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dd53063df292bbe5/Escritorio/"/>
    </mc:Choice>
  </mc:AlternateContent>
  <xr:revisionPtr revIDLastSave="7" documentId="8_{30A837A1-1A17-4D5A-B700-CE63CFE867F9}" xr6:coauthVersionLast="47" xr6:coauthVersionMax="47" xr10:uidLastSave="{58DA0E57-0721-4756-A369-D8104D295CD9}"/>
  <bookViews>
    <workbookView xWindow="-108" yWindow="-108" windowWidth="23256" windowHeight="12456" tabRatio="790" firstSheet="1" activeTab="1" xr2:uid="{00000000-000D-0000-FFFF-FFFF00000000}"/>
  </bookViews>
  <sheets>
    <sheet name="PRESUPUESTO" sheetId="28" state="hidden" r:id="rId1"/>
    <sheet name="  ANALISIS  " sheetId="1" r:id="rId2"/>
    <sheet name="CANTIDADES" sheetId="27" state="hidden" r:id="rId3"/>
    <sheet name="CRONOGRAMAS" sheetId="22" state="hidden" r:id="rId4"/>
    <sheet name="MATERIALES" sheetId="3" state="hidden" r:id="rId5"/>
    <sheet name="MANO DE OBRA" sheetId="4" state="hidden" r:id="rId6"/>
    <sheet name="FORMATO" sheetId="6" state="hidden" r:id="rId7"/>
  </sheets>
  <externalReferences>
    <externalReference r:id="rId8"/>
    <externalReference r:id="rId9"/>
  </externalReferences>
  <definedNames>
    <definedName name="_xlnm._FilterDatabase" localSheetId="0" hidden="1">PRESUPUESTO!$A$12:$F$55</definedName>
    <definedName name="_xlnm.Print_Area" localSheetId="1">'  ANALISIS  '!$B$1:$H$2395</definedName>
    <definedName name="_xlnm.Print_Area" localSheetId="2">CANTIDADES!$A$3:$G$507</definedName>
    <definedName name="_xlnm.Print_Area" localSheetId="3">CRONOGRAMAS!$B$2:$J$109</definedName>
    <definedName name="_xlnm.Print_Area" localSheetId="6">FORMATO!$P$2:$V$46</definedName>
    <definedName name="_xlnm.Print_Area" localSheetId="5">'MANO DE OBRA'!$A$1:$F$62</definedName>
    <definedName name="_xlnm.Print_Area" localSheetId="4">MATERIALES!#REF!</definedName>
    <definedName name="_xlnm.Print_Area" localSheetId="0">PRESUPUESTO!$A$1:$F$63</definedName>
    <definedName name="MANO">[1]MANO!$A$3:$C$26</definedName>
    <definedName name="_xlnm.Print_Titles" localSheetId="0">PRESUPUESTO!$1:$12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5" i="28" l="1"/>
  <c r="D40" i="28"/>
  <c r="E65" i="22" s="1"/>
  <c r="D39" i="28"/>
  <c r="D32" i="28"/>
  <c r="E49" i="22" s="1"/>
  <c r="D31" i="28"/>
  <c r="E47" i="22" s="1"/>
  <c r="D29" i="28"/>
  <c r="E43" i="22" s="1"/>
  <c r="E37" i="28"/>
  <c r="I80" i="22"/>
  <c r="I94" i="22"/>
  <c r="I92" i="22"/>
  <c r="I90" i="22"/>
  <c r="I88" i="22"/>
  <c r="I86" i="22"/>
  <c r="I84" i="22"/>
  <c r="I68" i="22"/>
  <c r="I58" i="22"/>
  <c r="K57" i="22"/>
  <c r="I54" i="22"/>
  <c r="I46" i="22"/>
  <c r="G93" i="22"/>
  <c r="F93" i="22"/>
  <c r="C93" i="22"/>
  <c r="E93" i="22"/>
  <c r="H93" i="22" s="1"/>
  <c r="G91" i="22"/>
  <c r="F91" i="22"/>
  <c r="E91" i="22"/>
  <c r="C91" i="22"/>
  <c r="G89" i="22"/>
  <c r="F89" i="22"/>
  <c r="E89" i="22"/>
  <c r="C89" i="22"/>
  <c r="G87" i="22"/>
  <c r="F87" i="22"/>
  <c r="E87" i="22"/>
  <c r="C87" i="22"/>
  <c r="G85" i="22"/>
  <c r="F85" i="22"/>
  <c r="E85" i="22"/>
  <c r="G83" i="22"/>
  <c r="F83" i="22"/>
  <c r="E83" i="22"/>
  <c r="C85" i="22"/>
  <c r="C83" i="22"/>
  <c r="G81" i="22"/>
  <c r="F81" i="22"/>
  <c r="E81" i="22"/>
  <c r="C81" i="22"/>
  <c r="G79" i="22"/>
  <c r="F79" i="22"/>
  <c r="E79" i="22"/>
  <c r="C79" i="22"/>
  <c r="G77" i="22"/>
  <c r="F77" i="22"/>
  <c r="E77" i="22"/>
  <c r="C77" i="22"/>
  <c r="F75" i="22"/>
  <c r="E75" i="22"/>
  <c r="C75" i="22"/>
  <c r="G73" i="22"/>
  <c r="F73" i="22"/>
  <c r="E73" i="22"/>
  <c r="C73" i="22"/>
  <c r="G71" i="22"/>
  <c r="F71" i="22"/>
  <c r="E71" i="22"/>
  <c r="C71" i="22"/>
  <c r="G69" i="22"/>
  <c r="F69" i="22"/>
  <c r="E69" i="22"/>
  <c r="C69" i="22"/>
  <c r="G67" i="22"/>
  <c r="F67" i="22"/>
  <c r="E67" i="22"/>
  <c r="C67" i="22"/>
  <c r="G65" i="22"/>
  <c r="F65" i="22"/>
  <c r="C65" i="22"/>
  <c r="G63" i="22"/>
  <c r="F63" i="22"/>
  <c r="E63" i="22"/>
  <c r="C63" i="22"/>
  <c r="G61" i="22"/>
  <c r="F61" i="22"/>
  <c r="E61" i="22"/>
  <c r="C61" i="22"/>
  <c r="G59" i="22"/>
  <c r="F59" i="22"/>
  <c r="E59" i="22"/>
  <c r="C59" i="22"/>
  <c r="G57" i="22"/>
  <c r="F57" i="22"/>
  <c r="E57" i="22"/>
  <c r="C57" i="22"/>
  <c r="G55" i="22"/>
  <c r="F55" i="22"/>
  <c r="E55" i="22"/>
  <c r="C55" i="22"/>
  <c r="G53" i="22"/>
  <c r="F53" i="22"/>
  <c r="E53" i="22"/>
  <c r="C53" i="22"/>
  <c r="G51" i="22"/>
  <c r="F51" i="22"/>
  <c r="E51" i="22"/>
  <c r="C51" i="22"/>
  <c r="G49" i="22"/>
  <c r="F49" i="22"/>
  <c r="C49" i="22"/>
  <c r="G47" i="22"/>
  <c r="F47" i="22"/>
  <c r="C47" i="22"/>
  <c r="G45" i="22"/>
  <c r="F45" i="22"/>
  <c r="E45" i="22"/>
  <c r="C45" i="22"/>
  <c r="G43" i="22"/>
  <c r="F43" i="22"/>
  <c r="C43" i="22"/>
  <c r="G41" i="22"/>
  <c r="F41" i="22"/>
  <c r="E41" i="22"/>
  <c r="C41" i="22"/>
  <c r="G39" i="22"/>
  <c r="F39" i="22"/>
  <c r="E39" i="22"/>
  <c r="C39" i="22"/>
  <c r="G37" i="22"/>
  <c r="F37" i="22"/>
  <c r="E37" i="22"/>
  <c r="C37" i="22"/>
  <c r="G35" i="22"/>
  <c r="F35" i="22"/>
  <c r="E35" i="22"/>
  <c r="C35" i="22"/>
  <c r="G33" i="22"/>
  <c r="F33" i="22"/>
  <c r="E33" i="22"/>
  <c r="C33" i="22"/>
  <c r="G31" i="22"/>
  <c r="F31" i="22"/>
  <c r="E31" i="22"/>
  <c r="C31" i="22"/>
  <c r="C29" i="22"/>
  <c r="G29" i="22"/>
  <c r="E29" i="22"/>
  <c r="F29" i="22"/>
  <c r="G27" i="22"/>
  <c r="E27" i="22"/>
  <c r="F27" i="22"/>
  <c r="G25" i="22"/>
  <c r="F25" i="22"/>
  <c r="E25" i="22"/>
  <c r="G23" i="22"/>
  <c r="F23" i="22"/>
  <c r="E23" i="22"/>
  <c r="G21" i="22"/>
  <c r="E21" i="22"/>
  <c r="F21" i="22"/>
  <c r="G19" i="22"/>
  <c r="F19" i="22"/>
  <c r="E19" i="22"/>
  <c r="G17" i="22"/>
  <c r="F17" i="22"/>
  <c r="E17" i="22"/>
  <c r="G15" i="22"/>
  <c r="F15" i="22"/>
  <c r="E15" i="22"/>
  <c r="G13" i="22"/>
  <c r="F13" i="22"/>
  <c r="E13" i="22"/>
  <c r="B93" i="22"/>
  <c r="B91" i="22"/>
  <c r="B89" i="22"/>
  <c r="B87" i="22"/>
  <c r="B85" i="22"/>
  <c r="B83" i="22"/>
  <c r="B81" i="22"/>
  <c r="B79" i="22"/>
  <c r="B77" i="22"/>
  <c r="B75" i="22"/>
  <c r="B73" i="22"/>
  <c r="B71" i="22"/>
  <c r="B69" i="22"/>
  <c r="B67" i="22"/>
  <c r="B65" i="22"/>
  <c r="B63" i="22"/>
  <c r="B61" i="22"/>
  <c r="B59" i="22"/>
  <c r="B57" i="22"/>
  <c r="B55" i="22"/>
  <c r="B53" i="22"/>
  <c r="B51" i="22"/>
  <c r="B49" i="22"/>
  <c r="B47" i="22"/>
  <c r="B45" i="22"/>
  <c r="B43" i="22"/>
  <c r="B41" i="22"/>
  <c r="B39" i="22"/>
  <c r="B37" i="22"/>
  <c r="B35" i="22"/>
  <c r="B33" i="22"/>
  <c r="B31" i="22"/>
  <c r="B29" i="22"/>
  <c r="C27" i="22"/>
  <c r="C25" i="22"/>
  <c r="C23" i="22"/>
  <c r="C21" i="22"/>
  <c r="C19" i="22"/>
  <c r="C17" i="22"/>
  <c r="B27" i="22"/>
  <c r="B25" i="22"/>
  <c r="C15" i="22"/>
  <c r="C13" i="22"/>
  <c r="B23" i="22"/>
  <c r="B21" i="22"/>
  <c r="B19" i="22"/>
  <c r="B17" i="22"/>
  <c r="B15" i="22"/>
  <c r="B13" i="22"/>
  <c r="H2168" i="1"/>
  <c r="E48" i="28"/>
  <c r="H784" i="1"/>
  <c r="H27" i="28"/>
  <c r="F219" i="27"/>
  <c r="H1012" i="1"/>
  <c r="F273" i="27"/>
  <c r="H273" i="27"/>
  <c r="H724" i="1"/>
  <c r="H899" i="1"/>
  <c r="H486" i="1"/>
  <c r="D115" i="27"/>
  <c r="F115" i="27" s="1"/>
  <c r="J115" i="27"/>
  <c r="J114" i="27"/>
  <c r="C117" i="27"/>
  <c r="F110" i="27"/>
  <c r="F111" i="27"/>
  <c r="H188" i="1"/>
  <c r="C189" i="1"/>
  <c r="H1132" i="1"/>
  <c r="G1145" i="1" s="1"/>
  <c r="H1131" i="1"/>
  <c r="H1130" i="1"/>
  <c r="C1131" i="1"/>
  <c r="E1178" i="1"/>
  <c r="B1178" i="1"/>
  <c r="G1175" i="1"/>
  <c r="F1172" i="1"/>
  <c r="H1172" i="1" s="1"/>
  <c r="E1172" i="1"/>
  <c r="B1172" i="1"/>
  <c r="G1171" i="1"/>
  <c r="H1171" i="1" s="1"/>
  <c r="E1171" i="1"/>
  <c r="B1171" i="1"/>
  <c r="H1170" i="1"/>
  <c r="B1170" i="1"/>
  <c r="H1165" i="1"/>
  <c r="G1165" i="1"/>
  <c r="E1165" i="1"/>
  <c r="B1165" i="1"/>
  <c r="H1164" i="1"/>
  <c r="G1164" i="1"/>
  <c r="E1164" i="1"/>
  <c r="B1164" i="1"/>
  <c r="H1163" i="1"/>
  <c r="G1163" i="1"/>
  <c r="E1163" i="1"/>
  <c r="B1163" i="1"/>
  <c r="H1162" i="1"/>
  <c r="G1162" i="1"/>
  <c r="E1162" i="1"/>
  <c r="B1162" i="1"/>
  <c r="H1161" i="1"/>
  <c r="H1160" i="1"/>
  <c r="H1159" i="1"/>
  <c r="L1158" i="1"/>
  <c r="H1158" i="1"/>
  <c r="K1157" i="1"/>
  <c r="L1159" i="1" s="1"/>
  <c r="G1157" i="1"/>
  <c r="H1157" i="1" s="1"/>
  <c r="E1157" i="1"/>
  <c r="B1157" i="1"/>
  <c r="H1156" i="1"/>
  <c r="F1152" i="1"/>
  <c r="H1151" i="1"/>
  <c r="H1150" i="1"/>
  <c r="E1149" i="1"/>
  <c r="F1149" i="1" s="1"/>
  <c r="H1149" i="1" s="1"/>
  <c r="B1149" i="1"/>
  <c r="E1148" i="1"/>
  <c r="F1148" i="1" s="1"/>
  <c r="H1148" i="1" s="1"/>
  <c r="B1148" i="1"/>
  <c r="E1147" i="1"/>
  <c r="F1147" i="1" s="1"/>
  <c r="B1147" i="1"/>
  <c r="E1146" i="1"/>
  <c r="F1146" i="1" s="1"/>
  <c r="B1146" i="1"/>
  <c r="J1145" i="1"/>
  <c r="J1146" i="1" s="1"/>
  <c r="K1147" i="1" s="1"/>
  <c r="E1145" i="1"/>
  <c r="F1145" i="1" s="1"/>
  <c r="B1145" i="1"/>
  <c r="F1141" i="1"/>
  <c r="E1140" i="1"/>
  <c r="F1140" i="1" s="1"/>
  <c r="H1140" i="1" s="1"/>
  <c r="B1140" i="1"/>
  <c r="E1139" i="1"/>
  <c r="F1139" i="1" s="1"/>
  <c r="H1139" i="1" s="1"/>
  <c r="B1139" i="1"/>
  <c r="E1138" i="1"/>
  <c r="F1138" i="1" s="1"/>
  <c r="H1138" i="1" s="1"/>
  <c r="B1138" i="1"/>
  <c r="B1133" i="1"/>
  <c r="G1132" i="1"/>
  <c r="C1132" i="1"/>
  <c r="B1132" i="1"/>
  <c r="G1131" i="1"/>
  <c r="B1131" i="1"/>
  <c r="G1130" i="1"/>
  <c r="C1130" i="1"/>
  <c r="H842" i="1"/>
  <c r="H664" i="1"/>
  <c r="H546" i="1"/>
  <c r="H426" i="1"/>
  <c r="F286" i="27"/>
  <c r="F288" i="27"/>
  <c r="F289" i="27"/>
  <c r="F290" i="27"/>
  <c r="F291" i="27"/>
  <c r="A33" i="28"/>
  <c r="A34" i="28"/>
  <c r="A15" i="28"/>
  <c r="C63" i="1"/>
  <c r="C62" i="1"/>
  <c r="H2284" i="1"/>
  <c r="G2297" i="1" s="1"/>
  <c r="B2308" i="1"/>
  <c r="E2308" i="1"/>
  <c r="G2308" i="1"/>
  <c r="H2308" i="1" s="1"/>
  <c r="B2309" i="1"/>
  <c r="E2309" i="1"/>
  <c r="G2309" i="1"/>
  <c r="H2309" i="1" s="1"/>
  <c r="B2310" i="1"/>
  <c r="E2310" i="1"/>
  <c r="G2310" i="1"/>
  <c r="H2310" i="1" s="1"/>
  <c r="H2283" i="1"/>
  <c r="C2283" i="1"/>
  <c r="E2325" i="1"/>
  <c r="B2325" i="1"/>
  <c r="G2322" i="1"/>
  <c r="H2319" i="1"/>
  <c r="E2319" i="1"/>
  <c r="B2319" i="1"/>
  <c r="G2318" i="1"/>
  <c r="H2318" i="1" s="1"/>
  <c r="E2318" i="1"/>
  <c r="B2318" i="1"/>
  <c r="G2317" i="1"/>
  <c r="H2317" i="1" s="1"/>
  <c r="B2317" i="1"/>
  <c r="G2312" i="1"/>
  <c r="H2312" i="1" s="1"/>
  <c r="E2312" i="1"/>
  <c r="B2312" i="1"/>
  <c r="G2311" i="1"/>
  <c r="H2311" i="1" s="1"/>
  <c r="E2311" i="1"/>
  <c r="B2311" i="1"/>
  <c r="G2307" i="1"/>
  <c r="H2307" i="1" s="1"/>
  <c r="E2307" i="1"/>
  <c r="B2307" i="1"/>
  <c r="H2306" i="1"/>
  <c r="F2302" i="1"/>
  <c r="E2301" i="1"/>
  <c r="F2301" i="1" s="1"/>
  <c r="H2301" i="1" s="1"/>
  <c r="B2301" i="1"/>
  <c r="E2300" i="1"/>
  <c r="F2300" i="1" s="1"/>
  <c r="H2300" i="1" s="1"/>
  <c r="B2300" i="1"/>
  <c r="E2299" i="1"/>
  <c r="F2299" i="1" s="1"/>
  <c r="H2299" i="1" s="1"/>
  <c r="B2299" i="1"/>
  <c r="E2298" i="1"/>
  <c r="F2298" i="1" s="1"/>
  <c r="B2298" i="1"/>
  <c r="E2297" i="1"/>
  <c r="F2297" i="1" s="1"/>
  <c r="B2297" i="1"/>
  <c r="F2293" i="1"/>
  <c r="E2292" i="1"/>
  <c r="F2292" i="1" s="1"/>
  <c r="H2292" i="1" s="1"/>
  <c r="B2292" i="1"/>
  <c r="E2291" i="1"/>
  <c r="F2291" i="1" s="1"/>
  <c r="H2291" i="1" s="1"/>
  <c r="B2291" i="1"/>
  <c r="E2290" i="1"/>
  <c r="F2290" i="1" s="1"/>
  <c r="H2290" i="1" s="1"/>
  <c r="B2290" i="1"/>
  <c r="B2285" i="1"/>
  <c r="G2284" i="1"/>
  <c r="C2284" i="1"/>
  <c r="B2284" i="1"/>
  <c r="G2283" i="1"/>
  <c r="B2283" i="1"/>
  <c r="G2282" i="1"/>
  <c r="C2282" i="1"/>
  <c r="H1710" i="1"/>
  <c r="J1735" i="1"/>
  <c r="F245" i="27"/>
  <c r="H91" i="22" l="1"/>
  <c r="H89" i="22"/>
  <c r="H87" i="22"/>
  <c r="H85" i="22"/>
  <c r="H83" i="22"/>
  <c r="H1145" i="1"/>
  <c r="G1146" i="1"/>
  <c r="G1147" i="1" s="1"/>
  <c r="H1147" i="1" s="1"/>
  <c r="H1173" i="1"/>
  <c r="H1166" i="1"/>
  <c r="H2297" i="1"/>
  <c r="H2320" i="1"/>
  <c r="G2298" i="1"/>
  <c r="H2298" i="1" s="1"/>
  <c r="H2313" i="1"/>
  <c r="H1146" i="1" l="1"/>
  <c r="H1152" i="1" s="1"/>
  <c r="H1137" i="1" s="1"/>
  <c r="H1141" i="1" s="1"/>
  <c r="H2302" i="1"/>
  <c r="H2289" i="1" s="1"/>
  <c r="H2293" i="1" s="1"/>
  <c r="H2321" i="1" s="1"/>
  <c r="H2322" i="1" s="1"/>
  <c r="H2324" i="1" s="1"/>
  <c r="H2325" i="1" s="1"/>
  <c r="H1174" i="1" l="1"/>
  <c r="H1175" i="1" s="1"/>
  <c r="H1177" i="1" s="1"/>
  <c r="H1178" i="1" s="1"/>
  <c r="I2285" i="1"/>
  <c r="E53" i="28"/>
  <c r="F53" i="28" s="1"/>
  <c r="I1133" i="1" l="1"/>
  <c r="E33" i="28"/>
  <c r="F33" i="28" s="1"/>
  <c r="H1539" i="1"/>
  <c r="L1562" i="1"/>
  <c r="M1563" i="1" s="1"/>
  <c r="F363" i="27"/>
  <c r="F364" i="27"/>
  <c r="F365" i="27"/>
  <c r="F366" i="27"/>
  <c r="F367" i="27"/>
  <c r="C362" i="27"/>
  <c r="F362" i="27" s="1"/>
  <c r="C361" i="27"/>
  <c r="F361" i="27" s="1"/>
  <c r="C360" i="27"/>
  <c r="F360" i="27" s="1"/>
  <c r="H2338" i="1"/>
  <c r="G2352" i="1" s="1"/>
  <c r="H2337" i="1"/>
  <c r="C2337" i="1"/>
  <c r="E2383" i="1"/>
  <c r="B2383" i="1"/>
  <c r="G2380" i="1"/>
  <c r="H2377" i="1"/>
  <c r="E2377" i="1"/>
  <c r="B2377" i="1"/>
  <c r="G2376" i="1"/>
  <c r="H2376" i="1" s="1"/>
  <c r="E2376" i="1"/>
  <c r="B2376" i="1"/>
  <c r="G2375" i="1"/>
  <c r="H2375" i="1" s="1"/>
  <c r="B2375" i="1"/>
  <c r="G2370" i="1"/>
  <c r="H2370" i="1" s="1"/>
  <c r="E2370" i="1"/>
  <c r="B2370" i="1"/>
  <c r="G2369" i="1"/>
  <c r="H2369" i="1" s="1"/>
  <c r="E2369" i="1"/>
  <c r="B2369" i="1"/>
  <c r="H2368" i="1"/>
  <c r="G2367" i="1"/>
  <c r="H2367" i="1" s="1"/>
  <c r="E2367" i="1"/>
  <c r="B2367" i="1"/>
  <c r="G2366" i="1"/>
  <c r="H2366" i="1" s="1"/>
  <c r="E2366" i="1"/>
  <c r="B2366" i="1"/>
  <c r="G2365" i="1"/>
  <c r="H2365" i="1" s="1"/>
  <c r="E2365" i="1"/>
  <c r="B2365" i="1"/>
  <c r="G2364" i="1"/>
  <c r="H2364" i="1" s="1"/>
  <c r="E2364" i="1"/>
  <c r="B2364" i="1"/>
  <c r="G2363" i="1"/>
  <c r="H2363" i="1" s="1"/>
  <c r="E2363" i="1"/>
  <c r="B2363" i="1"/>
  <c r="G2362" i="1"/>
  <c r="H2362" i="1" s="1"/>
  <c r="E2362" i="1"/>
  <c r="B2362" i="1"/>
  <c r="F2358" i="1"/>
  <c r="E2357" i="1"/>
  <c r="F2357" i="1" s="1"/>
  <c r="H2357" i="1" s="1"/>
  <c r="B2357" i="1"/>
  <c r="E2356" i="1"/>
  <c r="F2356" i="1" s="1"/>
  <c r="H2356" i="1" s="1"/>
  <c r="B2356" i="1"/>
  <c r="E2355" i="1"/>
  <c r="F2355" i="1" s="1"/>
  <c r="H2355" i="1" s="1"/>
  <c r="B2355" i="1"/>
  <c r="E2354" i="1"/>
  <c r="F2354" i="1" s="1"/>
  <c r="H2354" i="1" s="1"/>
  <c r="B2354" i="1"/>
  <c r="E2353" i="1"/>
  <c r="F2353" i="1" s="1"/>
  <c r="B2353" i="1"/>
  <c r="E2352" i="1"/>
  <c r="F2352" i="1" s="1"/>
  <c r="B2352" i="1"/>
  <c r="E2351" i="1"/>
  <c r="F2351" i="1" s="1"/>
  <c r="B2351" i="1"/>
  <c r="F2347" i="1"/>
  <c r="E2346" i="1"/>
  <c r="F2346" i="1" s="1"/>
  <c r="H2346" i="1" s="1"/>
  <c r="B2346" i="1"/>
  <c r="E2345" i="1"/>
  <c r="F2345" i="1" s="1"/>
  <c r="H2345" i="1" s="1"/>
  <c r="B2345" i="1"/>
  <c r="E2344" i="1"/>
  <c r="F2344" i="1" s="1"/>
  <c r="H2344" i="1" s="1"/>
  <c r="B2344" i="1"/>
  <c r="B2339" i="1"/>
  <c r="G2338" i="1"/>
  <c r="C2338" i="1"/>
  <c r="B2338" i="1"/>
  <c r="G2337" i="1"/>
  <c r="B2337" i="1"/>
  <c r="G2336" i="1"/>
  <c r="C2336" i="1"/>
  <c r="H2226" i="1"/>
  <c r="B2253" i="1"/>
  <c r="E2253" i="1"/>
  <c r="G2253" i="1"/>
  <c r="B2254" i="1"/>
  <c r="E2254" i="1"/>
  <c r="G2254" i="1"/>
  <c r="B2255" i="1"/>
  <c r="E2255" i="1"/>
  <c r="G2255" i="1"/>
  <c r="B2250" i="1"/>
  <c r="E2250" i="1"/>
  <c r="G2250" i="1"/>
  <c r="H2250" i="1" s="1"/>
  <c r="H2378" i="1" l="1"/>
  <c r="L1565" i="1"/>
  <c r="H2371" i="1"/>
  <c r="H2353" i="1"/>
  <c r="H2352" i="1"/>
  <c r="G2351" i="1"/>
  <c r="H2351" i="1" s="1"/>
  <c r="H2358" i="1" l="1"/>
  <c r="H2343" i="1" s="1"/>
  <c r="H2347" i="1" s="1"/>
  <c r="H2379" i="1" s="1"/>
  <c r="H2380" i="1" l="1"/>
  <c r="H2382" i="1" s="1"/>
  <c r="H2383" i="1" s="1"/>
  <c r="I2339" i="1" l="1"/>
  <c r="E54" i="28"/>
  <c r="H2225" i="1"/>
  <c r="C2225" i="1"/>
  <c r="E2271" i="1"/>
  <c r="B2271" i="1"/>
  <c r="G2268" i="1"/>
  <c r="H2265" i="1"/>
  <c r="E2265" i="1"/>
  <c r="B2265" i="1"/>
  <c r="G2264" i="1"/>
  <c r="H2264" i="1" s="1"/>
  <c r="E2264" i="1"/>
  <c r="B2264" i="1"/>
  <c r="G2263" i="1"/>
  <c r="H2263" i="1" s="1"/>
  <c r="B2263" i="1"/>
  <c r="G2258" i="1"/>
  <c r="H2258" i="1" s="1"/>
  <c r="E2258" i="1"/>
  <c r="B2258" i="1"/>
  <c r="G2257" i="1"/>
  <c r="H2257" i="1" s="1"/>
  <c r="E2257" i="1"/>
  <c r="B2257" i="1"/>
  <c r="H2256" i="1"/>
  <c r="H2255" i="1"/>
  <c r="H2254" i="1"/>
  <c r="H2253" i="1"/>
  <c r="G2252" i="1"/>
  <c r="H2252" i="1" s="1"/>
  <c r="E2252" i="1"/>
  <c r="B2252" i="1"/>
  <c r="G2251" i="1"/>
  <c r="H2251" i="1" s="1"/>
  <c r="E2251" i="1"/>
  <c r="B2251" i="1"/>
  <c r="F2246" i="1"/>
  <c r="E2245" i="1"/>
  <c r="F2245" i="1" s="1"/>
  <c r="H2245" i="1" s="1"/>
  <c r="B2245" i="1"/>
  <c r="E2244" i="1"/>
  <c r="F2244" i="1" s="1"/>
  <c r="H2244" i="1" s="1"/>
  <c r="B2244" i="1"/>
  <c r="E2243" i="1"/>
  <c r="F2243" i="1" s="1"/>
  <c r="H2243" i="1" s="1"/>
  <c r="B2243" i="1"/>
  <c r="E2242" i="1"/>
  <c r="F2242" i="1" s="1"/>
  <c r="B2242" i="1"/>
  <c r="E2241" i="1"/>
  <c r="F2241" i="1" s="1"/>
  <c r="B2241" i="1"/>
  <c r="E2240" i="1"/>
  <c r="F2240" i="1" s="1"/>
  <c r="B2240" i="1"/>
  <c r="G2239" i="1"/>
  <c r="E2239" i="1"/>
  <c r="F2239" i="1" s="1"/>
  <c r="B2239" i="1"/>
  <c r="F2235" i="1"/>
  <c r="E2234" i="1"/>
  <c r="F2234" i="1" s="1"/>
  <c r="H2234" i="1" s="1"/>
  <c r="B2234" i="1"/>
  <c r="E2233" i="1"/>
  <c r="F2233" i="1" s="1"/>
  <c r="H2233" i="1" s="1"/>
  <c r="B2233" i="1"/>
  <c r="E2232" i="1"/>
  <c r="F2232" i="1" s="1"/>
  <c r="H2232" i="1" s="1"/>
  <c r="B2232" i="1"/>
  <c r="B2227" i="1"/>
  <c r="G2240" i="1"/>
  <c r="G2241" i="1" s="1"/>
  <c r="G2226" i="1"/>
  <c r="C2226" i="1"/>
  <c r="B2226" i="1"/>
  <c r="G2225" i="1"/>
  <c r="B2225" i="1"/>
  <c r="G2224" i="1"/>
  <c r="C2224" i="1"/>
  <c r="G2181" i="1"/>
  <c r="H2167" i="1"/>
  <c r="C2167" i="1"/>
  <c r="E2213" i="1"/>
  <c r="B2213" i="1"/>
  <c r="G2210" i="1"/>
  <c r="H2207" i="1"/>
  <c r="E2207" i="1"/>
  <c r="B2207" i="1"/>
  <c r="G2206" i="1"/>
  <c r="H2206" i="1" s="1"/>
  <c r="E2206" i="1"/>
  <c r="B2206" i="1"/>
  <c r="G2205" i="1"/>
  <c r="H2205" i="1" s="1"/>
  <c r="E2205" i="1"/>
  <c r="B2205" i="1"/>
  <c r="G2200" i="1"/>
  <c r="H2200" i="1" s="1"/>
  <c r="E2200" i="1"/>
  <c r="B2200" i="1"/>
  <c r="G2199" i="1"/>
  <c r="H2199" i="1" s="1"/>
  <c r="E2199" i="1"/>
  <c r="B2199" i="1"/>
  <c r="H2198" i="1"/>
  <c r="H2197" i="1"/>
  <c r="H2196" i="1"/>
  <c r="H2195" i="1"/>
  <c r="G2194" i="1"/>
  <c r="H2194" i="1" s="1"/>
  <c r="E2194" i="1"/>
  <c r="B2194" i="1"/>
  <c r="G2193" i="1"/>
  <c r="H2193" i="1" s="1"/>
  <c r="E2193" i="1"/>
  <c r="B2193" i="1"/>
  <c r="H2192" i="1"/>
  <c r="F2188" i="1"/>
  <c r="E2187" i="1"/>
  <c r="F2187" i="1" s="1"/>
  <c r="H2187" i="1" s="1"/>
  <c r="B2187" i="1"/>
  <c r="E2186" i="1"/>
  <c r="F2186" i="1" s="1"/>
  <c r="H2186" i="1" s="1"/>
  <c r="B2186" i="1"/>
  <c r="E2185" i="1"/>
  <c r="F2185" i="1" s="1"/>
  <c r="H2185" i="1" s="1"/>
  <c r="B2185" i="1"/>
  <c r="G2184" i="1"/>
  <c r="E2184" i="1"/>
  <c r="F2184" i="1" s="1"/>
  <c r="B2184" i="1"/>
  <c r="E2183" i="1"/>
  <c r="F2183" i="1" s="1"/>
  <c r="H2183" i="1" s="1"/>
  <c r="B2183" i="1"/>
  <c r="E2182" i="1"/>
  <c r="F2182" i="1" s="1"/>
  <c r="B2182" i="1"/>
  <c r="E2181" i="1"/>
  <c r="F2181" i="1" s="1"/>
  <c r="B2181" i="1"/>
  <c r="F2177" i="1"/>
  <c r="E2176" i="1"/>
  <c r="F2176" i="1" s="1"/>
  <c r="H2176" i="1" s="1"/>
  <c r="B2176" i="1"/>
  <c r="E2175" i="1"/>
  <c r="F2175" i="1" s="1"/>
  <c r="H2175" i="1" s="1"/>
  <c r="B2175" i="1"/>
  <c r="E2174" i="1"/>
  <c r="F2174" i="1" s="1"/>
  <c r="H2174" i="1" s="1"/>
  <c r="B2174" i="1"/>
  <c r="B2169" i="1"/>
  <c r="G2168" i="1"/>
  <c r="C2168" i="1"/>
  <c r="B2168" i="1"/>
  <c r="G2167" i="1"/>
  <c r="B2167" i="1"/>
  <c r="G2166" i="1"/>
  <c r="C2166" i="1"/>
  <c r="H1994" i="1"/>
  <c r="H1875" i="1"/>
  <c r="C1876" i="1"/>
  <c r="H1763" i="1"/>
  <c r="H1364" i="1"/>
  <c r="G1378" i="1" s="1"/>
  <c r="G1379" i="1" s="1"/>
  <c r="H1363" i="1"/>
  <c r="C1363" i="1"/>
  <c r="F54" i="28"/>
  <c r="H1305" i="1"/>
  <c r="E1409" i="1"/>
  <c r="B1409" i="1"/>
  <c r="G1406" i="1"/>
  <c r="G1403" i="1"/>
  <c r="H1403" i="1" s="1"/>
  <c r="E1403" i="1"/>
  <c r="B1403" i="1"/>
  <c r="G1402" i="1"/>
  <c r="H1402" i="1" s="1"/>
  <c r="E1402" i="1"/>
  <c r="B1402" i="1"/>
  <c r="G1401" i="1"/>
  <c r="H1401" i="1" s="1"/>
  <c r="E1401" i="1"/>
  <c r="B1401" i="1"/>
  <c r="G1396" i="1"/>
  <c r="H1396" i="1" s="1"/>
  <c r="E1396" i="1"/>
  <c r="B1396" i="1"/>
  <c r="G1395" i="1"/>
  <c r="H1395" i="1" s="1"/>
  <c r="E1395" i="1"/>
  <c r="B1395" i="1"/>
  <c r="G1394" i="1"/>
  <c r="H1394" i="1" s="1"/>
  <c r="E1394" i="1"/>
  <c r="B1394" i="1"/>
  <c r="G1393" i="1"/>
  <c r="H1393" i="1" s="1"/>
  <c r="E1393" i="1"/>
  <c r="B1393" i="1"/>
  <c r="G1392" i="1"/>
  <c r="H1392" i="1" s="1"/>
  <c r="E1392" i="1"/>
  <c r="B1392" i="1"/>
  <c r="G1391" i="1"/>
  <c r="H1391" i="1" s="1"/>
  <c r="E1391" i="1"/>
  <c r="B1391" i="1"/>
  <c r="H1388" i="1"/>
  <c r="G1390" i="1"/>
  <c r="H1390" i="1" s="1"/>
  <c r="E1390" i="1"/>
  <c r="B1390" i="1"/>
  <c r="G1389" i="1"/>
  <c r="H1389" i="1" s="1"/>
  <c r="E1389" i="1"/>
  <c r="B1389" i="1"/>
  <c r="F1384" i="1"/>
  <c r="H1383" i="1"/>
  <c r="H1382" i="1"/>
  <c r="E1381" i="1"/>
  <c r="F1381" i="1" s="1"/>
  <c r="H1381" i="1" s="1"/>
  <c r="B1381" i="1"/>
  <c r="E1380" i="1"/>
  <c r="F1380" i="1" s="1"/>
  <c r="H1380" i="1" s="1"/>
  <c r="B1380" i="1"/>
  <c r="E1379" i="1"/>
  <c r="F1379" i="1" s="1"/>
  <c r="B1379" i="1"/>
  <c r="E1378" i="1"/>
  <c r="F1378" i="1" s="1"/>
  <c r="B1378" i="1"/>
  <c r="E1377" i="1"/>
  <c r="F1377" i="1" s="1"/>
  <c r="B1377" i="1"/>
  <c r="F1373" i="1"/>
  <c r="E1372" i="1"/>
  <c r="F1372" i="1" s="1"/>
  <c r="H1372" i="1" s="1"/>
  <c r="B1372" i="1"/>
  <c r="E1371" i="1"/>
  <c r="F1371" i="1" s="1"/>
  <c r="H1371" i="1" s="1"/>
  <c r="B1371" i="1"/>
  <c r="E1370" i="1"/>
  <c r="F1370" i="1" s="1"/>
  <c r="H1370" i="1" s="1"/>
  <c r="B1370" i="1"/>
  <c r="C1365" i="1"/>
  <c r="B1365" i="1"/>
  <c r="G1364" i="1"/>
  <c r="C1364" i="1"/>
  <c r="B1364" i="1"/>
  <c r="G1363" i="1"/>
  <c r="B1363" i="1"/>
  <c r="G1362" i="1"/>
  <c r="C1362" i="1"/>
  <c r="H956" i="1"/>
  <c r="G970" i="1" s="1"/>
  <c r="G971" i="1" s="1"/>
  <c r="F199" i="27"/>
  <c r="F200" i="27"/>
  <c r="F201" i="27"/>
  <c r="F198" i="27"/>
  <c r="B560" i="1"/>
  <c r="B510" i="1"/>
  <c r="E510" i="1"/>
  <c r="B450" i="1"/>
  <c r="E450" i="1"/>
  <c r="G450" i="1"/>
  <c r="H450" i="1" s="1"/>
  <c r="M214" i="1"/>
  <c r="H306" i="1"/>
  <c r="G320" i="1" s="1"/>
  <c r="G321" i="1" s="1"/>
  <c r="H305" i="1"/>
  <c r="C305" i="1"/>
  <c r="H248" i="1"/>
  <c r="B275" i="1"/>
  <c r="E275" i="1"/>
  <c r="E351" i="1"/>
  <c r="B351" i="1"/>
  <c r="G348" i="1"/>
  <c r="H345" i="1"/>
  <c r="E345" i="1"/>
  <c r="B345" i="1"/>
  <c r="H344" i="1"/>
  <c r="E344" i="1"/>
  <c r="B344" i="1"/>
  <c r="H343" i="1"/>
  <c r="B343" i="1"/>
  <c r="G338" i="1"/>
  <c r="H338" i="1" s="1"/>
  <c r="E338" i="1"/>
  <c r="B338" i="1"/>
  <c r="G337" i="1"/>
  <c r="H337" i="1" s="1"/>
  <c r="E337" i="1"/>
  <c r="B337" i="1"/>
  <c r="G336" i="1"/>
  <c r="H336" i="1" s="1"/>
  <c r="E336" i="1"/>
  <c r="B336" i="1"/>
  <c r="H335" i="1"/>
  <c r="E335" i="1"/>
  <c r="B335" i="1"/>
  <c r="G334" i="1"/>
  <c r="H334" i="1" s="1"/>
  <c r="E334" i="1"/>
  <c r="B334" i="1"/>
  <c r="H333" i="1"/>
  <c r="G332" i="1"/>
  <c r="H332" i="1" s="1"/>
  <c r="E332" i="1"/>
  <c r="B332" i="1"/>
  <c r="H331" i="1"/>
  <c r="E331" i="1"/>
  <c r="B331" i="1"/>
  <c r="H330" i="1"/>
  <c r="E330" i="1"/>
  <c r="B330" i="1"/>
  <c r="F326" i="1"/>
  <c r="H325" i="1"/>
  <c r="H324" i="1"/>
  <c r="E323" i="1"/>
  <c r="F323" i="1" s="1"/>
  <c r="H323" i="1" s="1"/>
  <c r="B323" i="1"/>
  <c r="E322" i="1"/>
  <c r="F322" i="1" s="1"/>
  <c r="H322" i="1" s="1"/>
  <c r="B322" i="1"/>
  <c r="E321" i="1"/>
  <c r="F321" i="1" s="1"/>
  <c r="B321" i="1"/>
  <c r="E320" i="1"/>
  <c r="F320" i="1" s="1"/>
  <c r="B320" i="1"/>
  <c r="E319" i="1"/>
  <c r="F319" i="1" s="1"/>
  <c r="B319" i="1"/>
  <c r="F315" i="1"/>
  <c r="E314" i="1"/>
  <c r="F314" i="1" s="1"/>
  <c r="H314" i="1" s="1"/>
  <c r="B314" i="1"/>
  <c r="E313" i="1"/>
  <c r="F313" i="1" s="1"/>
  <c r="H313" i="1" s="1"/>
  <c r="B313" i="1"/>
  <c r="E312" i="1"/>
  <c r="F312" i="1" s="1"/>
  <c r="H312" i="1" s="1"/>
  <c r="B312" i="1"/>
  <c r="B307" i="1"/>
  <c r="G306" i="1"/>
  <c r="C306" i="1"/>
  <c r="B306" i="1"/>
  <c r="G305" i="1"/>
  <c r="B305" i="1"/>
  <c r="G304" i="1"/>
  <c r="C304" i="1"/>
  <c r="C9" i="1"/>
  <c r="C954" i="1"/>
  <c r="G954" i="1"/>
  <c r="B955" i="1"/>
  <c r="C955" i="1"/>
  <c r="G955" i="1"/>
  <c r="H955" i="1"/>
  <c r="B956" i="1"/>
  <c r="C956" i="1"/>
  <c r="G956" i="1"/>
  <c r="B957" i="1"/>
  <c r="B962" i="1"/>
  <c r="E962" i="1"/>
  <c r="F962" i="1" s="1"/>
  <c r="H962" i="1" s="1"/>
  <c r="B963" i="1"/>
  <c r="E963" i="1"/>
  <c r="F963" i="1" s="1"/>
  <c r="H963" i="1" s="1"/>
  <c r="B964" i="1"/>
  <c r="E964" i="1"/>
  <c r="F964" i="1" s="1"/>
  <c r="H964" i="1" s="1"/>
  <c r="F965" i="1"/>
  <c r="B969" i="1"/>
  <c r="E969" i="1"/>
  <c r="F969" i="1" s="1"/>
  <c r="B970" i="1"/>
  <c r="E970" i="1"/>
  <c r="F970" i="1" s="1"/>
  <c r="B971" i="1"/>
  <c r="E971" i="1"/>
  <c r="F971" i="1" s="1"/>
  <c r="B972" i="1"/>
  <c r="E972" i="1"/>
  <c r="F972" i="1" s="1"/>
  <c r="H972" i="1" s="1"/>
  <c r="B973" i="1"/>
  <c r="E973" i="1"/>
  <c r="F973" i="1" s="1"/>
  <c r="H973" i="1" s="1"/>
  <c r="H974" i="1"/>
  <c r="H975" i="1"/>
  <c r="F976" i="1"/>
  <c r="B980" i="1"/>
  <c r="E980" i="1"/>
  <c r="G980" i="1"/>
  <c r="H980" i="1" s="1"/>
  <c r="H981" i="1"/>
  <c r="B982" i="1"/>
  <c r="E982" i="1"/>
  <c r="H982" i="1"/>
  <c r="B983" i="1"/>
  <c r="E983" i="1"/>
  <c r="G983" i="1"/>
  <c r="H983" i="1" s="1"/>
  <c r="B984" i="1"/>
  <c r="E984" i="1"/>
  <c r="G984" i="1"/>
  <c r="H984" i="1" s="1"/>
  <c r="B985" i="1"/>
  <c r="E985" i="1"/>
  <c r="G985" i="1"/>
  <c r="H985" i="1" s="1"/>
  <c r="B990" i="1"/>
  <c r="E990" i="1"/>
  <c r="G990" i="1"/>
  <c r="H990" i="1" s="1"/>
  <c r="B991" i="1"/>
  <c r="E991" i="1"/>
  <c r="G991" i="1"/>
  <c r="H991" i="1" s="1"/>
  <c r="B992" i="1"/>
  <c r="E992" i="1"/>
  <c r="G992" i="1"/>
  <c r="H992" i="1" s="1"/>
  <c r="G995" i="1"/>
  <c r="B998" i="1"/>
  <c r="E998" i="1"/>
  <c r="C1012" i="1"/>
  <c r="C12" i="22"/>
  <c r="C123" i="1"/>
  <c r="C122" i="1"/>
  <c r="G496" i="27"/>
  <c r="B491" i="27"/>
  <c r="A494" i="27" s="1"/>
  <c r="F494" i="27"/>
  <c r="F496" i="27" s="1"/>
  <c r="H492" i="27"/>
  <c r="H2110" i="1"/>
  <c r="G2124" i="1" s="1"/>
  <c r="G2126" i="1" s="1"/>
  <c r="H2109" i="1"/>
  <c r="C2109" i="1"/>
  <c r="E2155" i="1"/>
  <c r="B2155" i="1"/>
  <c r="G2152" i="1"/>
  <c r="H2149" i="1"/>
  <c r="E2149" i="1"/>
  <c r="B2149" i="1"/>
  <c r="G2148" i="1"/>
  <c r="H2148" i="1" s="1"/>
  <c r="E2148" i="1"/>
  <c r="B2148" i="1"/>
  <c r="G2147" i="1"/>
  <c r="H2147" i="1" s="1"/>
  <c r="E2147" i="1"/>
  <c r="B2147" i="1"/>
  <c r="G2142" i="1"/>
  <c r="H2142" i="1" s="1"/>
  <c r="E2142" i="1"/>
  <c r="B2142" i="1"/>
  <c r="G2141" i="1"/>
  <c r="H2141" i="1" s="1"/>
  <c r="E2141" i="1"/>
  <c r="B2141" i="1"/>
  <c r="H2140" i="1"/>
  <c r="H2139" i="1"/>
  <c r="H2138" i="1"/>
  <c r="H2137" i="1"/>
  <c r="G2136" i="1"/>
  <c r="H2136" i="1" s="1"/>
  <c r="E2136" i="1"/>
  <c r="B2136" i="1"/>
  <c r="G2135" i="1"/>
  <c r="H2135" i="1" s="1"/>
  <c r="E2135" i="1"/>
  <c r="B2135" i="1"/>
  <c r="H2134" i="1"/>
  <c r="F2130" i="1"/>
  <c r="E2129" i="1"/>
  <c r="F2129" i="1" s="1"/>
  <c r="H2129" i="1" s="1"/>
  <c r="B2129" i="1"/>
  <c r="E2128" i="1"/>
  <c r="F2128" i="1" s="1"/>
  <c r="H2128" i="1" s="1"/>
  <c r="B2128" i="1"/>
  <c r="E2127" i="1"/>
  <c r="F2127" i="1" s="1"/>
  <c r="H2127" i="1" s="1"/>
  <c r="B2127" i="1"/>
  <c r="E2126" i="1"/>
  <c r="F2126" i="1" s="1"/>
  <c r="B2126" i="1"/>
  <c r="E2125" i="1"/>
  <c r="F2125" i="1" s="1"/>
  <c r="B2125" i="1"/>
  <c r="E2124" i="1"/>
  <c r="F2124" i="1" s="1"/>
  <c r="B2124" i="1"/>
  <c r="E2123" i="1"/>
  <c r="F2123" i="1" s="1"/>
  <c r="B2123" i="1"/>
  <c r="F2119" i="1"/>
  <c r="E2118" i="1"/>
  <c r="F2118" i="1" s="1"/>
  <c r="H2118" i="1" s="1"/>
  <c r="B2118" i="1"/>
  <c r="E2117" i="1"/>
  <c r="F2117" i="1" s="1"/>
  <c r="H2117" i="1" s="1"/>
  <c r="B2117" i="1"/>
  <c r="E2116" i="1"/>
  <c r="F2116" i="1" s="1"/>
  <c r="H2116" i="1" s="1"/>
  <c r="B2116" i="1"/>
  <c r="B2111" i="1"/>
  <c r="G2110" i="1"/>
  <c r="C2110" i="1"/>
  <c r="B2110" i="1"/>
  <c r="G2109" i="1"/>
  <c r="B2109" i="1"/>
  <c r="G2108" i="1"/>
  <c r="C2108" i="1"/>
  <c r="G485" i="27"/>
  <c r="B480" i="27"/>
  <c r="A483" i="27" s="1"/>
  <c r="F483" i="27"/>
  <c r="F485" i="27" s="1"/>
  <c r="H481" i="27"/>
  <c r="H2052" i="1"/>
  <c r="G2066" i="1" s="1"/>
  <c r="B2089" i="1"/>
  <c r="E2089" i="1"/>
  <c r="G2089" i="1"/>
  <c r="H2089" i="1" s="1"/>
  <c r="H2051" i="1"/>
  <c r="C2051" i="1"/>
  <c r="E2097" i="1"/>
  <c r="B2097" i="1"/>
  <c r="G2094" i="1"/>
  <c r="H2091" i="1"/>
  <c r="E2091" i="1"/>
  <c r="B2091" i="1"/>
  <c r="G2090" i="1"/>
  <c r="H2090" i="1" s="1"/>
  <c r="E2090" i="1"/>
  <c r="B2090" i="1"/>
  <c r="G2084" i="1"/>
  <c r="H2084" i="1" s="1"/>
  <c r="E2084" i="1"/>
  <c r="B2084" i="1"/>
  <c r="G2083" i="1"/>
  <c r="H2083" i="1" s="1"/>
  <c r="E2083" i="1"/>
  <c r="B2083" i="1"/>
  <c r="H2082" i="1"/>
  <c r="H2081" i="1"/>
  <c r="H2080" i="1"/>
  <c r="H2079" i="1"/>
  <c r="G2078" i="1"/>
  <c r="H2078" i="1" s="1"/>
  <c r="E2078" i="1"/>
  <c r="B2078" i="1"/>
  <c r="G2077" i="1"/>
  <c r="H2077" i="1" s="1"/>
  <c r="E2077" i="1"/>
  <c r="B2077" i="1"/>
  <c r="H2076" i="1"/>
  <c r="F2072" i="1"/>
  <c r="E2071" i="1"/>
  <c r="F2071" i="1" s="1"/>
  <c r="H2071" i="1" s="1"/>
  <c r="B2071" i="1"/>
  <c r="E2070" i="1"/>
  <c r="F2070" i="1" s="1"/>
  <c r="H2070" i="1" s="1"/>
  <c r="B2070" i="1"/>
  <c r="E2069" i="1"/>
  <c r="F2069" i="1" s="1"/>
  <c r="H2069" i="1" s="1"/>
  <c r="B2069" i="1"/>
  <c r="E2068" i="1"/>
  <c r="F2068" i="1" s="1"/>
  <c r="B2068" i="1"/>
  <c r="E2067" i="1"/>
  <c r="F2067" i="1" s="1"/>
  <c r="B2067" i="1"/>
  <c r="E2066" i="1"/>
  <c r="F2066" i="1" s="1"/>
  <c r="B2066" i="1"/>
  <c r="E2065" i="1"/>
  <c r="F2065" i="1" s="1"/>
  <c r="B2065" i="1"/>
  <c r="F2061" i="1"/>
  <c r="E2060" i="1"/>
  <c r="F2060" i="1" s="1"/>
  <c r="H2060" i="1" s="1"/>
  <c r="B2060" i="1"/>
  <c r="E2059" i="1"/>
  <c r="F2059" i="1" s="1"/>
  <c r="H2059" i="1" s="1"/>
  <c r="B2059" i="1"/>
  <c r="E2058" i="1"/>
  <c r="F2058" i="1" s="1"/>
  <c r="H2058" i="1" s="1"/>
  <c r="B2058" i="1"/>
  <c r="B2053" i="1"/>
  <c r="G2052" i="1"/>
  <c r="C2052" i="1"/>
  <c r="B2052" i="1"/>
  <c r="G2051" i="1"/>
  <c r="B2051" i="1"/>
  <c r="G2050" i="1"/>
  <c r="C2050" i="1"/>
  <c r="G474" i="27"/>
  <c r="B469" i="27"/>
  <c r="A472" i="27" s="1"/>
  <c r="F472" i="27"/>
  <c r="F474" i="27" s="1"/>
  <c r="H470" i="27"/>
  <c r="G463" i="27"/>
  <c r="B458" i="27"/>
  <c r="A461" i="27" s="1"/>
  <c r="F461" i="27"/>
  <c r="H459" i="27"/>
  <c r="G452" i="27"/>
  <c r="B444" i="27"/>
  <c r="F450" i="27"/>
  <c r="F449" i="27"/>
  <c r="F448" i="27"/>
  <c r="F447" i="27"/>
  <c r="H445" i="27"/>
  <c r="D436" i="27"/>
  <c r="F436" i="27" s="1"/>
  <c r="D435" i="27"/>
  <c r="F435" i="27" s="1"/>
  <c r="D434" i="27"/>
  <c r="F434" i="27" s="1"/>
  <c r="D433" i="27"/>
  <c r="F433" i="27" s="1"/>
  <c r="G438" i="27"/>
  <c r="B430" i="27"/>
  <c r="H431" i="27"/>
  <c r="G424" i="27"/>
  <c r="B419" i="27"/>
  <c r="A422" i="27" s="1"/>
  <c r="F422" i="27"/>
  <c r="F424" i="27" s="1"/>
  <c r="D44" i="28" s="1"/>
  <c r="H420" i="27"/>
  <c r="G413" i="27"/>
  <c r="B408" i="27"/>
  <c r="A411" i="27" s="1"/>
  <c r="F411" i="27"/>
  <c r="F413" i="27" s="1"/>
  <c r="H409" i="27"/>
  <c r="G402" i="27"/>
  <c r="B397" i="27"/>
  <c r="A400" i="27" s="1"/>
  <c r="F400" i="27"/>
  <c r="F402" i="27" s="1"/>
  <c r="H398" i="27"/>
  <c r="G391" i="27"/>
  <c r="B386" i="27"/>
  <c r="A389" i="27" s="1"/>
  <c r="F389" i="27"/>
  <c r="F391" i="27" s="1"/>
  <c r="H387" i="27"/>
  <c r="G380" i="27"/>
  <c r="B375" i="27"/>
  <c r="A378" i="27" s="1"/>
  <c r="F378" i="27"/>
  <c r="F380" i="27" s="1"/>
  <c r="H376" i="27"/>
  <c r="G350" i="27"/>
  <c r="B345" i="27"/>
  <c r="A348" i="27" s="1"/>
  <c r="F348" i="27"/>
  <c r="F350" i="27" s="1"/>
  <c r="H346" i="27"/>
  <c r="G339" i="27"/>
  <c r="B334" i="27"/>
  <c r="A337" i="27" s="1"/>
  <c r="F337" i="27"/>
  <c r="F339" i="27" s="1"/>
  <c r="H335" i="27"/>
  <c r="F326" i="27"/>
  <c r="F328" i="27" s="1"/>
  <c r="G328" i="27"/>
  <c r="B323" i="27"/>
  <c r="H324" i="27"/>
  <c r="F302" i="27"/>
  <c r="G305" i="27"/>
  <c r="B298" i="27"/>
  <c r="F303" i="27"/>
  <c r="F301" i="27"/>
  <c r="H299" i="27"/>
  <c r="F218" i="27"/>
  <c r="F217" i="27"/>
  <c r="F216" i="27"/>
  <c r="F220" i="27"/>
  <c r="F221" i="27"/>
  <c r="G263" i="27"/>
  <c r="B255" i="27"/>
  <c r="F261" i="27"/>
  <c r="F260" i="27"/>
  <c r="F259" i="27"/>
  <c r="H256" i="27"/>
  <c r="F232" i="27"/>
  <c r="G234" i="27"/>
  <c r="B228" i="27"/>
  <c r="H229" i="27"/>
  <c r="G171" i="27"/>
  <c r="B165" i="27"/>
  <c r="F169" i="27"/>
  <c r="F168" i="27"/>
  <c r="H166" i="27"/>
  <c r="F156" i="27"/>
  <c r="G159" i="27"/>
  <c r="B153" i="27"/>
  <c r="F157" i="27"/>
  <c r="H154" i="27"/>
  <c r="F98" i="27"/>
  <c r="F70" i="27"/>
  <c r="F72" i="27" s="1"/>
  <c r="G72" i="27"/>
  <c r="B67" i="27"/>
  <c r="A70" i="27" s="1"/>
  <c r="H68" i="27"/>
  <c r="H1192" i="1"/>
  <c r="G1205" i="1" s="1"/>
  <c r="H1191" i="1"/>
  <c r="C1191" i="1"/>
  <c r="E1238" i="1"/>
  <c r="B1238" i="1"/>
  <c r="G1235" i="1"/>
  <c r="F1232" i="1"/>
  <c r="H1232" i="1" s="1"/>
  <c r="E1232" i="1"/>
  <c r="B1232" i="1"/>
  <c r="G1231" i="1"/>
  <c r="H1231" i="1" s="1"/>
  <c r="E1231" i="1"/>
  <c r="B1231" i="1"/>
  <c r="H1230" i="1"/>
  <c r="B1230" i="1"/>
  <c r="G1225" i="1"/>
  <c r="H1225" i="1" s="1"/>
  <c r="E1225" i="1"/>
  <c r="B1225" i="1"/>
  <c r="G1224" i="1"/>
  <c r="H1224" i="1" s="1"/>
  <c r="E1224" i="1"/>
  <c r="B1224" i="1"/>
  <c r="G1223" i="1"/>
  <c r="H1223" i="1" s="1"/>
  <c r="E1223" i="1"/>
  <c r="B1223" i="1"/>
  <c r="G1222" i="1"/>
  <c r="H1222" i="1" s="1"/>
  <c r="E1222" i="1"/>
  <c r="B1222" i="1"/>
  <c r="H1221" i="1"/>
  <c r="H1220" i="1"/>
  <c r="H1219" i="1"/>
  <c r="L1218" i="1"/>
  <c r="H1218" i="1"/>
  <c r="K1217" i="1"/>
  <c r="G1217" i="1"/>
  <c r="H1217" i="1" s="1"/>
  <c r="E1217" i="1"/>
  <c r="B1217" i="1"/>
  <c r="H1216" i="1"/>
  <c r="F1212" i="1"/>
  <c r="H1211" i="1"/>
  <c r="H1210" i="1"/>
  <c r="E1209" i="1"/>
  <c r="F1209" i="1" s="1"/>
  <c r="H1209" i="1" s="1"/>
  <c r="B1209" i="1"/>
  <c r="E1208" i="1"/>
  <c r="F1208" i="1" s="1"/>
  <c r="H1208" i="1" s="1"/>
  <c r="B1208" i="1"/>
  <c r="E1207" i="1"/>
  <c r="F1207" i="1" s="1"/>
  <c r="B1207" i="1"/>
  <c r="E1206" i="1"/>
  <c r="F1206" i="1" s="1"/>
  <c r="B1206" i="1"/>
  <c r="J1205" i="1"/>
  <c r="J1206" i="1" s="1"/>
  <c r="K1207" i="1" s="1"/>
  <c r="E1205" i="1"/>
  <c r="F1205" i="1" s="1"/>
  <c r="B1205" i="1"/>
  <c r="F1201" i="1"/>
  <c r="E1200" i="1"/>
  <c r="F1200" i="1" s="1"/>
  <c r="H1200" i="1" s="1"/>
  <c r="B1200" i="1"/>
  <c r="E1199" i="1"/>
  <c r="F1199" i="1" s="1"/>
  <c r="H1199" i="1" s="1"/>
  <c r="B1199" i="1"/>
  <c r="E1198" i="1"/>
  <c r="F1198" i="1" s="1"/>
  <c r="H1198" i="1" s="1"/>
  <c r="B1198" i="1"/>
  <c r="B1193" i="1"/>
  <c r="G1192" i="1"/>
  <c r="C1192" i="1"/>
  <c r="B1192" i="1"/>
  <c r="G1191" i="1"/>
  <c r="B1191" i="1"/>
  <c r="G1190" i="1"/>
  <c r="C1190" i="1"/>
  <c r="H1072" i="1"/>
  <c r="G1086" i="1" s="1"/>
  <c r="J1085" i="1"/>
  <c r="J1086" i="1" s="1"/>
  <c r="K1087" i="1" s="1"/>
  <c r="H1071" i="1"/>
  <c r="C1071" i="1"/>
  <c r="E1118" i="1"/>
  <c r="B1118" i="1"/>
  <c r="G1115" i="1"/>
  <c r="F1112" i="1"/>
  <c r="H1112" i="1" s="1"/>
  <c r="E1112" i="1"/>
  <c r="B1112" i="1"/>
  <c r="G1111" i="1"/>
  <c r="H1111" i="1" s="1"/>
  <c r="E1111" i="1"/>
  <c r="B1111" i="1"/>
  <c r="H1110" i="1"/>
  <c r="B1110" i="1"/>
  <c r="G1105" i="1"/>
  <c r="H1105" i="1" s="1"/>
  <c r="E1105" i="1"/>
  <c r="B1105" i="1"/>
  <c r="G1104" i="1"/>
  <c r="H1104" i="1" s="1"/>
  <c r="E1104" i="1"/>
  <c r="B1104" i="1"/>
  <c r="G1103" i="1"/>
  <c r="H1103" i="1" s="1"/>
  <c r="E1103" i="1"/>
  <c r="B1103" i="1"/>
  <c r="G1102" i="1"/>
  <c r="H1102" i="1" s="1"/>
  <c r="E1102" i="1"/>
  <c r="B1102" i="1"/>
  <c r="H1101" i="1"/>
  <c r="H1100" i="1"/>
  <c r="H1099" i="1"/>
  <c r="L1098" i="1"/>
  <c r="H1098" i="1"/>
  <c r="K1097" i="1"/>
  <c r="G1097" i="1"/>
  <c r="H1097" i="1" s="1"/>
  <c r="E1097" i="1"/>
  <c r="B1097" i="1"/>
  <c r="H1096" i="1"/>
  <c r="F1092" i="1"/>
  <c r="H1091" i="1"/>
  <c r="H1090" i="1"/>
  <c r="E1089" i="1"/>
  <c r="F1089" i="1" s="1"/>
  <c r="H1089" i="1" s="1"/>
  <c r="B1089" i="1"/>
  <c r="E1088" i="1"/>
  <c r="F1088" i="1" s="1"/>
  <c r="B1088" i="1"/>
  <c r="E1087" i="1"/>
  <c r="F1087" i="1" s="1"/>
  <c r="B1087" i="1"/>
  <c r="E1086" i="1"/>
  <c r="F1086" i="1" s="1"/>
  <c r="B1086" i="1"/>
  <c r="E1085" i="1"/>
  <c r="F1085" i="1" s="1"/>
  <c r="B1085" i="1"/>
  <c r="F1081" i="1"/>
  <c r="E1080" i="1"/>
  <c r="F1080" i="1" s="1"/>
  <c r="H1080" i="1" s="1"/>
  <c r="B1080" i="1"/>
  <c r="E1079" i="1"/>
  <c r="F1079" i="1" s="1"/>
  <c r="H1079" i="1" s="1"/>
  <c r="B1079" i="1"/>
  <c r="E1078" i="1"/>
  <c r="F1078" i="1" s="1"/>
  <c r="B1078" i="1"/>
  <c r="B1073" i="1"/>
  <c r="G1072" i="1"/>
  <c r="C1072" i="1"/>
  <c r="B1072" i="1"/>
  <c r="G1071" i="1"/>
  <c r="B1071" i="1"/>
  <c r="G1070" i="1"/>
  <c r="C1070" i="1"/>
  <c r="F274" i="27"/>
  <c r="F275" i="27" s="1"/>
  <c r="G275" i="27"/>
  <c r="B269" i="27"/>
  <c r="H270" i="27"/>
  <c r="F285" i="27"/>
  <c r="G292" i="27"/>
  <c r="B281" i="27"/>
  <c r="F284" i="27"/>
  <c r="H282" i="27"/>
  <c r="F58" i="27"/>
  <c r="F61" i="27" s="1"/>
  <c r="D17" i="28" s="1"/>
  <c r="G61" i="27"/>
  <c r="B55" i="27"/>
  <c r="H56" i="27"/>
  <c r="G194" i="1"/>
  <c r="G213" i="1"/>
  <c r="G214" i="1"/>
  <c r="G212" i="1"/>
  <c r="H212" i="1" s="1"/>
  <c r="F292" i="27" l="1"/>
  <c r="H2208" i="1"/>
  <c r="H2266" i="1"/>
  <c r="H2184" i="1"/>
  <c r="H2241" i="1"/>
  <c r="H2242" i="1"/>
  <c r="H2240" i="1"/>
  <c r="H2239" i="1"/>
  <c r="H2259" i="1"/>
  <c r="H2181" i="1"/>
  <c r="G2182" i="1"/>
  <c r="H2182" i="1" s="1"/>
  <c r="H2201" i="1"/>
  <c r="H1379" i="1"/>
  <c r="H1397" i="1"/>
  <c r="H1378" i="1"/>
  <c r="H1404" i="1"/>
  <c r="G1377" i="1"/>
  <c r="H1377" i="1" s="1"/>
  <c r="H339" i="1"/>
  <c r="G319" i="1"/>
  <c r="H319" i="1" s="1"/>
  <c r="H346" i="1"/>
  <c r="H321" i="1"/>
  <c r="H320" i="1"/>
  <c r="H970" i="1"/>
  <c r="G969" i="1"/>
  <c r="H969" i="1" s="1"/>
  <c r="H971" i="1"/>
  <c r="H993" i="1"/>
  <c r="H986" i="1"/>
  <c r="H2150" i="1"/>
  <c r="H2143" i="1"/>
  <c r="L1099" i="1"/>
  <c r="G2123" i="1"/>
  <c r="H2123" i="1" s="1"/>
  <c r="H2124" i="1"/>
  <c r="H2126" i="1"/>
  <c r="H2125" i="1"/>
  <c r="L1219" i="1"/>
  <c r="H2085" i="1"/>
  <c r="H2066" i="1"/>
  <c r="G2067" i="1"/>
  <c r="H2092" i="1"/>
  <c r="G2065" i="1"/>
  <c r="H2065" i="1" s="1"/>
  <c r="F463" i="27"/>
  <c r="F438" i="27"/>
  <c r="F452" i="27"/>
  <c r="D46" i="28" s="1"/>
  <c r="F305" i="27"/>
  <c r="F263" i="27"/>
  <c r="F234" i="27"/>
  <c r="F171" i="27"/>
  <c r="F159" i="27"/>
  <c r="H1205" i="1"/>
  <c r="H1233" i="1"/>
  <c r="H1226" i="1"/>
  <c r="G1206" i="1"/>
  <c r="G1207" i="1" s="1"/>
  <c r="H1207" i="1" s="1"/>
  <c r="G1085" i="1"/>
  <c r="H1085" i="1" s="1"/>
  <c r="H1086" i="1"/>
  <c r="G1087" i="1"/>
  <c r="H1087" i="1" s="1"/>
  <c r="H1106" i="1"/>
  <c r="H1113" i="1"/>
  <c r="H1088" i="1"/>
  <c r="H1078" i="1"/>
  <c r="H31" i="28" l="1"/>
  <c r="H2246" i="1"/>
  <c r="H2231" i="1" s="1"/>
  <c r="H2235" i="1" s="1"/>
  <c r="H2267" i="1" s="1"/>
  <c r="H2268" i="1" s="1"/>
  <c r="H2270" i="1" s="1"/>
  <c r="H2271" i="1" s="1"/>
  <c r="H2188" i="1"/>
  <c r="H2173" i="1" s="1"/>
  <c r="H2177" i="1" s="1"/>
  <c r="H2209" i="1" s="1"/>
  <c r="H2210" i="1" s="1"/>
  <c r="H2212" i="1" s="1"/>
  <c r="H2213" i="1" s="1"/>
  <c r="H1384" i="1"/>
  <c r="H1369" i="1" s="1"/>
  <c r="H1373" i="1" s="1"/>
  <c r="H1405" i="1" s="1"/>
  <c r="H326" i="1"/>
  <c r="H311" i="1" s="1"/>
  <c r="H315" i="1" s="1"/>
  <c r="H976" i="1"/>
  <c r="H961" i="1" s="1"/>
  <c r="H965" i="1" s="1"/>
  <c r="H994" i="1" s="1"/>
  <c r="H995" i="1" s="1"/>
  <c r="H2130" i="1"/>
  <c r="H2115" i="1" s="1"/>
  <c r="H2119" i="1" s="1"/>
  <c r="H2151" i="1" s="1"/>
  <c r="H2067" i="1"/>
  <c r="G2068" i="1"/>
  <c r="H2068" i="1" s="1"/>
  <c r="H1206" i="1"/>
  <c r="H1212" i="1" s="1"/>
  <c r="H1092" i="1"/>
  <c r="H1077" i="1" s="1"/>
  <c r="H1081" i="1" s="1"/>
  <c r="H1114" i="1" s="1"/>
  <c r="I2227" i="1" l="1"/>
  <c r="E52" i="28"/>
  <c r="F52" i="28" s="1"/>
  <c r="I2169" i="1"/>
  <c r="E51" i="28"/>
  <c r="F51" i="28" s="1"/>
  <c r="H1406" i="1"/>
  <c r="H1408" i="1" s="1"/>
  <c r="H1409" i="1" s="1"/>
  <c r="H347" i="1"/>
  <c r="H348" i="1" s="1"/>
  <c r="H350" i="1" s="1"/>
  <c r="H351" i="1" s="1"/>
  <c r="H997" i="1"/>
  <c r="H998" i="1" s="1"/>
  <c r="I957" i="1" s="1"/>
  <c r="H2152" i="1"/>
  <c r="H2154" i="1" s="1"/>
  <c r="H2155" i="1" s="1"/>
  <c r="H2072" i="1"/>
  <c r="H2057" i="1" s="1"/>
  <c r="H2061" i="1" s="1"/>
  <c r="H2093" i="1" s="1"/>
  <c r="H2094" i="1" s="1"/>
  <c r="H2096" i="1" s="1"/>
  <c r="H2097" i="1" s="1"/>
  <c r="H1197" i="1"/>
  <c r="H1201" i="1" s="1"/>
  <c r="H1234" i="1" s="1"/>
  <c r="H1115" i="1"/>
  <c r="H1117" i="1" s="1"/>
  <c r="H1118" i="1" s="1"/>
  <c r="I1365" i="1" l="1"/>
  <c r="F37" i="28"/>
  <c r="I307" i="1"/>
  <c r="E19" i="28"/>
  <c r="F19" i="28" s="1"/>
  <c r="E30" i="28"/>
  <c r="F30" i="28" s="1"/>
  <c r="I2111" i="1"/>
  <c r="E50" i="28"/>
  <c r="I2053" i="1"/>
  <c r="E49" i="28"/>
  <c r="H1235" i="1"/>
  <c r="H1237" i="1" s="1"/>
  <c r="H1238" i="1" s="1"/>
  <c r="I1073" i="1"/>
  <c r="E32" i="28"/>
  <c r="F50" i="28" l="1"/>
  <c r="F49" i="28"/>
  <c r="H81" i="22"/>
  <c r="I82" i="22" s="1"/>
  <c r="F32" i="28"/>
  <c r="H51" i="22"/>
  <c r="I1193" i="1"/>
  <c r="E34" i="28"/>
  <c r="F34" i="28" l="1"/>
  <c r="H53" i="22"/>
  <c r="H187" i="1" l="1"/>
  <c r="C187" i="1"/>
  <c r="E233" i="1"/>
  <c r="B233" i="1"/>
  <c r="G230" i="1"/>
  <c r="H227" i="1"/>
  <c r="E227" i="1"/>
  <c r="B227" i="1"/>
  <c r="H226" i="1"/>
  <c r="E226" i="1"/>
  <c r="B226" i="1"/>
  <c r="H225" i="1"/>
  <c r="E225" i="1"/>
  <c r="B225" i="1"/>
  <c r="G220" i="1"/>
  <c r="H220" i="1" s="1"/>
  <c r="E220" i="1"/>
  <c r="B220" i="1"/>
  <c r="G219" i="1"/>
  <c r="H219" i="1" s="1"/>
  <c r="E219" i="1"/>
  <c r="B219" i="1"/>
  <c r="G218" i="1"/>
  <c r="H218" i="1" s="1"/>
  <c r="E218" i="1"/>
  <c r="B218" i="1"/>
  <c r="G217" i="1"/>
  <c r="H217" i="1" s="1"/>
  <c r="E217" i="1"/>
  <c r="B217" i="1"/>
  <c r="G216" i="1"/>
  <c r="H216" i="1" s="1"/>
  <c r="E216" i="1"/>
  <c r="B216" i="1"/>
  <c r="H215" i="1"/>
  <c r="H214" i="1"/>
  <c r="E214" i="1"/>
  <c r="B214" i="1"/>
  <c r="H213" i="1"/>
  <c r="E213" i="1"/>
  <c r="B213" i="1"/>
  <c r="E212" i="1"/>
  <c r="B212" i="1"/>
  <c r="F208" i="1"/>
  <c r="H207" i="1"/>
  <c r="H206" i="1"/>
  <c r="E205" i="1"/>
  <c r="F205" i="1" s="1"/>
  <c r="H205" i="1" s="1"/>
  <c r="B205" i="1"/>
  <c r="E204" i="1"/>
  <c r="F204" i="1" s="1"/>
  <c r="H204" i="1" s="1"/>
  <c r="B204" i="1"/>
  <c r="E203" i="1"/>
  <c r="F203" i="1" s="1"/>
  <c r="B203" i="1"/>
  <c r="E202" i="1"/>
  <c r="F202" i="1" s="1"/>
  <c r="B202" i="1"/>
  <c r="E201" i="1"/>
  <c r="F201" i="1" s="1"/>
  <c r="B201" i="1"/>
  <c r="F197" i="1"/>
  <c r="E196" i="1"/>
  <c r="F196" i="1" s="1"/>
  <c r="H196" i="1" s="1"/>
  <c r="B196" i="1"/>
  <c r="E195" i="1"/>
  <c r="F195" i="1" s="1"/>
  <c r="H195" i="1" s="1"/>
  <c r="B195" i="1"/>
  <c r="E194" i="1"/>
  <c r="F194" i="1" s="1"/>
  <c r="H194" i="1" s="1"/>
  <c r="B194" i="1"/>
  <c r="B189" i="1"/>
  <c r="G201" i="1"/>
  <c r="G188" i="1"/>
  <c r="C188" i="1"/>
  <c r="B188" i="1"/>
  <c r="G187" i="1"/>
  <c r="B187" i="1"/>
  <c r="G186" i="1"/>
  <c r="C186" i="1"/>
  <c r="F35" i="27"/>
  <c r="F33" i="27"/>
  <c r="F31" i="27"/>
  <c r="F29" i="27"/>
  <c r="G37" i="27"/>
  <c r="B25" i="27"/>
  <c r="H26" i="27"/>
  <c r="H67" i="1"/>
  <c r="C67" i="1"/>
  <c r="E113" i="1"/>
  <c r="B113" i="1"/>
  <c r="G110" i="1"/>
  <c r="F107" i="1"/>
  <c r="H107" i="1" s="1"/>
  <c r="E107" i="1"/>
  <c r="B107" i="1"/>
  <c r="F106" i="1"/>
  <c r="H106" i="1" s="1"/>
  <c r="E106" i="1"/>
  <c r="B106" i="1"/>
  <c r="F105" i="1"/>
  <c r="H105" i="1" s="1"/>
  <c r="E105" i="1"/>
  <c r="B105" i="1"/>
  <c r="G100" i="1"/>
  <c r="H100" i="1" s="1"/>
  <c r="E100" i="1"/>
  <c r="B100" i="1"/>
  <c r="G99" i="1"/>
  <c r="H99" i="1" s="1"/>
  <c r="E99" i="1"/>
  <c r="B99" i="1"/>
  <c r="G98" i="1"/>
  <c r="H98" i="1" s="1"/>
  <c r="E98" i="1"/>
  <c r="B98" i="1"/>
  <c r="G97" i="1"/>
  <c r="H97" i="1" s="1"/>
  <c r="E97" i="1"/>
  <c r="B97" i="1"/>
  <c r="G96" i="1"/>
  <c r="H96" i="1" s="1"/>
  <c r="E96" i="1"/>
  <c r="B96" i="1"/>
  <c r="G95" i="1"/>
  <c r="H95" i="1" s="1"/>
  <c r="E95" i="1"/>
  <c r="B95" i="1"/>
  <c r="G94" i="1"/>
  <c r="H94" i="1" s="1"/>
  <c r="E94" i="1"/>
  <c r="B94" i="1"/>
  <c r="G93" i="1"/>
  <c r="H93" i="1" s="1"/>
  <c r="E93" i="1"/>
  <c r="B93" i="1"/>
  <c r="G92" i="1"/>
  <c r="H92" i="1" s="1"/>
  <c r="E92" i="1"/>
  <c r="B92" i="1"/>
  <c r="F88" i="1"/>
  <c r="H87" i="1"/>
  <c r="H86" i="1"/>
  <c r="E85" i="1"/>
  <c r="F85" i="1" s="1"/>
  <c r="H85" i="1" s="1"/>
  <c r="B85" i="1"/>
  <c r="E84" i="1"/>
  <c r="F84" i="1" s="1"/>
  <c r="B84" i="1"/>
  <c r="E83" i="1"/>
  <c r="F83" i="1" s="1"/>
  <c r="B83" i="1"/>
  <c r="E82" i="1"/>
  <c r="F82" i="1" s="1"/>
  <c r="B82" i="1"/>
  <c r="E81" i="1"/>
  <c r="F81" i="1" s="1"/>
  <c r="B81" i="1"/>
  <c r="F77" i="1"/>
  <c r="E76" i="1"/>
  <c r="F76" i="1" s="1"/>
  <c r="H76" i="1" s="1"/>
  <c r="B76" i="1"/>
  <c r="E75" i="1"/>
  <c r="F75" i="1" s="1"/>
  <c r="H75" i="1" s="1"/>
  <c r="B75" i="1"/>
  <c r="E74" i="1"/>
  <c r="F74" i="1" s="1"/>
  <c r="B74" i="1"/>
  <c r="B69" i="1"/>
  <c r="H68" i="1"/>
  <c r="G82" i="1" s="1"/>
  <c r="G83" i="1" s="1"/>
  <c r="G84" i="1" s="1"/>
  <c r="G68" i="1"/>
  <c r="C68" i="1"/>
  <c r="B68" i="1"/>
  <c r="G67" i="1"/>
  <c r="B67" i="1"/>
  <c r="G66" i="1"/>
  <c r="C66" i="1"/>
  <c r="F18" i="27"/>
  <c r="G19" i="27"/>
  <c r="H1655" i="1"/>
  <c r="H84" i="1" l="1"/>
  <c r="H83" i="1"/>
  <c r="F37" i="27"/>
  <c r="D15" i="28" s="1"/>
  <c r="H201" i="1"/>
  <c r="H228" i="1"/>
  <c r="H221" i="1"/>
  <c r="G202" i="1"/>
  <c r="H108" i="1"/>
  <c r="H101" i="1"/>
  <c r="H82" i="1"/>
  <c r="G81" i="1"/>
  <c r="H81" i="1" s="1"/>
  <c r="G74" i="1"/>
  <c r="H74" i="1" s="1"/>
  <c r="H202" i="1" l="1"/>
  <c r="G203" i="1"/>
  <c r="H203" i="1" s="1"/>
  <c r="H88" i="1"/>
  <c r="H73" i="1" s="1"/>
  <c r="H77" i="1" s="1"/>
  <c r="H109" i="1" s="1"/>
  <c r="H208" i="1" l="1"/>
  <c r="H193" i="1" s="1"/>
  <c r="H197" i="1" s="1"/>
  <c r="H229" i="1" s="1"/>
  <c r="H230" i="1" s="1"/>
  <c r="H232" i="1" s="1"/>
  <c r="H233" i="1" s="1"/>
  <c r="H110" i="1"/>
  <c r="H112" i="1" s="1"/>
  <c r="H113" i="1" s="1"/>
  <c r="I189" i="1" l="1"/>
  <c r="E17" i="28"/>
  <c r="I69" i="1"/>
  <c r="E15" i="28"/>
  <c r="F15" i="28" l="1"/>
  <c r="H19" i="22"/>
  <c r="I20" i="22" s="1"/>
  <c r="H17" i="22"/>
  <c r="F17" i="28"/>
  <c r="H23" i="22"/>
  <c r="G2007" i="1"/>
  <c r="H1993" i="1"/>
  <c r="C1993" i="1"/>
  <c r="E2039" i="1"/>
  <c r="B2039" i="1"/>
  <c r="G2036" i="1"/>
  <c r="H2033" i="1"/>
  <c r="E2033" i="1"/>
  <c r="B2033" i="1"/>
  <c r="G2032" i="1"/>
  <c r="E2032" i="1"/>
  <c r="B2032" i="1"/>
  <c r="H2031" i="1"/>
  <c r="G2026" i="1"/>
  <c r="H2026" i="1" s="1"/>
  <c r="E2026" i="1"/>
  <c r="B2026" i="1"/>
  <c r="G2025" i="1"/>
  <c r="H2025" i="1" s="1"/>
  <c r="E2025" i="1"/>
  <c r="B2025" i="1"/>
  <c r="H2024" i="1"/>
  <c r="H2023" i="1"/>
  <c r="G2022" i="1"/>
  <c r="H2022" i="1" s="1"/>
  <c r="E2022" i="1"/>
  <c r="B2022" i="1"/>
  <c r="H2021" i="1"/>
  <c r="G2020" i="1"/>
  <c r="H2020" i="1" s="1"/>
  <c r="E2020" i="1"/>
  <c r="B2020" i="1"/>
  <c r="G2019" i="1"/>
  <c r="H2019" i="1" s="1"/>
  <c r="E2019" i="1"/>
  <c r="B2019" i="1"/>
  <c r="H2018" i="1"/>
  <c r="F2014" i="1"/>
  <c r="E2013" i="1"/>
  <c r="F2013" i="1" s="1"/>
  <c r="H2013" i="1" s="1"/>
  <c r="B2013" i="1"/>
  <c r="E2012" i="1"/>
  <c r="F2012" i="1" s="1"/>
  <c r="H2012" i="1" s="1"/>
  <c r="B2012" i="1"/>
  <c r="E2011" i="1"/>
  <c r="F2011" i="1" s="1"/>
  <c r="B2011" i="1"/>
  <c r="E2010" i="1"/>
  <c r="F2010" i="1" s="1"/>
  <c r="B2010" i="1"/>
  <c r="E2009" i="1"/>
  <c r="F2009" i="1" s="1"/>
  <c r="B2009" i="1"/>
  <c r="E2008" i="1"/>
  <c r="F2008" i="1" s="1"/>
  <c r="B2008" i="1"/>
  <c r="E2007" i="1"/>
  <c r="F2007" i="1" s="1"/>
  <c r="B2007" i="1"/>
  <c r="F2003" i="1"/>
  <c r="E2002" i="1"/>
  <c r="F2002" i="1" s="1"/>
  <c r="H2002" i="1" s="1"/>
  <c r="B2002" i="1"/>
  <c r="E2001" i="1"/>
  <c r="F2001" i="1" s="1"/>
  <c r="H2001" i="1" s="1"/>
  <c r="B2001" i="1"/>
  <c r="E2000" i="1"/>
  <c r="F2000" i="1" s="1"/>
  <c r="B2000" i="1"/>
  <c r="B1995" i="1"/>
  <c r="G1994" i="1"/>
  <c r="C1994" i="1"/>
  <c r="B1994" i="1"/>
  <c r="G1993" i="1"/>
  <c r="B1993" i="1"/>
  <c r="G1992" i="1"/>
  <c r="C1992" i="1"/>
  <c r="H1931" i="1"/>
  <c r="B1968" i="1"/>
  <c r="E1968" i="1"/>
  <c r="G1968" i="1"/>
  <c r="H1968" i="1" s="1"/>
  <c r="F1966" i="1"/>
  <c r="L1966" i="1"/>
  <c r="L1965" i="1"/>
  <c r="L1961" i="1"/>
  <c r="L1960" i="1"/>
  <c r="B1964" i="1"/>
  <c r="E1964" i="1"/>
  <c r="G1964" i="1"/>
  <c r="H1965" i="1"/>
  <c r="B1966" i="1"/>
  <c r="E1966" i="1"/>
  <c r="G1966" i="1"/>
  <c r="B1967" i="1"/>
  <c r="E1967" i="1"/>
  <c r="G1967" i="1"/>
  <c r="H1967" i="1" s="1"/>
  <c r="H2032" i="1" l="1"/>
  <c r="H2034" i="1" s="1"/>
  <c r="H2007" i="1"/>
  <c r="H2027" i="1"/>
  <c r="H2000" i="1"/>
  <c r="G2008" i="1"/>
  <c r="H1966" i="1"/>
  <c r="L1967" i="1"/>
  <c r="L1962" i="1"/>
  <c r="F1964" i="1" l="1"/>
  <c r="H1964" i="1" s="1"/>
  <c r="H2010" i="1"/>
  <c r="G2009" i="1"/>
  <c r="H2008" i="1"/>
  <c r="H2011" i="1" l="1"/>
  <c r="H2009" i="1"/>
  <c r="H2014" i="1" l="1"/>
  <c r="H1999" i="1" s="1"/>
  <c r="H2003" i="1" s="1"/>
  <c r="H2035" i="1" s="1"/>
  <c r="H2036" i="1" l="1"/>
  <c r="H2038" i="1" s="1"/>
  <c r="H2039" i="1" s="1"/>
  <c r="I1995" i="1" l="1"/>
  <c r="F48" i="28" l="1"/>
  <c r="H79" i="22"/>
  <c r="G1944" i="1"/>
  <c r="P1956" i="1"/>
  <c r="P1957" i="1" s="1"/>
  <c r="M1956" i="1"/>
  <c r="N1956" i="1" s="1"/>
  <c r="M1954" i="1"/>
  <c r="N1954" i="1" s="1"/>
  <c r="B1949" i="1"/>
  <c r="E1949" i="1"/>
  <c r="F1949" i="1" s="1"/>
  <c r="H1949" i="1" s="1"/>
  <c r="B1950" i="1"/>
  <c r="E1950" i="1"/>
  <c r="F1950" i="1" s="1"/>
  <c r="H1950" i="1" s="1"/>
  <c r="H1930" i="1"/>
  <c r="C1930" i="1"/>
  <c r="E1981" i="1"/>
  <c r="B1981" i="1"/>
  <c r="G1978" i="1"/>
  <c r="F1975" i="1"/>
  <c r="H1975" i="1" s="1"/>
  <c r="E1975" i="1"/>
  <c r="B1975" i="1"/>
  <c r="G1974" i="1"/>
  <c r="F1974" i="1"/>
  <c r="E1974" i="1"/>
  <c r="B1974" i="1"/>
  <c r="F1973" i="1"/>
  <c r="H1973" i="1" s="1"/>
  <c r="B1973" i="1"/>
  <c r="G1963" i="1"/>
  <c r="H1963" i="1" s="1"/>
  <c r="E1963" i="1"/>
  <c r="B1963" i="1"/>
  <c r="G1962" i="1"/>
  <c r="H1962" i="1" s="1"/>
  <c r="E1962" i="1"/>
  <c r="B1962" i="1"/>
  <c r="G1961" i="1"/>
  <c r="H1961" i="1" s="1"/>
  <c r="E1961" i="1"/>
  <c r="B1961" i="1"/>
  <c r="G1960" i="1"/>
  <c r="H1960" i="1" s="1"/>
  <c r="E1960" i="1"/>
  <c r="B1960" i="1"/>
  <c r="G1959" i="1"/>
  <c r="H1959" i="1" s="1"/>
  <c r="E1959" i="1"/>
  <c r="B1959" i="1"/>
  <c r="G1958" i="1"/>
  <c r="H1958" i="1" s="1"/>
  <c r="E1958" i="1"/>
  <c r="B1958" i="1"/>
  <c r="G1957" i="1"/>
  <c r="H1957" i="1" s="1"/>
  <c r="E1957" i="1"/>
  <c r="B1957" i="1"/>
  <c r="G1956" i="1"/>
  <c r="H1956" i="1" s="1"/>
  <c r="E1956" i="1"/>
  <c r="B1956" i="1"/>
  <c r="G1955" i="1"/>
  <c r="H1955" i="1" s="1"/>
  <c r="E1955" i="1"/>
  <c r="B1955" i="1"/>
  <c r="F1951" i="1"/>
  <c r="E1948" i="1"/>
  <c r="F1948" i="1" s="1"/>
  <c r="B1948" i="1"/>
  <c r="E1947" i="1"/>
  <c r="F1947" i="1" s="1"/>
  <c r="B1947" i="1"/>
  <c r="E1946" i="1"/>
  <c r="F1946" i="1" s="1"/>
  <c r="B1946" i="1"/>
  <c r="E1945" i="1"/>
  <c r="F1945" i="1" s="1"/>
  <c r="B1945" i="1"/>
  <c r="E1944" i="1"/>
  <c r="F1944" i="1" s="1"/>
  <c r="B1944" i="1"/>
  <c r="F1940" i="1"/>
  <c r="E1939" i="1"/>
  <c r="F1939" i="1" s="1"/>
  <c r="H1939" i="1" s="1"/>
  <c r="B1939" i="1"/>
  <c r="E1938" i="1"/>
  <c r="F1938" i="1" s="1"/>
  <c r="H1938" i="1" s="1"/>
  <c r="B1938" i="1"/>
  <c r="E1937" i="1"/>
  <c r="F1937" i="1" s="1"/>
  <c r="B1937" i="1"/>
  <c r="B1932" i="1"/>
  <c r="G1931" i="1"/>
  <c r="C1931" i="1"/>
  <c r="B1931" i="1"/>
  <c r="G1930" i="1"/>
  <c r="B1930" i="1"/>
  <c r="G1929" i="1"/>
  <c r="C1929" i="1"/>
  <c r="G1889" i="1"/>
  <c r="G1890" i="1" s="1"/>
  <c r="B1888" i="1"/>
  <c r="H1874" i="1"/>
  <c r="C1874" i="1"/>
  <c r="E1919" i="1"/>
  <c r="B1919" i="1"/>
  <c r="G1916" i="1"/>
  <c r="G1913" i="1"/>
  <c r="E1913" i="1"/>
  <c r="B1913" i="1"/>
  <c r="G1912" i="1"/>
  <c r="E1912" i="1"/>
  <c r="B1912" i="1"/>
  <c r="G1911" i="1"/>
  <c r="E1911" i="1"/>
  <c r="B1911" i="1"/>
  <c r="G1906" i="1"/>
  <c r="H1906" i="1" s="1"/>
  <c r="E1906" i="1"/>
  <c r="B1906" i="1"/>
  <c r="G1905" i="1"/>
  <c r="H1905" i="1" s="1"/>
  <c r="E1905" i="1"/>
  <c r="B1905" i="1"/>
  <c r="G1904" i="1"/>
  <c r="H1904" i="1" s="1"/>
  <c r="E1904" i="1"/>
  <c r="B1904" i="1"/>
  <c r="G1903" i="1"/>
  <c r="H1903" i="1" s="1"/>
  <c r="E1903" i="1"/>
  <c r="B1903" i="1"/>
  <c r="H1901" i="1"/>
  <c r="E1901" i="1"/>
  <c r="B1901" i="1"/>
  <c r="H1900" i="1"/>
  <c r="H1899" i="1"/>
  <c r="F1895" i="1"/>
  <c r="H1894" i="1"/>
  <c r="H1893" i="1"/>
  <c r="E1892" i="1"/>
  <c r="F1892" i="1" s="1"/>
  <c r="H1892" i="1" s="1"/>
  <c r="B1892" i="1"/>
  <c r="E1891" i="1"/>
  <c r="F1891" i="1" s="1"/>
  <c r="H1891" i="1" s="1"/>
  <c r="B1891" i="1"/>
  <c r="E1890" i="1"/>
  <c r="F1890" i="1" s="1"/>
  <c r="B1890" i="1"/>
  <c r="E1889" i="1"/>
  <c r="F1889" i="1" s="1"/>
  <c r="B1889" i="1"/>
  <c r="E1888" i="1"/>
  <c r="F1888" i="1" s="1"/>
  <c r="F1884" i="1"/>
  <c r="E1883" i="1"/>
  <c r="F1883" i="1" s="1"/>
  <c r="H1883" i="1" s="1"/>
  <c r="B1883" i="1"/>
  <c r="E1882" i="1"/>
  <c r="F1882" i="1" s="1"/>
  <c r="H1882" i="1" s="1"/>
  <c r="B1882" i="1"/>
  <c r="E1881" i="1"/>
  <c r="F1881" i="1" s="1"/>
  <c r="B1881" i="1"/>
  <c r="B1876" i="1"/>
  <c r="G1875" i="1"/>
  <c r="C1875" i="1"/>
  <c r="B1875" i="1"/>
  <c r="G1874" i="1"/>
  <c r="B1874" i="1"/>
  <c r="G1873" i="1"/>
  <c r="C1873" i="1"/>
  <c r="H1482" i="1"/>
  <c r="G1496" i="1" s="1"/>
  <c r="G1497" i="1" s="1"/>
  <c r="B1508" i="1"/>
  <c r="E1508" i="1"/>
  <c r="G1508" i="1"/>
  <c r="H1508" i="1" s="1"/>
  <c r="H1481" i="1"/>
  <c r="C1481" i="1"/>
  <c r="E1526" i="1"/>
  <c r="B1526" i="1"/>
  <c r="G1523" i="1"/>
  <c r="G1520" i="1"/>
  <c r="H1520" i="1" s="1"/>
  <c r="E1520" i="1"/>
  <c r="B1520" i="1"/>
  <c r="G1519" i="1"/>
  <c r="H1519" i="1" s="1"/>
  <c r="E1519" i="1"/>
  <c r="B1519" i="1"/>
  <c r="G1518" i="1"/>
  <c r="H1518" i="1" s="1"/>
  <c r="B1518" i="1"/>
  <c r="G1513" i="1"/>
  <c r="H1513" i="1" s="1"/>
  <c r="E1513" i="1"/>
  <c r="B1513" i="1"/>
  <c r="G1512" i="1"/>
  <c r="H1512" i="1" s="1"/>
  <c r="E1512" i="1"/>
  <c r="B1512" i="1"/>
  <c r="G1511" i="1"/>
  <c r="H1511" i="1" s="1"/>
  <c r="E1511" i="1"/>
  <c r="B1511" i="1"/>
  <c r="G1510" i="1"/>
  <c r="H1510" i="1" s="1"/>
  <c r="E1510" i="1"/>
  <c r="B1510" i="1"/>
  <c r="G1509" i="1"/>
  <c r="H1509" i="1" s="1"/>
  <c r="E1509" i="1"/>
  <c r="B1509" i="1"/>
  <c r="G1507" i="1"/>
  <c r="H1507" i="1" s="1"/>
  <c r="E1507" i="1"/>
  <c r="B1507" i="1"/>
  <c r="G1506" i="1"/>
  <c r="H1506" i="1" s="1"/>
  <c r="E1506" i="1"/>
  <c r="B1506" i="1"/>
  <c r="F1502" i="1"/>
  <c r="H1501" i="1"/>
  <c r="H1500" i="1"/>
  <c r="E1499" i="1"/>
  <c r="F1499" i="1" s="1"/>
  <c r="H1499" i="1" s="1"/>
  <c r="B1499" i="1"/>
  <c r="E1498" i="1"/>
  <c r="F1498" i="1" s="1"/>
  <c r="H1498" i="1" s="1"/>
  <c r="B1498" i="1"/>
  <c r="E1497" i="1"/>
  <c r="F1497" i="1" s="1"/>
  <c r="B1497" i="1"/>
  <c r="E1496" i="1"/>
  <c r="F1496" i="1" s="1"/>
  <c r="B1496" i="1"/>
  <c r="E1495" i="1"/>
  <c r="F1495" i="1" s="1"/>
  <c r="B1495" i="1"/>
  <c r="F1491" i="1"/>
  <c r="E1490" i="1"/>
  <c r="F1490" i="1" s="1"/>
  <c r="H1490" i="1" s="1"/>
  <c r="B1490" i="1"/>
  <c r="E1489" i="1"/>
  <c r="F1489" i="1" s="1"/>
  <c r="H1489" i="1" s="1"/>
  <c r="B1489" i="1"/>
  <c r="E1488" i="1"/>
  <c r="F1488" i="1" s="1"/>
  <c r="H1488" i="1" s="1"/>
  <c r="B1488" i="1"/>
  <c r="C1483" i="1"/>
  <c r="B1483" i="1"/>
  <c r="G1482" i="1"/>
  <c r="C1482" i="1"/>
  <c r="B1482" i="1"/>
  <c r="G1481" i="1"/>
  <c r="B1481" i="1"/>
  <c r="G1480" i="1"/>
  <c r="C1480" i="1"/>
  <c r="H1422" i="1"/>
  <c r="G1436" i="1" s="1"/>
  <c r="B1449" i="1"/>
  <c r="E1449" i="1"/>
  <c r="G1449" i="1"/>
  <c r="H1449" i="1" s="1"/>
  <c r="B1450" i="1"/>
  <c r="E1450" i="1"/>
  <c r="G1450" i="1"/>
  <c r="H1450" i="1" s="1"/>
  <c r="B1451" i="1"/>
  <c r="E1451" i="1"/>
  <c r="G1451" i="1"/>
  <c r="H1451" i="1" s="1"/>
  <c r="B1452" i="1"/>
  <c r="E1452" i="1"/>
  <c r="G1452" i="1"/>
  <c r="H1452" i="1" s="1"/>
  <c r="B1453" i="1"/>
  <c r="E1453" i="1"/>
  <c r="G1453" i="1"/>
  <c r="H1453" i="1" s="1"/>
  <c r="H1421" i="1"/>
  <c r="C1421" i="1"/>
  <c r="E1467" i="1"/>
  <c r="B1467" i="1"/>
  <c r="G1464" i="1"/>
  <c r="G1461" i="1"/>
  <c r="H1461" i="1" s="1"/>
  <c r="E1461" i="1"/>
  <c r="B1461" i="1"/>
  <c r="G1460" i="1"/>
  <c r="H1460" i="1" s="1"/>
  <c r="E1460" i="1"/>
  <c r="B1460" i="1"/>
  <c r="G1459" i="1"/>
  <c r="H1459" i="1" s="1"/>
  <c r="B1459" i="1"/>
  <c r="G1454" i="1"/>
  <c r="H1454" i="1" s="1"/>
  <c r="E1454" i="1"/>
  <c r="B1454" i="1"/>
  <c r="G1448" i="1"/>
  <c r="H1448" i="1" s="1"/>
  <c r="E1448" i="1"/>
  <c r="B1448" i="1"/>
  <c r="G1447" i="1"/>
  <c r="H1447" i="1" s="1"/>
  <c r="E1447" i="1"/>
  <c r="B1447" i="1"/>
  <c r="G1446" i="1"/>
  <c r="H1446" i="1" s="1"/>
  <c r="E1446" i="1"/>
  <c r="B1446" i="1"/>
  <c r="F1442" i="1"/>
  <c r="H1441" i="1"/>
  <c r="H1440" i="1"/>
  <c r="E1439" i="1"/>
  <c r="F1439" i="1" s="1"/>
  <c r="H1439" i="1" s="1"/>
  <c r="B1439" i="1"/>
  <c r="E1438" i="1"/>
  <c r="F1438" i="1" s="1"/>
  <c r="H1438" i="1" s="1"/>
  <c r="B1438" i="1"/>
  <c r="E1437" i="1"/>
  <c r="F1437" i="1" s="1"/>
  <c r="B1437" i="1"/>
  <c r="E1436" i="1"/>
  <c r="F1436" i="1" s="1"/>
  <c r="B1436" i="1"/>
  <c r="E1435" i="1"/>
  <c r="F1435" i="1" s="1"/>
  <c r="B1435" i="1"/>
  <c r="F1431" i="1"/>
  <c r="E1430" i="1"/>
  <c r="F1430" i="1" s="1"/>
  <c r="H1430" i="1" s="1"/>
  <c r="B1430" i="1"/>
  <c r="E1429" i="1"/>
  <c r="F1429" i="1" s="1"/>
  <c r="H1429" i="1" s="1"/>
  <c r="B1429" i="1"/>
  <c r="E1428" i="1"/>
  <c r="F1428" i="1" s="1"/>
  <c r="H1428" i="1" s="1"/>
  <c r="B1428" i="1"/>
  <c r="C1423" i="1"/>
  <c r="B1423" i="1"/>
  <c r="G1422" i="1"/>
  <c r="C1422" i="1"/>
  <c r="B1422" i="1"/>
  <c r="G1421" i="1"/>
  <c r="B1421" i="1"/>
  <c r="G1420" i="1"/>
  <c r="C1420" i="1"/>
  <c r="H45" i="28"/>
  <c r="I45" i="28" s="1"/>
  <c r="H1818" i="1"/>
  <c r="G1832" i="1" s="1"/>
  <c r="G1833" i="1" s="1"/>
  <c r="F1856" i="1"/>
  <c r="F1855" i="1"/>
  <c r="F1854" i="1"/>
  <c r="E1854" i="1"/>
  <c r="G1842" i="1"/>
  <c r="H1842" i="1" s="1"/>
  <c r="B1846" i="1"/>
  <c r="E1846" i="1"/>
  <c r="G1846" i="1"/>
  <c r="H1846" i="1" s="1"/>
  <c r="B1847" i="1"/>
  <c r="E1847" i="1"/>
  <c r="G1847" i="1"/>
  <c r="H1847" i="1" s="1"/>
  <c r="H1817" i="1"/>
  <c r="C1817" i="1"/>
  <c r="E1862" i="1"/>
  <c r="B1862" i="1"/>
  <c r="G1859" i="1"/>
  <c r="G1856" i="1"/>
  <c r="E1856" i="1"/>
  <c r="B1856" i="1"/>
  <c r="G1855" i="1"/>
  <c r="E1855" i="1"/>
  <c r="B1855" i="1"/>
  <c r="G1854" i="1"/>
  <c r="B1854" i="1"/>
  <c r="G1849" i="1"/>
  <c r="H1849" i="1" s="1"/>
  <c r="E1849" i="1"/>
  <c r="B1849" i="1"/>
  <c r="G1848" i="1"/>
  <c r="H1848" i="1" s="1"/>
  <c r="E1848" i="1"/>
  <c r="B1848" i="1"/>
  <c r="G1845" i="1"/>
  <c r="H1845" i="1" s="1"/>
  <c r="E1845" i="1"/>
  <c r="B1845" i="1"/>
  <c r="G1844" i="1"/>
  <c r="H1844" i="1" s="1"/>
  <c r="E1844" i="1"/>
  <c r="B1844" i="1"/>
  <c r="G1843" i="1"/>
  <c r="H1843" i="1" s="1"/>
  <c r="E1843" i="1"/>
  <c r="B1843" i="1"/>
  <c r="E1842" i="1"/>
  <c r="B1842" i="1"/>
  <c r="F1838" i="1"/>
  <c r="H1837" i="1"/>
  <c r="H1836" i="1"/>
  <c r="E1835" i="1"/>
  <c r="F1835" i="1" s="1"/>
  <c r="H1835" i="1" s="1"/>
  <c r="B1835" i="1"/>
  <c r="E1834" i="1"/>
  <c r="F1834" i="1" s="1"/>
  <c r="H1834" i="1" s="1"/>
  <c r="B1834" i="1"/>
  <c r="E1833" i="1"/>
  <c r="F1833" i="1" s="1"/>
  <c r="B1833" i="1"/>
  <c r="E1832" i="1"/>
  <c r="F1832" i="1" s="1"/>
  <c r="B1832" i="1"/>
  <c r="E1831" i="1"/>
  <c r="F1831" i="1" s="1"/>
  <c r="B1831" i="1"/>
  <c r="F1827" i="1"/>
  <c r="E1826" i="1"/>
  <c r="F1826" i="1" s="1"/>
  <c r="H1826" i="1" s="1"/>
  <c r="B1826" i="1"/>
  <c r="E1825" i="1"/>
  <c r="F1825" i="1" s="1"/>
  <c r="H1825" i="1" s="1"/>
  <c r="B1825" i="1"/>
  <c r="E1824" i="1"/>
  <c r="F1824" i="1" s="1"/>
  <c r="B1824" i="1"/>
  <c r="C1819" i="1"/>
  <c r="B1819" i="1"/>
  <c r="G1818" i="1"/>
  <c r="C1818" i="1"/>
  <c r="B1818" i="1"/>
  <c r="G1817" i="1"/>
  <c r="B1817" i="1"/>
  <c r="G1816" i="1"/>
  <c r="C1816" i="1"/>
  <c r="G1777" i="1"/>
  <c r="H1762" i="1"/>
  <c r="C1762" i="1"/>
  <c r="E1805" i="1"/>
  <c r="B1805" i="1"/>
  <c r="G1802" i="1"/>
  <c r="G1799" i="1"/>
  <c r="H1799" i="1" s="1"/>
  <c r="E1799" i="1"/>
  <c r="B1799" i="1"/>
  <c r="G1798" i="1"/>
  <c r="H1798" i="1" s="1"/>
  <c r="E1798" i="1"/>
  <c r="B1798" i="1"/>
  <c r="G1797" i="1"/>
  <c r="H1797" i="1" s="1"/>
  <c r="B1797" i="1"/>
  <c r="G1792" i="1"/>
  <c r="H1792" i="1" s="1"/>
  <c r="E1792" i="1"/>
  <c r="B1792" i="1"/>
  <c r="G1791" i="1"/>
  <c r="H1791" i="1" s="1"/>
  <c r="E1791" i="1"/>
  <c r="B1791" i="1"/>
  <c r="G1790" i="1"/>
  <c r="H1790" i="1" s="1"/>
  <c r="E1790" i="1"/>
  <c r="B1790" i="1"/>
  <c r="G1789" i="1"/>
  <c r="H1789" i="1" s="1"/>
  <c r="E1789" i="1"/>
  <c r="B1789" i="1"/>
  <c r="G1788" i="1"/>
  <c r="H1788" i="1" s="1"/>
  <c r="E1788" i="1"/>
  <c r="B1788" i="1"/>
  <c r="H1787" i="1"/>
  <c r="E1787" i="1"/>
  <c r="B1787" i="1"/>
  <c r="F1783" i="1"/>
  <c r="H1782" i="1"/>
  <c r="H1781" i="1"/>
  <c r="E1780" i="1"/>
  <c r="F1780" i="1" s="1"/>
  <c r="H1780" i="1" s="1"/>
  <c r="B1780" i="1"/>
  <c r="E1779" i="1"/>
  <c r="F1779" i="1" s="1"/>
  <c r="H1779" i="1" s="1"/>
  <c r="B1779" i="1"/>
  <c r="E1778" i="1"/>
  <c r="F1778" i="1" s="1"/>
  <c r="H1778" i="1" s="1"/>
  <c r="B1778" i="1"/>
  <c r="E1777" i="1"/>
  <c r="F1777" i="1" s="1"/>
  <c r="B1777" i="1"/>
  <c r="E1776" i="1"/>
  <c r="F1776" i="1" s="1"/>
  <c r="B1776" i="1"/>
  <c r="F1772" i="1"/>
  <c r="E1771" i="1"/>
  <c r="F1771" i="1" s="1"/>
  <c r="H1771" i="1" s="1"/>
  <c r="B1771" i="1"/>
  <c r="E1770" i="1"/>
  <c r="F1770" i="1" s="1"/>
  <c r="H1770" i="1" s="1"/>
  <c r="B1770" i="1"/>
  <c r="E1769" i="1"/>
  <c r="F1769" i="1" s="1"/>
  <c r="H1769" i="1" s="1"/>
  <c r="B1769" i="1"/>
  <c r="C1764" i="1"/>
  <c r="B1764" i="1"/>
  <c r="G1763" i="1"/>
  <c r="C1763" i="1"/>
  <c r="B1763" i="1"/>
  <c r="G1762" i="1"/>
  <c r="B1762" i="1"/>
  <c r="G1761" i="1"/>
  <c r="C1761" i="1"/>
  <c r="G856" i="1"/>
  <c r="G857" i="1" s="1"/>
  <c r="H841" i="1"/>
  <c r="C841" i="1"/>
  <c r="E884" i="1"/>
  <c r="B884" i="1"/>
  <c r="G881" i="1"/>
  <c r="G878" i="1"/>
  <c r="H878" i="1" s="1"/>
  <c r="E878" i="1"/>
  <c r="B878" i="1"/>
  <c r="G877" i="1"/>
  <c r="H877" i="1" s="1"/>
  <c r="E877" i="1"/>
  <c r="B877" i="1"/>
  <c r="G876" i="1"/>
  <c r="H876" i="1" s="1"/>
  <c r="E876" i="1"/>
  <c r="B876" i="1"/>
  <c r="G871" i="1"/>
  <c r="H871" i="1" s="1"/>
  <c r="E871" i="1"/>
  <c r="B871" i="1"/>
  <c r="H870" i="1"/>
  <c r="G869" i="1"/>
  <c r="H869" i="1" s="1"/>
  <c r="E869" i="1"/>
  <c r="B869" i="1"/>
  <c r="G868" i="1"/>
  <c r="H868" i="1" s="1"/>
  <c r="E868" i="1"/>
  <c r="B868" i="1"/>
  <c r="H867" i="1"/>
  <c r="H866" i="1"/>
  <c r="F862" i="1"/>
  <c r="H861" i="1"/>
  <c r="H860" i="1"/>
  <c r="E859" i="1"/>
  <c r="F859" i="1" s="1"/>
  <c r="H859" i="1" s="1"/>
  <c r="B859" i="1"/>
  <c r="E858" i="1"/>
  <c r="F858" i="1" s="1"/>
  <c r="H858" i="1" s="1"/>
  <c r="B858" i="1"/>
  <c r="E857" i="1"/>
  <c r="F857" i="1" s="1"/>
  <c r="B857" i="1"/>
  <c r="E856" i="1"/>
  <c r="F856" i="1" s="1"/>
  <c r="B856" i="1"/>
  <c r="E855" i="1"/>
  <c r="F855" i="1" s="1"/>
  <c r="B855" i="1"/>
  <c r="F851" i="1"/>
  <c r="E850" i="1"/>
  <c r="F850" i="1" s="1"/>
  <c r="H850" i="1" s="1"/>
  <c r="B850" i="1"/>
  <c r="E849" i="1"/>
  <c r="F849" i="1" s="1"/>
  <c r="H849" i="1" s="1"/>
  <c r="B849" i="1"/>
  <c r="E848" i="1"/>
  <c r="F848" i="1" s="1"/>
  <c r="H848" i="1" s="1"/>
  <c r="B848" i="1"/>
  <c r="B843" i="1"/>
  <c r="G842" i="1"/>
  <c r="C842" i="1"/>
  <c r="B842" i="1"/>
  <c r="G841" i="1"/>
  <c r="B841" i="1"/>
  <c r="G840" i="1"/>
  <c r="C840" i="1"/>
  <c r="F1052" i="1"/>
  <c r="F1051" i="1"/>
  <c r="F1050" i="1"/>
  <c r="B1037" i="1"/>
  <c r="E1037" i="1"/>
  <c r="G1037" i="1"/>
  <c r="H1037" i="1" s="1"/>
  <c r="H1856" i="1" l="1"/>
  <c r="H1974" i="1"/>
  <c r="H1976" i="1" s="1"/>
  <c r="H1969" i="1"/>
  <c r="P1958" i="1"/>
  <c r="N1957" i="1"/>
  <c r="H1944" i="1"/>
  <c r="G1945" i="1"/>
  <c r="H1945" i="1" s="1"/>
  <c r="G1937" i="1"/>
  <c r="H1937" i="1" s="1"/>
  <c r="G1888" i="1"/>
  <c r="H1888" i="1" s="1"/>
  <c r="H1913" i="1"/>
  <c r="H1912" i="1"/>
  <c r="H1911" i="1"/>
  <c r="H1907" i="1"/>
  <c r="H1890" i="1"/>
  <c r="H1881" i="1"/>
  <c r="H1889" i="1"/>
  <c r="H1496" i="1"/>
  <c r="G1495" i="1"/>
  <c r="H1495" i="1" s="1"/>
  <c r="H1497" i="1"/>
  <c r="H1514" i="1"/>
  <c r="H1521" i="1"/>
  <c r="H1462" i="1"/>
  <c r="H1455" i="1"/>
  <c r="G1437" i="1"/>
  <c r="H1437" i="1" s="1"/>
  <c r="H1436" i="1"/>
  <c r="G1435" i="1"/>
  <c r="H1435" i="1" s="1"/>
  <c r="G1824" i="1"/>
  <c r="H1824" i="1" s="1"/>
  <c r="H1855" i="1"/>
  <c r="H1854" i="1"/>
  <c r="H1833" i="1"/>
  <c r="H1850" i="1"/>
  <c r="H1832" i="1"/>
  <c r="H1800" i="1"/>
  <c r="G1831" i="1"/>
  <c r="H1831" i="1" s="1"/>
  <c r="H1793" i="1"/>
  <c r="H1777" i="1"/>
  <c r="G1776" i="1"/>
  <c r="H1776" i="1" s="1"/>
  <c r="H856" i="1"/>
  <c r="H872" i="1"/>
  <c r="H857" i="1"/>
  <c r="H879" i="1"/>
  <c r="G855" i="1"/>
  <c r="H855" i="1" s="1"/>
  <c r="G1947" i="1" l="1"/>
  <c r="H1947" i="1" s="1"/>
  <c r="G1946" i="1"/>
  <c r="H1914" i="1"/>
  <c r="H1895" i="1"/>
  <c r="H1880" i="1" s="1"/>
  <c r="H1884" i="1" s="1"/>
  <c r="H1502" i="1"/>
  <c r="H1487" i="1" s="1"/>
  <c r="H1491" i="1" s="1"/>
  <c r="H1522" i="1" s="1"/>
  <c r="H1523" i="1" s="1"/>
  <c r="H1857" i="1"/>
  <c r="H1442" i="1"/>
  <c r="H1427" i="1" s="1"/>
  <c r="H1431" i="1" s="1"/>
  <c r="H1463" i="1" s="1"/>
  <c r="H1838" i="1"/>
  <c r="H1823" i="1" s="1"/>
  <c r="H1827" i="1" s="1"/>
  <c r="H1783" i="1"/>
  <c r="H1768" i="1" s="1"/>
  <c r="H1772" i="1" s="1"/>
  <c r="H1801" i="1" s="1"/>
  <c r="H862" i="1"/>
  <c r="H847" i="1" s="1"/>
  <c r="H851" i="1" s="1"/>
  <c r="H880" i="1" s="1"/>
  <c r="H1946" i="1" l="1"/>
  <c r="G1948" i="1"/>
  <c r="H1948" i="1" s="1"/>
  <c r="H1915" i="1"/>
  <c r="H1916" i="1" s="1"/>
  <c r="H1918" i="1" s="1"/>
  <c r="H1919" i="1" s="1"/>
  <c r="E46" i="28" s="1"/>
  <c r="H1858" i="1"/>
  <c r="H1859" i="1" s="1"/>
  <c r="H1861" i="1" s="1"/>
  <c r="H1862" i="1" s="1"/>
  <c r="E45" i="28" s="1"/>
  <c r="G75" i="22" s="1"/>
  <c r="H1525" i="1"/>
  <c r="H1526" i="1" s="1"/>
  <c r="H1464" i="1"/>
  <c r="H1466" i="1" s="1"/>
  <c r="H1467" i="1" s="1"/>
  <c r="H1802" i="1"/>
  <c r="H1804" i="1" s="1"/>
  <c r="H1805" i="1" s="1"/>
  <c r="E44" i="28" s="1"/>
  <c r="H881" i="1"/>
  <c r="H883" i="1" s="1"/>
  <c r="H884" i="1" s="1"/>
  <c r="H1951" i="1" l="1"/>
  <c r="H1936" i="1" s="1"/>
  <c r="H1940" i="1" s="1"/>
  <c r="H1977" i="1" s="1"/>
  <c r="H1978" i="1" s="1"/>
  <c r="H1980" i="1" s="1"/>
  <c r="H1981" i="1" s="1"/>
  <c r="E47" i="28" s="1"/>
  <c r="I1876" i="1"/>
  <c r="I1483" i="1"/>
  <c r="E39" i="28"/>
  <c r="I1423" i="1"/>
  <c r="E38" i="28"/>
  <c r="I1819" i="1"/>
  <c r="I1764" i="1"/>
  <c r="I843" i="1"/>
  <c r="E28" i="28"/>
  <c r="F28" i="28" l="1"/>
  <c r="H43" i="22"/>
  <c r="I44" i="22" s="1"/>
  <c r="F38" i="28"/>
  <c r="H59" i="22"/>
  <c r="F44" i="28"/>
  <c r="H71" i="22"/>
  <c r="F46" i="28"/>
  <c r="H75" i="22"/>
  <c r="H47" i="22"/>
  <c r="F45" i="28"/>
  <c r="H73" i="22"/>
  <c r="F39" i="28"/>
  <c r="H61" i="22"/>
  <c r="I62" i="22" s="1"/>
  <c r="I1932" i="1"/>
  <c r="B1028" i="1"/>
  <c r="H1011" i="1"/>
  <c r="C1011" i="1"/>
  <c r="E1058" i="1"/>
  <c r="B1058" i="1"/>
  <c r="G1055" i="1"/>
  <c r="H1052" i="1"/>
  <c r="E1052" i="1"/>
  <c r="B1052" i="1"/>
  <c r="G1051" i="1"/>
  <c r="H1051" i="1" s="1"/>
  <c r="E1051" i="1"/>
  <c r="B1051" i="1"/>
  <c r="B1050" i="1"/>
  <c r="G1045" i="1"/>
  <c r="H1045" i="1" s="1"/>
  <c r="E1045" i="1"/>
  <c r="B1045" i="1"/>
  <c r="G1044" i="1"/>
  <c r="H1044" i="1" s="1"/>
  <c r="E1044" i="1"/>
  <c r="B1044" i="1"/>
  <c r="G1043" i="1"/>
  <c r="H1043" i="1" s="1"/>
  <c r="E1043" i="1"/>
  <c r="B1043" i="1"/>
  <c r="G1042" i="1"/>
  <c r="H1042" i="1" s="1"/>
  <c r="E1042" i="1"/>
  <c r="B1042" i="1"/>
  <c r="G1041" i="1"/>
  <c r="H1041" i="1" s="1"/>
  <c r="E1041" i="1"/>
  <c r="B1041" i="1"/>
  <c r="G1040" i="1"/>
  <c r="H1040" i="1" s="1"/>
  <c r="E1040" i="1"/>
  <c r="B1040" i="1"/>
  <c r="G1039" i="1"/>
  <c r="H1039" i="1" s="1"/>
  <c r="E1039" i="1"/>
  <c r="B1039" i="1"/>
  <c r="L1038" i="1"/>
  <c r="G1038" i="1"/>
  <c r="H1038" i="1" s="1"/>
  <c r="E1038" i="1"/>
  <c r="B1038" i="1"/>
  <c r="K1037" i="1"/>
  <c r="G1036" i="1"/>
  <c r="H1036" i="1" s="1"/>
  <c r="E1036" i="1"/>
  <c r="B1036" i="1"/>
  <c r="F1032" i="1"/>
  <c r="H1031" i="1"/>
  <c r="H1030" i="1"/>
  <c r="E1029" i="1"/>
  <c r="F1029" i="1" s="1"/>
  <c r="H1029" i="1" s="1"/>
  <c r="B1029" i="1"/>
  <c r="E1028" i="1"/>
  <c r="F1028" i="1" s="1"/>
  <c r="E1027" i="1"/>
  <c r="F1027" i="1" s="1"/>
  <c r="B1027" i="1"/>
  <c r="E1026" i="1"/>
  <c r="F1026" i="1" s="1"/>
  <c r="B1026" i="1"/>
  <c r="E1025" i="1"/>
  <c r="F1025" i="1" s="1"/>
  <c r="B1025" i="1"/>
  <c r="F1021" i="1"/>
  <c r="E1020" i="1"/>
  <c r="F1020" i="1" s="1"/>
  <c r="H1020" i="1" s="1"/>
  <c r="B1020" i="1"/>
  <c r="E1019" i="1"/>
  <c r="F1019" i="1" s="1"/>
  <c r="H1019" i="1" s="1"/>
  <c r="B1019" i="1"/>
  <c r="E1018" i="1"/>
  <c r="F1018" i="1" s="1"/>
  <c r="B1018" i="1"/>
  <c r="B1013" i="1"/>
  <c r="G1025" i="1"/>
  <c r="G1012" i="1"/>
  <c r="B1012" i="1"/>
  <c r="G1011" i="1"/>
  <c r="B1011" i="1"/>
  <c r="G1010" i="1"/>
  <c r="C1010" i="1"/>
  <c r="L810" i="1"/>
  <c r="K809" i="1"/>
  <c r="H605" i="1"/>
  <c r="C547" i="1"/>
  <c r="H367" i="1"/>
  <c r="H128" i="1"/>
  <c r="H10" i="1"/>
  <c r="B34" i="1"/>
  <c r="E34" i="1"/>
  <c r="G34" i="1"/>
  <c r="H34" i="1" s="1"/>
  <c r="I60" i="22" l="1"/>
  <c r="F47" i="28"/>
  <c r="H77" i="22"/>
  <c r="H1025" i="1"/>
  <c r="H1050" i="1"/>
  <c r="L1039" i="1"/>
  <c r="L811" i="1"/>
  <c r="H1046" i="1"/>
  <c r="H1053" i="1"/>
  <c r="G1018" i="1"/>
  <c r="H1018" i="1" s="1"/>
  <c r="G1026" i="1"/>
  <c r="G1027" i="1" l="1"/>
  <c r="H1027" i="1" s="1"/>
  <c r="G1028" i="1"/>
  <c r="H1028" i="1" s="1"/>
  <c r="H1026" i="1"/>
  <c r="H1032" i="1" l="1"/>
  <c r="H1017" i="1" s="1"/>
  <c r="H1021" i="1" s="1"/>
  <c r="H1054" i="1" s="1"/>
  <c r="H1055" i="1" l="1"/>
  <c r="H1057" i="1" s="1"/>
  <c r="H1058" i="1" s="1"/>
  <c r="E31" i="28" s="1"/>
  <c r="I1013" i="1" l="1"/>
  <c r="F31" i="28" l="1"/>
  <c r="H49" i="22"/>
  <c r="H1594" i="1"/>
  <c r="G1607" i="1" s="1"/>
  <c r="H1593" i="1"/>
  <c r="C1593" i="1"/>
  <c r="E1642" i="1"/>
  <c r="B1642" i="1"/>
  <c r="G1639" i="1"/>
  <c r="G1636" i="1"/>
  <c r="H1636" i="1" s="1"/>
  <c r="E1636" i="1"/>
  <c r="B1636" i="1"/>
  <c r="G1635" i="1"/>
  <c r="H1635" i="1" s="1"/>
  <c r="E1635" i="1"/>
  <c r="B1635" i="1"/>
  <c r="G1634" i="1"/>
  <c r="H1634" i="1" s="1"/>
  <c r="E1634" i="1"/>
  <c r="B1634" i="1"/>
  <c r="G1629" i="1"/>
  <c r="H1629" i="1" s="1"/>
  <c r="E1629" i="1"/>
  <c r="B1629" i="1"/>
  <c r="G1628" i="1"/>
  <c r="H1628" i="1" s="1"/>
  <c r="E1628" i="1"/>
  <c r="B1628" i="1"/>
  <c r="G1627" i="1"/>
  <c r="H1627" i="1" s="1"/>
  <c r="E1627" i="1"/>
  <c r="B1627" i="1"/>
  <c r="G1626" i="1"/>
  <c r="H1626" i="1" s="1"/>
  <c r="E1626" i="1"/>
  <c r="B1626" i="1"/>
  <c r="G1625" i="1"/>
  <c r="H1625" i="1" s="1"/>
  <c r="E1625" i="1"/>
  <c r="B1625" i="1"/>
  <c r="G1624" i="1"/>
  <c r="H1624" i="1" s="1"/>
  <c r="E1624" i="1"/>
  <c r="B1624" i="1"/>
  <c r="G1623" i="1"/>
  <c r="H1623" i="1" s="1"/>
  <c r="E1623" i="1"/>
  <c r="B1623" i="1"/>
  <c r="H1622" i="1"/>
  <c r="G1621" i="1"/>
  <c r="H1621" i="1" s="1"/>
  <c r="E1621" i="1"/>
  <c r="B1621" i="1"/>
  <c r="G1620" i="1"/>
  <c r="H1620" i="1" s="1"/>
  <c r="E1620" i="1"/>
  <c r="B1620" i="1"/>
  <c r="G1619" i="1"/>
  <c r="H1619" i="1" s="1"/>
  <c r="E1619" i="1"/>
  <c r="B1619" i="1"/>
  <c r="G1618" i="1"/>
  <c r="H1618" i="1" s="1"/>
  <c r="E1618" i="1"/>
  <c r="B1618" i="1"/>
  <c r="F1614" i="1"/>
  <c r="H1613" i="1"/>
  <c r="H1612" i="1"/>
  <c r="E1611" i="1"/>
  <c r="F1611" i="1" s="1"/>
  <c r="H1611" i="1" s="1"/>
  <c r="B1611" i="1"/>
  <c r="E1610" i="1"/>
  <c r="F1610" i="1" s="1"/>
  <c r="H1610" i="1" s="1"/>
  <c r="B1610" i="1"/>
  <c r="B1609" i="1"/>
  <c r="B1608" i="1"/>
  <c r="B1607" i="1"/>
  <c r="F1603" i="1"/>
  <c r="E1602" i="1"/>
  <c r="F1602" i="1" s="1"/>
  <c r="H1602" i="1" s="1"/>
  <c r="B1602" i="1"/>
  <c r="E1601" i="1"/>
  <c r="F1601" i="1" s="1"/>
  <c r="H1601" i="1" s="1"/>
  <c r="B1601" i="1"/>
  <c r="E1600" i="1"/>
  <c r="F1600" i="1" s="1"/>
  <c r="H1600" i="1" s="1"/>
  <c r="B1600" i="1"/>
  <c r="C1595" i="1"/>
  <c r="B1595" i="1"/>
  <c r="G1594" i="1"/>
  <c r="C1594" i="1"/>
  <c r="B1594" i="1"/>
  <c r="G1593" i="1"/>
  <c r="B1593" i="1"/>
  <c r="G1592" i="1"/>
  <c r="C1592" i="1"/>
  <c r="B1329" i="1"/>
  <c r="E1329" i="1"/>
  <c r="G1329" i="1"/>
  <c r="H1329" i="1" s="1"/>
  <c r="B1330" i="1"/>
  <c r="E1330" i="1"/>
  <c r="G1330" i="1"/>
  <c r="H1330" i="1" s="1"/>
  <c r="B1331" i="1"/>
  <c r="E1331" i="1"/>
  <c r="G1331" i="1"/>
  <c r="H1331" i="1" s="1"/>
  <c r="B1332" i="1"/>
  <c r="E1332" i="1"/>
  <c r="G1332" i="1"/>
  <c r="H1332" i="1" s="1"/>
  <c r="B1333" i="1"/>
  <c r="E1333" i="1"/>
  <c r="G1333" i="1"/>
  <c r="H1333" i="1" s="1"/>
  <c r="B1334" i="1"/>
  <c r="E1334" i="1"/>
  <c r="G1334" i="1"/>
  <c r="H1334" i="1" s="1"/>
  <c r="B1335" i="1"/>
  <c r="E1335" i="1"/>
  <c r="G1335" i="1"/>
  <c r="H1335" i="1" s="1"/>
  <c r="H1637" i="1" l="1"/>
  <c r="H1630" i="1"/>
  <c r="G1608" i="1"/>
  <c r="G1609" i="1" s="1"/>
  <c r="F822" i="1" l="1"/>
  <c r="B811" i="1"/>
  <c r="E811" i="1"/>
  <c r="G811" i="1"/>
  <c r="H811" i="1" s="1"/>
  <c r="B1736" i="1" l="1"/>
  <c r="B1734" i="1"/>
  <c r="E1734" i="1"/>
  <c r="H1734" i="1"/>
  <c r="B1735" i="1"/>
  <c r="E1735" i="1"/>
  <c r="G1735" i="1"/>
  <c r="H1735" i="1" s="1"/>
  <c r="H1709" i="1"/>
  <c r="C1709" i="1"/>
  <c r="E1751" i="1"/>
  <c r="B1751" i="1"/>
  <c r="G1748" i="1"/>
  <c r="G1745" i="1"/>
  <c r="H1745" i="1" s="1"/>
  <c r="E1745" i="1"/>
  <c r="B1745" i="1"/>
  <c r="G1744" i="1"/>
  <c r="H1744" i="1" s="1"/>
  <c r="E1744" i="1"/>
  <c r="B1744" i="1"/>
  <c r="G1743" i="1"/>
  <c r="H1743" i="1" s="1"/>
  <c r="B1743" i="1"/>
  <c r="G1738" i="1"/>
  <c r="H1738" i="1" s="1"/>
  <c r="E1738" i="1"/>
  <c r="B1738" i="1"/>
  <c r="G1737" i="1"/>
  <c r="H1737" i="1" s="1"/>
  <c r="E1737" i="1"/>
  <c r="B1737" i="1"/>
  <c r="G1736" i="1"/>
  <c r="H1736" i="1" s="1"/>
  <c r="E1736" i="1"/>
  <c r="F1730" i="1"/>
  <c r="H1729" i="1"/>
  <c r="H1728" i="1"/>
  <c r="E1727" i="1"/>
  <c r="F1727" i="1" s="1"/>
  <c r="H1727" i="1" s="1"/>
  <c r="B1727" i="1"/>
  <c r="E1726" i="1"/>
  <c r="F1726" i="1" s="1"/>
  <c r="H1726" i="1" s="1"/>
  <c r="B1726" i="1"/>
  <c r="B1725" i="1"/>
  <c r="G1724" i="1"/>
  <c r="G1725" i="1" s="1"/>
  <c r="B1724" i="1"/>
  <c r="G1723" i="1"/>
  <c r="B1723" i="1"/>
  <c r="F1719" i="1"/>
  <c r="E1718" i="1"/>
  <c r="F1718" i="1" s="1"/>
  <c r="H1718" i="1" s="1"/>
  <c r="B1718" i="1"/>
  <c r="E1717" i="1"/>
  <c r="F1717" i="1" s="1"/>
  <c r="H1717" i="1" s="1"/>
  <c r="B1717" i="1"/>
  <c r="E1716" i="1"/>
  <c r="F1716" i="1" s="1"/>
  <c r="B1716" i="1"/>
  <c r="C1711" i="1"/>
  <c r="B1711" i="1"/>
  <c r="G1710" i="1"/>
  <c r="C1710" i="1"/>
  <c r="B1710" i="1"/>
  <c r="G1709" i="1"/>
  <c r="B1709" i="1"/>
  <c r="G1708" i="1"/>
  <c r="C1708" i="1"/>
  <c r="H1746" i="1" l="1"/>
  <c r="H1716" i="1"/>
  <c r="H1739" i="1"/>
  <c r="H1654" i="1" l="1"/>
  <c r="C1654" i="1"/>
  <c r="E1697" i="1"/>
  <c r="B1697" i="1"/>
  <c r="G1694" i="1"/>
  <c r="G1691" i="1"/>
  <c r="H1691" i="1" s="1"/>
  <c r="E1691" i="1"/>
  <c r="B1691" i="1"/>
  <c r="G1690" i="1"/>
  <c r="H1690" i="1" s="1"/>
  <c r="E1690" i="1"/>
  <c r="B1690" i="1"/>
  <c r="G1689" i="1"/>
  <c r="H1689" i="1" s="1"/>
  <c r="B1689" i="1"/>
  <c r="G1684" i="1"/>
  <c r="H1684" i="1" s="1"/>
  <c r="E1684" i="1"/>
  <c r="B1684" i="1"/>
  <c r="G1683" i="1"/>
  <c r="H1683" i="1" s="1"/>
  <c r="E1683" i="1"/>
  <c r="B1683" i="1"/>
  <c r="G1682" i="1"/>
  <c r="H1682" i="1" s="1"/>
  <c r="E1682" i="1"/>
  <c r="B1682" i="1"/>
  <c r="H1681" i="1"/>
  <c r="H1680" i="1"/>
  <c r="H1679" i="1"/>
  <c r="F1675" i="1"/>
  <c r="H1674" i="1"/>
  <c r="H1673" i="1"/>
  <c r="E1672" i="1"/>
  <c r="F1672" i="1" s="1"/>
  <c r="H1672" i="1" s="1"/>
  <c r="B1672" i="1"/>
  <c r="E1671" i="1"/>
  <c r="F1671" i="1" s="1"/>
  <c r="H1671" i="1" s="1"/>
  <c r="B1671" i="1"/>
  <c r="B1670" i="1"/>
  <c r="B1669" i="1"/>
  <c r="B1668" i="1"/>
  <c r="F1664" i="1"/>
  <c r="E1663" i="1"/>
  <c r="F1663" i="1" s="1"/>
  <c r="H1663" i="1" s="1"/>
  <c r="B1663" i="1"/>
  <c r="E1662" i="1"/>
  <c r="F1662" i="1" s="1"/>
  <c r="H1662" i="1" s="1"/>
  <c r="B1662" i="1"/>
  <c r="E1661" i="1"/>
  <c r="F1661" i="1" s="1"/>
  <c r="B1661" i="1"/>
  <c r="C1656" i="1"/>
  <c r="B1656" i="1"/>
  <c r="G1668" i="1"/>
  <c r="G1655" i="1"/>
  <c r="C1655" i="1"/>
  <c r="B1655" i="1"/>
  <c r="G1654" i="1"/>
  <c r="B1654" i="1"/>
  <c r="G1653" i="1"/>
  <c r="C1653" i="1"/>
  <c r="G369" i="27"/>
  <c r="B356" i="27"/>
  <c r="G1545" i="1"/>
  <c r="H1538" i="1"/>
  <c r="C1538" i="1"/>
  <c r="E1581" i="1"/>
  <c r="B1581" i="1"/>
  <c r="G1578" i="1"/>
  <c r="G1575" i="1"/>
  <c r="H1575" i="1" s="1"/>
  <c r="E1575" i="1"/>
  <c r="B1575" i="1"/>
  <c r="G1574" i="1"/>
  <c r="H1574" i="1" s="1"/>
  <c r="E1574" i="1"/>
  <c r="B1574" i="1"/>
  <c r="G1573" i="1"/>
  <c r="H1573" i="1" s="1"/>
  <c r="B1573" i="1"/>
  <c r="G1568" i="1"/>
  <c r="H1568" i="1" s="1"/>
  <c r="E1568" i="1"/>
  <c r="B1568" i="1"/>
  <c r="G1567" i="1"/>
  <c r="H1567" i="1" s="1"/>
  <c r="E1567" i="1"/>
  <c r="B1567" i="1"/>
  <c r="H1566" i="1"/>
  <c r="H1565" i="1"/>
  <c r="H1564" i="1"/>
  <c r="H1563" i="1"/>
  <c r="F1559" i="1"/>
  <c r="H1558" i="1"/>
  <c r="H1557" i="1"/>
  <c r="E1556" i="1"/>
  <c r="F1556" i="1" s="1"/>
  <c r="H1556" i="1" s="1"/>
  <c r="B1556" i="1"/>
  <c r="E1555" i="1"/>
  <c r="F1555" i="1" s="1"/>
  <c r="H1555" i="1" s="1"/>
  <c r="B1555" i="1"/>
  <c r="B1554" i="1"/>
  <c r="B1553" i="1"/>
  <c r="B1552" i="1"/>
  <c r="F1548" i="1"/>
  <c r="E1547" i="1"/>
  <c r="F1547" i="1" s="1"/>
  <c r="H1547" i="1" s="1"/>
  <c r="B1547" i="1"/>
  <c r="E1546" i="1"/>
  <c r="F1546" i="1" s="1"/>
  <c r="H1546" i="1" s="1"/>
  <c r="B1546" i="1"/>
  <c r="E1545" i="1"/>
  <c r="F1545" i="1" s="1"/>
  <c r="B1545" i="1"/>
  <c r="C1540" i="1"/>
  <c r="B1540" i="1"/>
  <c r="G1539" i="1"/>
  <c r="C1539" i="1"/>
  <c r="B1539" i="1"/>
  <c r="G1538" i="1"/>
  <c r="B1538" i="1"/>
  <c r="G1537" i="1"/>
  <c r="C1537" i="1"/>
  <c r="H1685" i="1" l="1"/>
  <c r="H1692" i="1"/>
  <c r="G1661" i="1"/>
  <c r="H1661" i="1" s="1"/>
  <c r="G1669" i="1"/>
  <c r="G1670" i="1" s="1"/>
  <c r="F369" i="27"/>
  <c r="G1553" i="1"/>
  <c r="G1554" i="1" s="1"/>
  <c r="H1545" i="1"/>
  <c r="H1569" i="1"/>
  <c r="H1576" i="1"/>
  <c r="G1552" i="1"/>
  <c r="H1304" i="1" l="1"/>
  <c r="C1304" i="1"/>
  <c r="C1306" i="1"/>
  <c r="E1352" i="1"/>
  <c r="B1352" i="1"/>
  <c r="G1349" i="1"/>
  <c r="G1346" i="1"/>
  <c r="H1346" i="1" s="1"/>
  <c r="E1346" i="1"/>
  <c r="B1346" i="1"/>
  <c r="G1345" i="1"/>
  <c r="H1345" i="1" s="1"/>
  <c r="E1345" i="1"/>
  <c r="B1345" i="1"/>
  <c r="G1344" i="1"/>
  <c r="H1344" i="1" s="1"/>
  <c r="E1344" i="1"/>
  <c r="B1344" i="1"/>
  <c r="G1339" i="1"/>
  <c r="H1339" i="1" s="1"/>
  <c r="E1339" i="1"/>
  <c r="B1339" i="1"/>
  <c r="G1338" i="1"/>
  <c r="H1338" i="1" s="1"/>
  <c r="E1338" i="1"/>
  <c r="B1338" i="1"/>
  <c r="G1337" i="1"/>
  <c r="H1337" i="1" s="1"/>
  <c r="E1337" i="1"/>
  <c r="B1337" i="1"/>
  <c r="G1336" i="1"/>
  <c r="H1336" i="1" s="1"/>
  <c r="E1336" i="1"/>
  <c r="B1336" i="1"/>
  <c r="F1325" i="1"/>
  <c r="H1324" i="1"/>
  <c r="H1323" i="1"/>
  <c r="E1322" i="1"/>
  <c r="F1322" i="1" s="1"/>
  <c r="H1322" i="1" s="1"/>
  <c r="B1322" i="1"/>
  <c r="E1321" i="1"/>
  <c r="F1321" i="1" s="1"/>
  <c r="H1321" i="1" s="1"/>
  <c r="B1321" i="1"/>
  <c r="B1320" i="1"/>
  <c r="B1319" i="1"/>
  <c r="B1318" i="1"/>
  <c r="F1314" i="1"/>
  <c r="E1313" i="1"/>
  <c r="F1313" i="1" s="1"/>
  <c r="H1313" i="1" s="1"/>
  <c r="B1313" i="1"/>
  <c r="E1312" i="1"/>
  <c r="F1312" i="1" s="1"/>
  <c r="H1312" i="1" s="1"/>
  <c r="B1312" i="1"/>
  <c r="E1311" i="1"/>
  <c r="F1311" i="1" s="1"/>
  <c r="H1311" i="1" s="1"/>
  <c r="B1311" i="1"/>
  <c r="B1306" i="1"/>
  <c r="G1319" i="1"/>
  <c r="G1320" i="1" s="1"/>
  <c r="G1305" i="1"/>
  <c r="C1305" i="1"/>
  <c r="B1305" i="1"/>
  <c r="G1304" i="1"/>
  <c r="B1304" i="1"/>
  <c r="G1303" i="1"/>
  <c r="C1303" i="1"/>
  <c r="H1340" i="1" l="1"/>
  <c r="H1347" i="1"/>
  <c r="G1318" i="1"/>
  <c r="G317" i="27" l="1"/>
  <c r="B311" i="27"/>
  <c r="F315" i="27"/>
  <c r="F314" i="27"/>
  <c r="G249" i="27"/>
  <c r="B240" i="27"/>
  <c r="F247" i="27"/>
  <c r="F246" i="27"/>
  <c r="F244" i="27"/>
  <c r="H241" i="27"/>
  <c r="G222" i="27"/>
  <c r="B211" i="27"/>
  <c r="F215" i="27"/>
  <c r="F222" i="27" s="1"/>
  <c r="C203" i="27"/>
  <c r="F203" i="27" s="1"/>
  <c r="G205" i="27"/>
  <c r="B194" i="27"/>
  <c r="H195" i="27"/>
  <c r="F183" i="27"/>
  <c r="F185" i="27"/>
  <c r="F187" i="27"/>
  <c r="G188" i="27"/>
  <c r="B177" i="27"/>
  <c r="F181" i="27"/>
  <c r="H1249" i="1"/>
  <c r="C1249" i="1"/>
  <c r="H898" i="1"/>
  <c r="C898" i="1"/>
  <c r="H783" i="1"/>
  <c r="C783" i="1"/>
  <c r="H723" i="1"/>
  <c r="C723" i="1"/>
  <c r="H663" i="1"/>
  <c r="C663" i="1"/>
  <c r="G618" i="1"/>
  <c r="H604" i="1"/>
  <c r="C604" i="1"/>
  <c r="E650" i="1"/>
  <c r="B650" i="1"/>
  <c r="G647" i="1"/>
  <c r="G644" i="1"/>
  <c r="H644" i="1" s="1"/>
  <c r="E644" i="1"/>
  <c r="B644" i="1"/>
  <c r="G643" i="1"/>
  <c r="H643" i="1" s="1"/>
  <c r="E643" i="1"/>
  <c r="B643" i="1"/>
  <c r="H642" i="1"/>
  <c r="B642" i="1"/>
  <c r="G637" i="1"/>
  <c r="H637" i="1" s="1"/>
  <c r="E637" i="1"/>
  <c r="B637" i="1"/>
  <c r="G636" i="1"/>
  <c r="H636" i="1" s="1"/>
  <c r="E636" i="1"/>
  <c r="B636" i="1"/>
  <c r="G635" i="1"/>
  <c r="H635" i="1" s="1"/>
  <c r="E635" i="1"/>
  <c r="B635" i="1"/>
  <c r="H634" i="1"/>
  <c r="G633" i="1"/>
  <c r="H633" i="1" s="1"/>
  <c r="E633" i="1"/>
  <c r="B633" i="1"/>
  <c r="G632" i="1"/>
  <c r="H632" i="1" s="1"/>
  <c r="E632" i="1"/>
  <c r="B632" i="1"/>
  <c r="G631" i="1"/>
  <c r="H631" i="1" s="1"/>
  <c r="E631" i="1"/>
  <c r="B631" i="1"/>
  <c r="G630" i="1"/>
  <c r="H630" i="1" s="1"/>
  <c r="E630" i="1"/>
  <c r="B630" i="1"/>
  <c r="G629" i="1"/>
  <c r="H629" i="1" s="1"/>
  <c r="E629" i="1"/>
  <c r="B629" i="1"/>
  <c r="F625" i="1"/>
  <c r="H624" i="1"/>
  <c r="H623" i="1"/>
  <c r="E622" i="1"/>
  <c r="F622" i="1" s="1"/>
  <c r="H622" i="1" s="1"/>
  <c r="B622" i="1"/>
  <c r="E621" i="1"/>
  <c r="F621" i="1" s="1"/>
  <c r="H621" i="1" s="1"/>
  <c r="B621" i="1"/>
  <c r="B620" i="1"/>
  <c r="B619" i="1"/>
  <c r="B618" i="1"/>
  <c r="F614" i="1"/>
  <c r="E613" i="1"/>
  <c r="F613" i="1" s="1"/>
  <c r="H613" i="1" s="1"/>
  <c r="B613" i="1"/>
  <c r="E612" i="1"/>
  <c r="F612" i="1" s="1"/>
  <c r="B612" i="1"/>
  <c r="E611" i="1"/>
  <c r="F611" i="1" s="1"/>
  <c r="B611" i="1"/>
  <c r="C606" i="1"/>
  <c r="B606" i="1"/>
  <c r="G605" i="1"/>
  <c r="C605" i="1"/>
  <c r="B605" i="1"/>
  <c r="G604" i="1"/>
  <c r="B604" i="1"/>
  <c r="G603" i="1"/>
  <c r="C603" i="1"/>
  <c r="G552" i="1"/>
  <c r="B571" i="1"/>
  <c r="E571" i="1"/>
  <c r="G571" i="1"/>
  <c r="H571" i="1" s="1"/>
  <c r="B570" i="1"/>
  <c r="E570" i="1"/>
  <c r="G570" i="1"/>
  <c r="H570" i="1" s="1"/>
  <c r="H545" i="1"/>
  <c r="C545" i="1"/>
  <c r="E591" i="1"/>
  <c r="B591" i="1"/>
  <c r="G588" i="1"/>
  <c r="G585" i="1"/>
  <c r="H585" i="1" s="1"/>
  <c r="E585" i="1"/>
  <c r="B585" i="1"/>
  <c r="G584" i="1"/>
  <c r="H584" i="1" s="1"/>
  <c r="E584" i="1"/>
  <c r="B584" i="1"/>
  <c r="H583" i="1"/>
  <c r="B583" i="1"/>
  <c r="G578" i="1"/>
  <c r="H578" i="1" s="1"/>
  <c r="E578" i="1"/>
  <c r="B578" i="1"/>
  <c r="G577" i="1"/>
  <c r="H577" i="1" s="1"/>
  <c r="E577" i="1"/>
  <c r="B577" i="1"/>
  <c r="G576" i="1"/>
  <c r="H576" i="1" s="1"/>
  <c r="E576" i="1"/>
  <c r="B576" i="1"/>
  <c r="G575" i="1"/>
  <c r="H575" i="1" s="1"/>
  <c r="E575" i="1"/>
  <c r="B575" i="1"/>
  <c r="G574" i="1"/>
  <c r="H574" i="1" s="1"/>
  <c r="E574" i="1"/>
  <c r="B574" i="1"/>
  <c r="G573" i="1"/>
  <c r="H573" i="1" s="1"/>
  <c r="E573" i="1"/>
  <c r="B573" i="1"/>
  <c r="G572" i="1"/>
  <c r="H572" i="1" s="1"/>
  <c r="E572" i="1"/>
  <c r="B572" i="1"/>
  <c r="F566" i="1"/>
  <c r="H565" i="1"/>
  <c r="H564" i="1"/>
  <c r="E563" i="1"/>
  <c r="F563" i="1" s="1"/>
  <c r="H563" i="1" s="1"/>
  <c r="B563" i="1"/>
  <c r="E562" i="1"/>
  <c r="F562" i="1" s="1"/>
  <c r="H562" i="1" s="1"/>
  <c r="B562" i="1"/>
  <c r="B561" i="1"/>
  <c r="B559" i="1"/>
  <c r="F555" i="1"/>
  <c r="E554" i="1"/>
  <c r="F554" i="1" s="1"/>
  <c r="H554" i="1" s="1"/>
  <c r="B554" i="1"/>
  <c r="E553" i="1"/>
  <c r="F553" i="1" s="1"/>
  <c r="H553" i="1" s="1"/>
  <c r="B553" i="1"/>
  <c r="E552" i="1"/>
  <c r="F552" i="1" s="1"/>
  <c r="B552" i="1"/>
  <c r="B547" i="1"/>
  <c r="G546" i="1"/>
  <c r="C546" i="1"/>
  <c r="B546" i="1"/>
  <c r="G545" i="1"/>
  <c r="B545" i="1"/>
  <c r="G544" i="1"/>
  <c r="C544" i="1"/>
  <c r="F117" i="27"/>
  <c r="E116" i="27"/>
  <c r="F116" i="27" s="1"/>
  <c r="F114" i="27"/>
  <c r="F112" i="27"/>
  <c r="F109" i="27"/>
  <c r="G147" i="27"/>
  <c r="B125" i="27"/>
  <c r="F146" i="27"/>
  <c r="E145" i="27"/>
  <c r="F145" i="27" s="1"/>
  <c r="F144" i="27"/>
  <c r="F143" i="27"/>
  <c r="F141" i="27"/>
  <c r="F140" i="27"/>
  <c r="F139" i="27"/>
  <c r="F138" i="27"/>
  <c r="F136" i="27"/>
  <c r="F135" i="27"/>
  <c r="F134" i="27"/>
  <c r="E132" i="27"/>
  <c r="F132" i="27" s="1"/>
  <c r="F131" i="27"/>
  <c r="F130" i="27"/>
  <c r="F129" i="27"/>
  <c r="G500" i="1"/>
  <c r="G501" i="1" s="1"/>
  <c r="H485" i="1"/>
  <c r="C485" i="1"/>
  <c r="C487" i="1"/>
  <c r="E532" i="1"/>
  <c r="B532" i="1"/>
  <c r="G529" i="1"/>
  <c r="G526" i="1"/>
  <c r="H526" i="1" s="1"/>
  <c r="E526" i="1"/>
  <c r="B526" i="1"/>
  <c r="G525" i="1"/>
  <c r="H525" i="1" s="1"/>
  <c r="E525" i="1"/>
  <c r="B525" i="1"/>
  <c r="G524" i="1"/>
  <c r="H524" i="1" s="1"/>
  <c r="E524" i="1"/>
  <c r="B524" i="1"/>
  <c r="G519" i="1"/>
  <c r="H519" i="1" s="1"/>
  <c r="E519" i="1"/>
  <c r="B519" i="1"/>
  <c r="G518" i="1"/>
  <c r="H518" i="1" s="1"/>
  <c r="E518" i="1"/>
  <c r="B518" i="1"/>
  <c r="G517" i="1"/>
  <c r="H517" i="1" s="1"/>
  <c r="E517" i="1"/>
  <c r="B517" i="1"/>
  <c r="G516" i="1"/>
  <c r="H516" i="1" s="1"/>
  <c r="E516" i="1"/>
  <c r="B516" i="1"/>
  <c r="G515" i="1"/>
  <c r="H515" i="1" s="1"/>
  <c r="E515" i="1"/>
  <c r="B515" i="1"/>
  <c r="G514" i="1"/>
  <c r="H514" i="1" s="1"/>
  <c r="E514" i="1"/>
  <c r="B514" i="1"/>
  <c r="G513" i="1"/>
  <c r="H513" i="1" s="1"/>
  <c r="E513" i="1"/>
  <c r="B513" i="1"/>
  <c r="G512" i="1"/>
  <c r="H512" i="1" s="1"/>
  <c r="E512" i="1"/>
  <c r="B512" i="1"/>
  <c r="H511" i="1"/>
  <c r="E511" i="1"/>
  <c r="B511" i="1"/>
  <c r="G510" i="1"/>
  <c r="H510" i="1" s="1"/>
  <c r="F506" i="1"/>
  <c r="H505" i="1"/>
  <c r="H504" i="1"/>
  <c r="E503" i="1"/>
  <c r="F503" i="1" s="1"/>
  <c r="H503" i="1" s="1"/>
  <c r="B503" i="1"/>
  <c r="E502" i="1"/>
  <c r="F502" i="1" s="1"/>
  <c r="H502" i="1" s="1"/>
  <c r="B502" i="1"/>
  <c r="B501" i="1"/>
  <c r="B500" i="1"/>
  <c r="B499" i="1"/>
  <c r="F495" i="1"/>
  <c r="E494" i="1"/>
  <c r="F494" i="1" s="1"/>
  <c r="H494" i="1" s="1"/>
  <c r="B494" i="1"/>
  <c r="E493" i="1"/>
  <c r="F493" i="1" s="1"/>
  <c r="H493" i="1" s="1"/>
  <c r="B493" i="1"/>
  <c r="E492" i="1"/>
  <c r="F492" i="1" s="1"/>
  <c r="H492" i="1" s="1"/>
  <c r="B492" i="1"/>
  <c r="B487" i="1"/>
  <c r="G486" i="1"/>
  <c r="C486" i="1"/>
  <c r="B486" i="1"/>
  <c r="G485" i="1"/>
  <c r="B485" i="1"/>
  <c r="G484" i="1"/>
  <c r="C484" i="1"/>
  <c r="G119" i="27"/>
  <c r="B105" i="27"/>
  <c r="H425" i="1"/>
  <c r="C425" i="1"/>
  <c r="E96" i="27"/>
  <c r="F96" i="27" s="1"/>
  <c r="F95" i="27"/>
  <c r="F94" i="27"/>
  <c r="F92" i="27"/>
  <c r="F91" i="27"/>
  <c r="F90" i="27"/>
  <c r="F87" i="27"/>
  <c r="F88" i="27"/>
  <c r="F86" i="27"/>
  <c r="F84" i="27"/>
  <c r="F83" i="27"/>
  <c r="F82" i="27"/>
  <c r="G99" i="27"/>
  <c r="B78" i="27"/>
  <c r="G381" i="1"/>
  <c r="G382" i="1" s="1"/>
  <c r="F404" i="1"/>
  <c r="H404" i="1" s="1"/>
  <c r="K390" i="1"/>
  <c r="H366" i="1"/>
  <c r="C366" i="1"/>
  <c r="E412" i="1"/>
  <c r="B412" i="1"/>
  <c r="G409" i="1"/>
  <c r="H406" i="1"/>
  <c r="E406" i="1"/>
  <c r="B406" i="1"/>
  <c r="H405" i="1"/>
  <c r="E405" i="1"/>
  <c r="B405" i="1"/>
  <c r="B404" i="1"/>
  <c r="G399" i="1"/>
  <c r="H399" i="1" s="1"/>
  <c r="E399" i="1"/>
  <c r="B399" i="1"/>
  <c r="G398" i="1"/>
  <c r="H398" i="1" s="1"/>
  <c r="E398" i="1"/>
  <c r="B398" i="1"/>
  <c r="G397" i="1"/>
  <c r="H397" i="1" s="1"/>
  <c r="E397" i="1"/>
  <c r="B397" i="1"/>
  <c r="G396" i="1"/>
  <c r="H396" i="1" s="1"/>
  <c r="E396" i="1"/>
  <c r="B396" i="1"/>
  <c r="G395" i="1"/>
  <c r="H395" i="1" s="1"/>
  <c r="E395" i="1"/>
  <c r="B395" i="1"/>
  <c r="G393" i="1"/>
  <c r="H393" i="1" s="1"/>
  <c r="E393" i="1"/>
  <c r="B393" i="1"/>
  <c r="G392" i="1"/>
  <c r="H392" i="1" s="1"/>
  <c r="E392" i="1"/>
  <c r="B392" i="1"/>
  <c r="H391" i="1"/>
  <c r="F387" i="1"/>
  <c r="H386" i="1"/>
  <c r="H385" i="1"/>
  <c r="E384" i="1"/>
  <c r="F384" i="1" s="1"/>
  <c r="H384" i="1" s="1"/>
  <c r="B384" i="1"/>
  <c r="E383" i="1"/>
  <c r="F383" i="1" s="1"/>
  <c r="H383" i="1" s="1"/>
  <c r="B383" i="1"/>
  <c r="B382" i="1"/>
  <c r="B381" i="1"/>
  <c r="B380" i="1"/>
  <c r="F376" i="1"/>
  <c r="E375" i="1"/>
  <c r="F375" i="1" s="1"/>
  <c r="H375" i="1" s="1"/>
  <c r="B375" i="1"/>
  <c r="E374" i="1"/>
  <c r="F374" i="1" s="1"/>
  <c r="H374" i="1" s="1"/>
  <c r="B374" i="1"/>
  <c r="E373" i="1"/>
  <c r="F373" i="1" s="1"/>
  <c r="H373" i="1" s="1"/>
  <c r="B373" i="1"/>
  <c r="B368" i="1"/>
  <c r="G367" i="1"/>
  <c r="C367" i="1"/>
  <c r="B367" i="1"/>
  <c r="G366" i="1"/>
  <c r="B366" i="1"/>
  <c r="G365" i="1"/>
  <c r="C365" i="1"/>
  <c r="G261" i="1"/>
  <c r="B273" i="1"/>
  <c r="E273" i="1"/>
  <c r="H273" i="1"/>
  <c r="H247" i="1"/>
  <c r="C247" i="1"/>
  <c r="E293" i="1"/>
  <c r="B293" i="1"/>
  <c r="G290" i="1"/>
  <c r="H287" i="1"/>
  <c r="E287" i="1"/>
  <c r="B287" i="1"/>
  <c r="H286" i="1"/>
  <c r="E286" i="1"/>
  <c r="B286" i="1"/>
  <c r="H285" i="1"/>
  <c r="B285" i="1"/>
  <c r="G280" i="1"/>
  <c r="H280" i="1" s="1"/>
  <c r="E280" i="1"/>
  <c r="B280" i="1"/>
  <c r="G279" i="1"/>
  <c r="H279" i="1" s="1"/>
  <c r="E279" i="1"/>
  <c r="B279" i="1"/>
  <c r="G278" i="1"/>
  <c r="H278" i="1" s="1"/>
  <c r="E278" i="1"/>
  <c r="B278" i="1"/>
  <c r="H277" i="1"/>
  <c r="E277" i="1"/>
  <c r="B277" i="1"/>
  <c r="H276" i="1"/>
  <c r="E276" i="1"/>
  <c r="B276" i="1"/>
  <c r="H275" i="1"/>
  <c r="H274" i="1"/>
  <c r="E274" i="1"/>
  <c r="B274" i="1"/>
  <c r="H272" i="1"/>
  <c r="E272" i="1"/>
  <c r="B272" i="1"/>
  <c r="F268" i="1"/>
  <c r="H267" i="1"/>
  <c r="H266" i="1"/>
  <c r="E265" i="1"/>
  <c r="F265" i="1" s="1"/>
  <c r="H265" i="1" s="1"/>
  <c r="B265" i="1"/>
  <c r="E264" i="1"/>
  <c r="F264" i="1" s="1"/>
  <c r="B264" i="1"/>
  <c r="B263" i="1"/>
  <c r="B262" i="1"/>
  <c r="B261" i="1"/>
  <c r="F257" i="1"/>
  <c r="E256" i="1"/>
  <c r="F256" i="1" s="1"/>
  <c r="H256" i="1" s="1"/>
  <c r="B256" i="1"/>
  <c r="E255" i="1"/>
  <c r="F255" i="1" s="1"/>
  <c r="H255" i="1" s="1"/>
  <c r="B255" i="1"/>
  <c r="E254" i="1"/>
  <c r="F254" i="1" s="1"/>
  <c r="H254" i="1" s="1"/>
  <c r="B254" i="1"/>
  <c r="B249" i="1"/>
  <c r="G248" i="1"/>
  <c r="C248" i="1"/>
  <c r="B248" i="1"/>
  <c r="G247" i="1"/>
  <c r="B247" i="1"/>
  <c r="G246" i="1"/>
  <c r="C246" i="1"/>
  <c r="G142" i="1"/>
  <c r="F46" i="27"/>
  <c r="G49" i="27"/>
  <c r="B43" i="27"/>
  <c r="H127" i="1"/>
  <c r="C127" i="1"/>
  <c r="E173" i="1"/>
  <c r="B173" i="1"/>
  <c r="G170" i="1"/>
  <c r="F167" i="1"/>
  <c r="H167" i="1" s="1"/>
  <c r="E167" i="1"/>
  <c r="B167" i="1"/>
  <c r="F166" i="1"/>
  <c r="H166" i="1" s="1"/>
  <c r="E166" i="1"/>
  <c r="B166" i="1"/>
  <c r="F165" i="1"/>
  <c r="H165" i="1" s="1"/>
  <c r="E165" i="1"/>
  <c r="B165" i="1"/>
  <c r="G160" i="1"/>
  <c r="H160" i="1" s="1"/>
  <c r="E160" i="1"/>
  <c r="B160" i="1"/>
  <c r="G159" i="1"/>
  <c r="H159" i="1" s="1"/>
  <c r="E159" i="1"/>
  <c r="B159" i="1"/>
  <c r="G158" i="1"/>
  <c r="H158" i="1" s="1"/>
  <c r="E158" i="1"/>
  <c r="B158" i="1"/>
  <c r="G157" i="1"/>
  <c r="H157" i="1" s="1"/>
  <c r="E157" i="1"/>
  <c r="B157" i="1"/>
  <c r="G156" i="1"/>
  <c r="H156" i="1" s="1"/>
  <c r="E156" i="1"/>
  <c r="B156" i="1"/>
  <c r="G155" i="1"/>
  <c r="H155" i="1" s="1"/>
  <c r="E155" i="1"/>
  <c r="B155" i="1"/>
  <c r="G154" i="1"/>
  <c r="H154" i="1" s="1"/>
  <c r="E154" i="1"/>
  <c r="B154" i="1"/>
  <c r="G153" i="1"/>
  <c r="H153" i="1" s="1"/>
  <c r="E153" i="1"/>
  <c r="B153" i="1"/>
  <c r="G152" i="1"/>
  <c r="H152" i="1" s="1"/>
  <c r="E152" i="1"/>
  <c r="B152" i="1"/>
  <c r="F148" i="1"/>
  <c r="H147" i="1"/>
  <c r="H146" i="1"/>
  <c r="E145" i="1"/>
  <c r="F145" i="1" s="1"/>
  <c r="H145" i="1" s="1"/>
  <c r="B145" i="1"/>
  <c r="G144" i="1"/>
  <c r="E144" i="1"/>
  <c r="F144" i="1" s="1"/>
  <c r="B144" i="1"/>
  <c r="E143" i="1"/>
  <c r="F143" i="1" s="1"/>
  <c r="H143" i="1" s="1"/>
  <c r="B143" i="1"/>
  <c r="B142" i="1"/>
  <c r="B141" i="1"/>
  <c r="F137" i="1"/>
  <c r="E136" i="1"/>
  <c r="F136" i="1" s="1"/>
  <c r="H136" i="1" s="1"/>
  <c r="B136" i="1"/>
  <c r="E135" i="1"/>
  <c r="F135" i="1" s="1"/>
  <c r="H135" i="1" s="1"/>
  <c r="B135" i="1"/>
  <c r="E134" i="1"/>
  <c r="F134" i="1" s="1"/>
  <c r="H134" i="1" s="1"/>
  <c r="B134" i="1"/>
  <c r="B129" i="1"/>
  <c r="G128" i="1"/>
  <c r="C128" i="1"/>
  <c r="B128" i="1"/>
  <c r="G127" i="1"/>
  <c r="B127" i="1"/>
  <c r="G126" i="1"/>
  <c r="C126" i="1"/>
  <c r="F16" i="27"/>
  <c r="F119" i="27" l="1"/>
  <c r="D21" i="28" s="1"/>
  <c r="F99" i="27"/>
  <c r="D20" i="28" s="1"/>
  <c r="F317" i="27"/>
  <c r="F249" i="27"/>
  <c r="D27" i="28"/>
  <c r="F205" i="27"/>
  <c r="D26" i="28" s="1"/>
  <c r="F188" i="27"/>
  <c r="D25" i="28" s="1"/>
  <c r="G619" i="1"/>
  <c r="G620" i="1" s="1"/>
  <c r="H638" i="1"/>
  <c r="H645" i="1"/>
  <c r="G611" i="1"/>
  <c r="G612" i="1" s="1"/>
  <c r="H612" i="1" s="1"/>
  <c r="G560" i="1"/>
  <c r="G561" i="1" s="1"/>
  <c r="H552" i="1"/>
  <c r="H579" i="1"/>
  <c r="H527" i="1"/>
  <c r="H144" i="1"/>
  <c r="G559" i="1"/>
  <c r="H586" i="1"/>
  <c r="F147" i="27"/>
  <c r="D22" i="28" s="1"/>
  <c r="G499" i="1"/>
  <c r="H520" i="1"/>
  <c r="H407" i="1"/>
  <c r="F19" i="27"/>
  <c r="D14" i="28" s="1"/>
  <c r="H400" i="1"/>
  <c r="G380" i="1"/>
  <c r="H168" i="1"/>
  <c r="G262" i="1"/>
  <c r="G263" i="1" s="1"/>
  <c r="H264" i="1" s="1"/>
  <c r="H288" i="1"/>
  <c r="H281" i="1"/>
  <c r="G141" i="1"/>
  <c r="F49" i="27"/>
  <c r="D16" i="28" s="1"/>
  <c r="H161" i="1"/>
  <c r="H1250" i="1"/>
  <c r="G29" i="28" l="1"/>
  <c r="H611" i="1"/>
  <c r="A25" i="27" l="1"/>
  <c r="H66" i="1"/>
  <c r="A16" i="28"/>
  <c r="A17" i="28" l="1"/>
  <c r="H126" i="1"/>
  <c r="A43" i="27"/>
  <c r="A55" i="27" l="1"/>
  <c r="H186" i="1"/>
  <c r="A18" i="28"/>
  <c r="A19" i="28" s="1"/>
  <c r="A20" i="28" s="1"/>
  <c r="H304" i="1" l="1"/>
  <c r="A67" i="27"/>
  <c r="H246" i="1"/>
  <c r="K55" i="22"/>
  <c r="A21" i="28" l="1"/>
  <c r="H365" i="1"/>
  <c r="A78" i="27"/>
  <c r="A22" i="28" l="1"/>
  <c r="A105" i="27"/>
  <c r="H424" i="1"/>
  <c r="A23" i="28" l="1"/>
  <c r="H484" i="1"/>
  <c r="A125" i="27"/>
  <c r="K49" i="22"/>
  <c r="K15" i="22"/>
  <c r="K17" i="22"/>
  <c r="K19" i="22"/>
  <c r="K21" i="22"/>
  <c r="K23" i="22"/>
  <c r="K25" i="22"/>
  <c r="K27" i="22"/>
  <c r="K29" i="22"/>
  <c r="K31" i="22"/>
  <c r="K33" i="22"/>
  <c r="K35" i="22"/>
  <c r="K37" i="22"/>
  <c r="K39" i="22"/>
  <c r="K41" i="22"/>
  <c r="K43" i="22"/>
  <c r="K45" i="22"/>
  <c r="K47" i="22"/>
  <c r="K51" i="22"/>
  <c r="K53" i="22"/>
  <c r="K59" i="22"/>
  <c r="K61" i="22"/>
  <c r="K63" i="22"/>
  <c r="K65" i="22"/>
  <c r="K67" i="22"/>
  <c r="K69" i="22"/>
  <c r="K71" i="22"/>
  <c r="K73" i="22"/>
  <c r="K75" i="22"/>
  <c r="K77" i="22"/>
  <c r="K79" i="22"/>
  <c r="K81" i="22"/>
  <c r="K83" i="22"/>
  <c r="K13" i="22"/>
  <c r="D8" i="22"/>
  <c r="A24" i="28" l="1"/>
  <c r="A153" i="27"/>
  <c r="H544" i="1"/>
  <c r="A25" i="28" l="1"/>
  <c r="A165" i="27"/>
  <c r="H603" i="1"/>
  <c r="A26" i="28" l="1"/>
  <c r="A177" i="27"/>
  <c r="H662" i="1"/>
  <c r="A27" i="28" l="1"/>
  <c r="A194" i="27"/>
  <c r="H722" i="1"/>
  <c r="A28" i="28" l="1"/>
  <c r="H782" i="1"/>
  <c r="A211" i="27"/>
  <c r="A29" i="28" l="1"/>
  <c r="A30" i="28" s="1"/>
  <c r="A228" i="27"/>
  <c r="H840" i="1"/>
  <c r="A31" i="28" l="1"/>
  <c r="A32" i="28" s="1"/>
  <c r="A35" i="28" s="1"/>
  <c r="A36" i="28" s="1"/>
  <c r="H954" i="1"/>
  <c r="H897" i="1"/>
  <c r="A240" i="27"/>
  <c r="A37" i="28" l="1"/>
  <c r="A255" i="27"/>
  <c r="A38" i="28" l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H1362" i="1"/>
  <c r="A269" i="27"/>
  <c r="H1010" i="1"/>
  <c r="A52" i="28" l="1"/>
  <c r="A53" i="28" s="1"/>
  <c r="H2166" i="1"/>
  <c r="A281" i="27"/>
  <c r="H1070" i="1"/>
  <c r="A54" i="28" l="1"/>
  <c r="H2336" i="1" s="1"/>
  <c r="H2282" i="1"/>
  <c r="H2224" i="1"/>
  <c r="A298" i="27"/>
  <c r="H1190" i="1"/>
  <c r="H1248" i="1" l="1"/>
  <c r="A311" i="27"/>
  <c r="A323" i="27" l="1"/>
  <c r="H1303" i="1"/>
  <c r="A334" i="27" l="1"/>
  <c r="H1420" i="1"/>
  <c r="A345" i="27" l="1"/>
  <c r="H1480" i="1"/>
  <c r="H1537" i="1" l="1"/>
  <c r="A356" i="27"/>
  <c r="A375" i="27" l="1"/>
  <c r="H1592" i="1"/>
  <c r="B10" i="28"/>
  <c r="D11" i="28"/>
  <c r="C1251" i="1"/>
  <c r="C900" i="1"/>
  <c r="C957" i="1" s="1"/>
  <c r="C427" i="1"/>
  <c r="C785" i="1"/>
  <c r="C1133" i="1" s="1"/>
  <c r="C725" i="1"/>
  <c r="C665" i="1"/>
  <c r="C11" i="1"/>
  <c r="C69" i="1" s="1"/>
  <c r="C2339" i="1" l="1"/>
  <c r="C2285" i="1"/>
  <c r="C2169" i="1"/>
  <c r="C2227" i="1"/>
  <c r="A386" i="27"/>
  <c r="H1653" i="1"/>
  <c r="C2053" i="1"/>
  <c r="C2111" i="1"/>
  <c r="C1073" i="1"/>
  <c r="C1193" i="1"/>
  <c r="C1932" i="1"/>
  <c r="C1995" i="1"/>
  <c r="C1013" i="1"/>
  <c r="C843" i="1"/>
  <c r="C129" i="1"/>
  <c r="C249" i="1" s="1"/>
  <c r="C368" i="1" l="1"/>
  <c r="C307" i="1"/>
  <c r="A397" i="27"/>
  <c r="H1708" i="1"/>
  <c r="H212" i="27"/>
  <c r="A408" i="27" l="1"/>
  <c r="H126" i="27"/>
  <c r="A419" i="27" l="1"/>
  <c r="H1761" i="1"/>
  <c r="G1264" i="1"/>
  <c r="G1265" i="1" s="1"/>
  <c r="E1292" i="1"/>
  <c r="B1292" i="1"/>
  <c r="G1289" i="1"/>
  <c r="G1286" i="1"/>
  <c r="H1286" i="1" s="1"/>
  <c r="E1286" i="1"/>
  <c r="B1286" i="1"/>
  <c r="G1285" i="1"/>
  <c r="H1285" i="1" s="1"/>
  <c r="E1285" i="1"/>
  <c r="B1285" i="1"/>
  <c r="G1284" i="1"/>
  <c r="H1284" i="1" s="1"/>
  <c r="E1284" i="1"/>
  <c r="B1284" i="1"/>
  <c r="G1279" i="1"/>
  <c r="H1279" i="1" s="1"/>
  <c r="E1279" i="1"/>
  <c r="B1279" i="1"/>
  <c r="G1278" i="1"/>
  <c r="H1278" i="1" s="1"/>
  <c r="E1278" i="1"/>
  <c r="B1278" i="1"/>
  <c r="G1277" i="1"/>
  <c r="H1277" i="1" s="1"/>
  <c r="E1277" i="1"/>
  <c r="B1277" i="1"/>
  <c r="G1276" i="1"/>
  <c r="H1276" i="1" s="1"/>
  <c r="E1276" i="1"/>
  <c r="B1276" i="1"/>
  <c r="G1275" i="1"/>
  <c r="H1275" i="1" s="1"/>
  <c r="E1275" i="1"/>
  <c r="B1275" i="1"/>
  <c r="H1274" i="1"/>
  <c r="F1270" i="1"/>
  <c r="H1269" i="1"/>
  <c r="H1268" i="1"/>
  <c r="E1267" i="1"/>
  <c r="F1267" i="1" s="1"/>
  <c r="H1267" i="1" s="1"/>
  <c r="B1267" i="1"/>
  <c r="E1266" i="1"/>
  <c r="F1266" i="1" s="1"/>
  <c r="H1266" i="1" s="1"/>
  <c r="B1266" i="1"/>
  <c r="B1265" i="1"/>
  <c r="B1264" i="1"/>
  <c r="B1263" i="1"/>
  <c r="F1259" i="1"/>
  <c r="E1258" i="1"/>
  <c r="F1258" i="1" s="1"/>
  <c r="H1258" i="1" s="1"/>
  <c r="B1258" i="1"/>
  <c r="E1257" i="1"/>
  <c r="F1257" i="1" s="1"/>
  <c r="H1257" i="1" s="1"/>
  <c r="B1257" i="1"/>
  <c r="E1256" i="1"/>
  <c r="F1256" i="1" s="1"/>
  <c r="H1256" i="1" s="1"/>
  <c r="B1256" i="1"/>
  <c r="B1251" i="1"/>
  <c r="G1250" i="1"/>
  <c r="C1250" i="1"/>
  <c r="B1250" i="1"/>
  <c r="G1249" i="1"/>
  <c r="B1249" i="1"/>
  <c r="G1248" i="1"/>
  <c r="C1248" i="1"/>
  <c r="A430" i="27" l="1"/>
  <c r="H1816" i="1"/>
  <c r="H1287" i="1"/>
  <c r="H1280" i="1"/>
  <c r="G1263" i="1"/>
  <c r="A444" i="27" l="1"/>
  <c r="H1873" i="1"/>
  <c r="G913" i="1"/>
  <c r="E941" i="1"/>
  <c r="B941" i="1"/>
  <c r="G938" i="1"/>
  <c r="G935" i="1"/>
  <c r="H935" i="1" s="1"/>
  <c r="E935" i="1"/>
  <c r="B935" i="1"/>
  <c r="G934" i="1"/>
  <c r="H934" i="1" s="1"/>
  <c r="E934" i="1"/>
  <c r="B934" i="1"/>
  <c r="G933" i="1"/>
  <c r="H933" i="1" s="1"/>
  <c r="E933" i="1"/>
  <c r="B933" i="1"/>
  <c r="G928" i="1"/>
  <c r="H928" i="1" s="1"/>
  <c r="E928" i="1"/>
  <c r="B928" i="1"/>
  <c r="G927" i="1"/>
  <c r="H927" i="1" s="1"/>
  <c r="E927" i="1"/>
  <c r="B927" i="1"/>
  <c r="G926" i="1"/>
  <c r="H926" i="1" s="1"/>
  <c r="E926" i="1"/>
  <c r="B926" i="1"/>
  <c r="G925" i="1"/>
  <c r="H925" i="1" s="1"/>
  <c r="E925" i="1"/>
  <c r="B925" i="1"/>
  <c r="G924" i="1"/>
  <c r="H924" i="1" s="1"/>
  <c r="E924" i="1"/>
  <c r="B924" i="1"/>
  <c r="H923" i="1"/>
  <c r="F919" i="1"/>
  <c r="H918" i="1"/>
  <c r="H917" i="1"/>
  <c r="E916" i="1"/>
  <c r="F916" i="1" s="1"/>
  <c r="H916" i="1" s="1"/>
  <c r="B916" i="1"/>
  <c r="E915" i="1"/>
  <c r="F915" i="1" s="1"/>
  <c r="H915" i="1" s="1"/>
  <c r="B915" i="1"/>
  <c r="B914" i="1"/>
  <c r="B913" i="1"/>
  <c r="B912" i="1"/>
  <c r="F908" i="1"/>
  <c r="E907" i="1"/>
  <c r="F907" i="1" s="1"/>
  <c r="H907" i="1" s="1"/>
  <c r="B907" i="1"/>
  <c r="E906" i="1"/>
  <c r="F906" i="1" s="1"/>
  <c r="H906" i="1" s="1"/>
  <c r="B906" i="1"/>
  <c r="E905" i="1"/>
  <c r="F905" i="1" s="1"/>
  <c r="H905" i="1" s="1"/>
  <c r="B905" i="1"/>
  <c r="B900" i="1"/>
  <c r="G899" i="1"/>
  <c r="C899" i="1"/>
  <c r="B899" i="1"/>
  <c r="G898" i="1"/>
  <c r="B898" i="1"/>
  <c r="G897" i="1"/>
  <c r="C897" i="1"/>
  <c r="G798" i="1"/>
  <c r="G799" i="1" s="1"/>
  <c r="E830" i="1"/>
  <c r="B830" i="1"/>
  <c r="G827" i="1"/>
  <c r="G824" i="1"/>
  <c r="H824" i="1" s="1"/>
  <c r="E824" i="1"/>
  <c r="B824" i="1"/>
  <c r="G823" i="1"/>
  <c r="H823" i="1" s="1"/>
  <c r="E823" i="1"/>
  <c r="B823" i="1"/>
  <c r="G822" i="1"/>
  <c r="H822" i="1" s="1"/>
  <c r="B822" i="1"/>
  <c r="G817" i="1"/>
  <c r="H817" i="1" s="1"/>
  <c r="E817" i="1"/>
  <c r="B817" i="1"/>
  <c r="G816" i="1"/>
  <c r="H816" i="1" s="1"/>
  <c r="E816" i="1"/>
  <c r="B816" i="1"/>
  <c r="G815" i="1"/>
  <c r="H815" i="1" s="1"/>
  <c r="E815" i="1"/>
  <c r="B815" i="1"/>
  <c r="G814" i="1"/>
  <c r="H814" i="1" s="1"/>
  <c r="E814" i="1"/>
  <c r="B814" i="1"/>
  <c r="H813" i="1"/>
  <c r="G812" i="1"/>
  <c r="H812" i="1" s="1"/>
  <c r="E812" i="1"/>
  <c r="B812" i="1"/>
  <c r="H810" i="1"/>
  <c r="H809" i="1"/>
  <c r="G808" i="1"/>
  <c r="H808" i="1" s="1"/>
  <c r="E808" i="1"/>
  <c r="B808" i="1"/>
  <c r="F804" i="1"/>
  <c r="H803" i="1"/>
  <c r="H802" i="1"/>
  <c r="E801" i="1"/>
  <c r="F801" i="1" s="1"/>
  <c r="H801" i="1" s="1"/>
  <c r="B801" i="1"/>
  <c r="E800" i="1"/>
  <c r="F800" i="1" s="1"/>
  <c r="H800" i="1" s="1"/>
  <c r="B800" i="1"/>
  <c r="B799" i="1"/>
  <c r="B798" i="1"/>
  <c r="B797" i="1"/>
  <c r="F793" i="1"/>
  <c r="E792" i="1"/>
  <c r="F792" i="1" s="1"/>
  <c r="H792" i="1" s="1"/>
  <c r="B792" i="1"/>
  <c r="E791" i="1"/>
  <c r="F791" i="1" s="1"/>
  <c r="H791" i="1" s="1"/>
  <c r="B791" i="1"/>
  <c r="E790" i="1"/>
  <c r="F790" i="1" s="1"/>
  <c r="B790" i="1"/>
  <c r="B785" i="1"/>
  <c r="G784" i="1"/>
  <c r="C784" i="1"/>
  <c r="B784" i="1"/>
  <c r="G783" i="1"/>
  <c r="B783" i="1"/>
  <c r="G782" i="1"/>
  <c r="C782" i="1"/>
  <c r="B453" i="1"/>
  <c r="E453" i="1"/>
  <c r="G453" i="1"/>
  <c r="H453" i="1" s="1"/>
  <c r="G439" i="1"/>
  <c r="E472" i="1"/>
  <c r="B472" i="1"/>
  <c r="G469" i="1"/>
  <c r="G466" i="1"/>
  <c r="H466" i="1" s="1"/>
  <c r="E466" i="1"/>
  <c r="B466" i="1"/>
  <c r="G465" i="1"/>
  <c r="H465" i="1" s="1"/>
  <c r="E465" i="1"/>
  <c r="B465" i="1"/>
  <c r="G464" i="1"/>
  <c r="H464" i="1" s="1"/>
  <c r="E464" i="1"/>
  <c r="B464" i="1"/>
  <c r="G459" i="1"/>
  <c r="H459" i="1" s="1"/>
  <c r="E459" i="1"/>
  <c r="B459" i="1"/>
  <c r="G458" i="1"/>
  <c r="H458" i="1" s="1"/>
  <c r="E458" i="1"/>
  <c r="B458" i="1"/>
  <c r="G457" i="1"/>
  <c r="H457" i="1" s="1"/>
  <c r="E457" i="1"/>
  <c r="B457" i="1"/>
  <c r="G456" i="1"/>
  <c r="H456" i="1" s="1"/>
  <c r="E456" i="1"/>
  <c r="B456" i="1"/>
  <c r="G455" i="1"/>
  <c r="H455" i="1" s="1"/>
  <c r="E455" i="1"/>
  <c r="B455" i="1"/>
  <c r="G454" i="1"/>
  <c r="H454" i="1" s="1"/>
  <c r="E454" i="1"/>
  <c r="B454" i="1"/>
  <c r="G452" i="1"/>
  <c r="H452" i="1" s="1"/>
  <c r="E452" i="1"/>
  <c r="B452" i="1"/>
  <c r="G451" i="1"/>
  <c r="H451" i="1" s="1"/>
  <c r="E451" i="1"/>
  <c r="B451" i="1"/>
  <c r="F446" i="1"/>
  <c r="H445" i="1"/>
  <c r="H444" i="1"/>
  <c r="E443" i="1"/>
  <c r="F443" i="1" s="1"/>
  <c r="H443" i="1" s="1"/>
  <c r="B443" i="1"/>
  <c r="E442" i="1"/>
  <c r="F442" i="1" s="1"/>
  <c r="H442" i="1" s="1"/>
  <c r="B442" i="1"/>
  <c r="B441" i="1"/>
  <c r="B440" i="1"/>
  <c r="B439" i="1"/>
  <c r="F435" i="1"/>
  <c r="E434" i="1"/>
  <c r="F434" i="1" s="1"/>
  <c r="H434" i="1" s="1"/>
  <c r="B434" i="1"/>
  <c r="E433" i="1"/>
  <c r="F433" i="1" s="1"/>
  <c r="H433" i="1" s="1"/>
  <c r="B433" i="1"/>
  <c r="E432" i="1"/>
  <c r="F432" i="1" s="1"/>
  <c r="B432" i="1"/>
  <c r="B427" i="1"/>
  <c r="G426" i="1"/>
  <c r="C426" i="1"/>
  <c r="B426" i="1"/>
  <c r="G425" i="1"/>
  <c r="B425" i="1"/>
  <c r="G424" i="1"/>
  <c r="C424" i="1"/>
  <c r="G737" i="1"/>
  <c r="E770" i="1"/>
  <c r="B770" i="1"/>
  <c r="G767" i="1"/>
  <c r="G764" i="1"/>
  <c r="H764" i="1" s="1"/>
  <c r="E764" i="1"/>
  <c r="B764" i="1"/>
  <c r="G763" i="1"/>
  <c r="H763" i="1" s="1"/>
  <c r="E763" i="1"/>
  <c r="B763" i="1"/>
  <c r="G762" i="1"/>
  <c r="H762" i="1" s="1"/>
  <c r="E762" i="1"/>
  <c r="B762" i="1"/>
  <c r="G757" i="1"/>
  <c r="H757" i="1" s="1"/>
  <c r="E757" i="1"/>
  <c r="B757" i="1"/>
  <c r="G756" i="1"/>
  <c r="H756" i="1" s="1"/>
  <c r="E756" i="1"/>
  <c r="B756" i="1"/>
  <c r="G755" i="1"/>
  <c r="H755" i="1" s="1"/>
  <c r="E755" i="1"/>
  <c r="B755" i="1"/>
  <c r="G754" i="1"/>
  <c r="H754" i="1" s="1"/>
  <c r="E754" i="1"/>
  <c r="B754" i="1"/>
  <c r="G753" i="1"/>
  <c r="H753" i="1" s="1"/>
  <c r="E753" i="1"/>
  <c r="B753" i="1"/>
  <c r="G752" i="1"/>
  <c r="H752" i="1" s="1"/>
  <c r="E752" i="1"/>
  <c r="B752" i="1"/>
  <c r="G751" i="1"/>
  <c r="H751" i="1" s="1"/>
  <c r="E751" i="1"/>
  <c r="G750" i="1"/>
  <c r="H750" i="1" s="1"/>
  <c r="E750" i="1"/>
  <c r="B750" i="1"/>
  <c r="G749" i="1"/>
  <c r="H749" i="1" s="1"/>
  <c r="E749" i="1"/>
  <c r="B749" i="1"/>
  <c r="G748" i="1"/>
  <c r="H748" i="1" s="1"/>
  <c r="E748" i="1"/>
  <c r="B748" i="1"/>
  <c r="F744" i="1"/>
  <c r="H743" i="1"/>
  <c r="H742" i="1"/>
  <c r="E741" i="1"/>
  <c r="F741" i="1" s="1"/>
  <c r="H741" i="1" s="1"/>
  <c r="B741" i="1"/>
  <c r="E740" i="1"/>
  <c r="F740" i="1" s="1"/>
  <c r="H740" i="1" s="1"/>
  <c r="B740" i="1"/>
  <c r="B739" i="1"/>
  <c r="B738" i="1"/>
  <c r="B737" i="1"/>
  <c r="F733" i="1"/>
  <c r="E732" i="1"/>
  <c r="F732" i="1" s="1"/>
  <c r="H732" i="1" s="1"/>
  <c r="B732" i="1"/>
  <c r="E731" i="1"/>
  <c r="F731" i="1" s="1"/>
  <c r="H731" i="1" s="1"/>
  <c r="B731" i="1"/>
  <c r="E730" i="1"/>
  <c r="F730" i="1" s="1"/>
  <c r="B730" i="1"/>
  <c r="B725" i="1"/>
  <c r="G724" i="1"/>
  <c r="C724" i="1"/>
  <c r="B724" i="1"/>
  <c r="G723" i="1"/>
  <c r="B723" i="1"/>
  <c r="G722" i="1"/>
  <c r="C722" i="1"/>
  <c r="G677" i="1"/>
  <c r="B689" i="1"/>
  <c r="E689" i="1"/>
  <c r="G689" i="1"/>
  <c r="H689" i="1" s="1"/>
  <c r="B690" i="1"/>
  <c r="E690" i="1"/>
  <c r="G690" i="1"/>
  <c r="H690" i="1" s="1"/>
  <c r="E710" i="1"/>
  <c r="B710" i="1"/>
  <c r="G707" i="1"/>
  <c r="G704" i="1"/>
  <c r="H704" i="1" s="1"/>
  <c r="E704" i="1"/>
  <c r="B704" i="1"/>
  <c r="G703" i="1"/>
  <c r="H703" i="1" s="1"/>
  <c r="E703" i="1"/>
  <c r="B703" i="1"/>
  <c r="G702" i="1"/>
  <c r="H702" i="1" s="1"/>
  <c r="E702" i="1"/>
  <c r="B702" i="1"/>
  <c r="G697" i="1"/>
  <c r="H697" i="1" s="1"/>
  <c r="E697" i="1"/>
  <c r="B697" i="1"/>
  <c r="G696" i="1"/>
  <c r="H696" i="1" s="1"/>
  <c r="E696" i="1"/>
  <c r="B696" i="1"/>
  <c r="G695" i="1"/>
  <c r="H695" i="1" s="1"/>
  <c r="E695" i="1"/>
  <c r="B695" i="1"/>
  <c r="G694" i="1"/>
  <c r="H694" i="1" s="1"/>
  <c r="E694" i="1"/>
  <c r="B694" i="1"/>
  <c r="G693" i="1"/>
  <c r="H693" i="1" s="1"/>
  <c r="E693" i="1"/>
  <c r="B693" i="1"/>
  <c r="G692" i="1"/>
  <c r="H692" i="1" s="1"/>
  <c r="E692" i="1"/>
  <c r="B692" i="1"/>
  <c r="G691" i="1"/>
  <c r="H691" i="1" s="1"/>
  <c r="E691" i="1"/>
  <c r="B691" i="1"/>
  <c r="G688" i="1"/>
  <c r="H688" i="1" s="1"/>
  <c r="E688" i="1"/>
  <c r="B688" i="1"/>
  <c r="F684" i="1"/>
  <c r="H683" i="1"/>
  <c r="H682" i="1"/>
  <c r="E681" i="1"/>
  <c r="F681" i="1" s="1"/>
  <c r="H681" i="1" s="1"/>
  <c r="B681" i="1"/>
  <c r="E680" i="1"/>
  <c r="F680" i="1" s="1"/>
  <c r="H680" i="1" s="1"/>
  <c r="B680" i="1"/>
  <c r="B679" i="1"/>
  <c r="B678" i="1"/>
  <c r="B677" i="1"/>
  <c r="F673" i="1"/>
  <c r="E672" i="1"/>
  <c r="F672" i="1" s="1"/>
  <c r="H672" i="1" s="1"/>
  <c r="B672" i="1"/>
  <c r="E671" i="1"/>
  <c r="F671" i="1" s="1"/>
  <c r="B671" i="1"/>
  <c r="E670" i="1"/>
  <c r="F670" i="1" s="1"/>
  <c r="B670" i="1"/>
  <c r="B665" i="1"/>
  <c r="G664" i="1"/>
  <c r="C664" i="1"/>
  <c r="B664" i="1"/>
  <c r="G663" i="1"/>
  <c r="B663" i="1"/>
  <c r="G662" i="1"/>
  <c r="C662" i="1"/>
  <c r="A458" i="27" l="1"/>
  <c r="H1929" i="1"/>
  <c r="G912" i="1"/>
  <c r="G790" i="1"/>
  <c r="H790" i="1" s="1"/>
  <c r="H936" i="1"/>
  <c r="G797" i="1"/>
  <c r="H929" i="1"/>
  <c r="H825" i="1"/>
  <c r="G914" i="1"/>
  <c r="H818" i="1"/>
  <c r="G440" i="1"/>
  <c r="G441" i="1" s="1"/>
  <c r="H467" i="1"/>
  <c r="H432" i="1"/>
  <c r="H460" i="1"/>
  <c r="G730" i="1"/>
  <c r="H730" i="1" s="1"/>
  <c r="H698" i="1"/>
  <c r="G738" i="1"/>
  <c r="H765" i="1"/>
  <c r="H758" i="1"/>
  <c r="H705" i="1"/>
  <c r="G678" i="1"/>
  <c r="G679" i="1" s="1"/>
  <c r="G670" i="1"/>
  <c r="H670" i="1" s="1"/>
  <c r="H671" i="1"/>
  <c r="A469" i="27" l="1"/>
  <c r="H1992" i="1"/>
  <c r="G739" i="1"/>
  <c r="H2050" i="1" l="1"/>
  <c r="A480" i="27"/>
  <c r="A5" i="27"/>
  <c r="B12" i="27"/>
  <c r="H2108" i="1" l="1"/>
  <c r="A491" i="27"/>
  <c r="B8" i="28"/>
  <c r="B11" i="27" s="1"/>
  <c r="B24" i="27" s="1"/>
  <c r="E55" i="1" l="1"/>
  <c r="H9" i="1" l="1"/>
  <c r="A12" i="27" l="1"/>
  <c r="H8" i="1"/>
  <c r="Q86" i="22"/>
  <c r="Q87" i="22" s="1"/>
  <c r="H79" i="27" l="1"/>
  <c r="H44" i="27" l="1"/>
  <c r="G23" i="1" l="1"/>
  <c r="B55" i="1"/>
  <c r="G52" i="1"/>
  <c r="H49" i="1"/>
  <c r="E49" i="1"/>
  <c r="B49" i="1"/>
  <c r="F48" i="1"/>
  <c r="H48" i="1" s="1"/>
  <c r="E48" i="1"/>
  <c r="B48" i="1"/>
  <c r="F47" i="1"/>
  <c r="H47" i="1" s="1"/>
  <c r="E47" i="1"/>
  <c r="B47" i="1"/>
  <c r="G42" i="1"/>
  <c r="H42" i="1" s="1"/>
  <c r="E42" i="1"/>
  <c r="B42" i="1"/>
  <c r="G41" i="1"/>
  <c r="H41" i="1" s="1"/>
  <c r="E41" i="1"/>
  <c r="B41" i="1"/>
  <c r="G40" i="1"/>
  <c r="H40" i="1" s="1"/>
  <c r="E40" i="1"/>
  <c r="B40" i="1"/>
  <c r="G39" i="1"/>
  <c r="H39" i="1" s="1"/>
  <c r="E39" i="1"/>
  <c r="B39" i="1"/>
  <c r="G38" i="1"/>
  <c r="H38" i="1" s="1"/>
  <c r="E38" i="1"/>
  <c r="B38" i="1"/>
  <c r="G37" i="1"/>
  <c r="H37" i="1" s="1"/>
  <c r="E37" i="1"/>
  <c r="B37" i="1"/>
  <c r="G36" i="1"/>
  <c r="H36" i="1" s="1"/>
  <c r="E36" i="1"/>
  <c r="B36" i="1"/>
  <c r="G35" i="1"/>
  <c r="H35" i="1" s="1"/>
  <c r="E35" i="1"/>
  <c r="B35" i="1"/>
  <c r="F30" i="1"/>
  <c r="H29" i="1"/>
  <c r="H28" i="1"/>
  <c r="E27" i="1"/>
  <c r="F27" i="1" s="1"/>
  <c r="B27" i="1"/>
  <c r="B26" i="1"/>
  <c r="B25" i="1"/>
  <c r="B24" i="1"/>
  <c r="B23" i="1"/>
  <c r="F19" i="1"/>
  <c r="E18" i="1"/>
  <c r="F18" i="1" s="1"/>
  <c r="H18" i="1" s="1"/>
  <c r="B18" i="1"/>
  <c r="E17" i="1"/>
  <c r="F17" i="1" s="1"/>
  <c r="B17" i="1"/>
  <c r="E16" i="1"/>
  <c r="F16" i="1" s="1"/>
  <c r="B16" i="1"/>
  <c r="B11" i="1"/>
  <c r="G10" i="1"/>
  <c r="C10" i="1"/>
  <c r="B10" i="1"/>
  <c r="G9" i="1"/>
  <c r="B9" i="1"/>
  <c r="G8" i="1"/>
  <c r="H50" i="1" l="1"/>
  <c r="G16" i="1"/>
  <c r="H17" i="1" s="1"/>
  <c r="G24" i="1"/>
  <c r="G26" i="1" s="1"/>
  <c r="H27" i="1"/>
  <c r="H43" i="1"/>
  <c r="H16" i="1" l="1"/>
  <c r="B42" i="27" l="1"/>
  <c r="B479" i="27" l="1"/>
  <c r="B490" i="27"/>
  <c r="B457" i="27"/>
  <c r="B468" i="27"/>
  <c r="B429" i="27"/>
  <c r="B443" i="27"/>
  <c r="B407" i="27"/>
  <c r="B418" i="27"/>
  <c r="B385" i="27"/>
  <c r="B396" i="27"/>
  <c r="B344" i="27"/>
  <c r="B374" i="27"/>
  <c r="B322" i="27"/>
  <c r="B333" i="27"/>
  <c r="B254" i="27"/>
  <c r="B297" i="27"/>
  <c r="B164" i="27"/>
  <c r="B227" i="27"/>
  <c r="B268" i="27"/>
  <c r="B152" i="27"/>
  <c r="B54" i="27"/>
  <c r="B66" i="27" s="1"/>
  <c r="B280" i="27"/>
  <c r="B355" i="27"/>
  <c r="B239" i="27"/>
  <c r="B310" i="27"/>
  <c r="B193" i="27"/>
  <c r="B210" i="27"/>
  <c r="B124" i="27"/>
  <c r="B176" i="27"/>
  <c r="B77" i="27"/>
  <c r="B104" i="27"/>
  <c r="H106" i="27" l="1"/>
  <c r="H357" i="27" l="1"/>
  <c r="H312" i="27" l="1"/>
  <c r="H178" i="27" l="1"/>
  <c r="H13" i="27" l="1"/>
  <c r="F21" i="4" l="1"/>
  <c r="F20" i="4"/>
  <c r="F19" i="4"/>
  <c r="F5" i="4"/>
  <c r="E1608" i="1" l="1"/>
  <c r="F1608" i="1" s="1"/>
  <c r="H1608" i="1" s="1"/>
  <c r="E1724" i="1"/>
  <c r="F1724" i="1" s="1"/>
  <c r="H1724" i="1" s="1"/>
  <c r="E1553" i="1"/>
  <c r="F1553" i="1" s="1"/>
  <c r="H1553" i="1" s="1"/>
  <c r="E1669" i="1"/>
  <c r="F1669" i="1" s="1"/>
  <c r="H1669" i="1" s="1"/>
  <c r="E1319" i="1"/>
  <c r="F1319" i="1" s="1"/>
  <c r="H1319" i="1" s="1"/>
  <c r="E619" i="1"/>
  <c r="F619" i="1" s="1"/>
  <c r="H619" i="1" s="1"/>
  <c r="E142" i="1"/>
  <c r="F142" i="1" s="1"/>
  <c r="H142" i="1" s="1"/>
  <c r="E560" i="1"/>
  <c r="F560" i="1" s="1"/>
  <c r="H560" i="1" s="1"/>
  <c r="E500" i="1"/>
  <c r="F500" i="1" s="1"/>
  <c r="H500" i="1" s="1"/>
  <c r="E263" i="1"/>
  <c r="F263" i="1" s="1"/>
  <c r="H263" i="1" s="1"/>
  <c r="E382" i="1"/>
  <c r="F382" i="1" s="1"/>
  <c r="H382" i="1" s="1"/>
  <c r="E1264" i="1"/>
  <c r="F1264" i="1" s="1"/>
  <c r="H1264" i="1" s="1"/>
  <c r="E738" i="1"/>
  <c r="F738" i="1" s="1"/>
  <c r="H738" i="1" s="1"/>
  <c r="E913" i="1"/>
  <c r="F913" i="1" s="1"/>
  <c r="H913" i="1" s="1"/>
  <c r="E440" i="1"/>
  <c r="F440" i="1" s="1"/>
  <c r="H440" i="1" s="1"/>
  <c r="E798" i="1"/>
  <c r="F798" i="1" s="1"/>
  <c r="H798" i="1" s="1"/>
  <c r="E678" i="1"/>
  <c r="F678" i="1" s="1"/>
  <c r="H678" i="1" s="1"/>
  <c r="F17" i="4" l="1"/>
  <c r="B6" i="3" l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B144" i="3" s="1"/>
  <c r="B145" i="3" s="1"/>
  <c r="B146" i="3" s="1"/>
  <c r="B147" i="3" s="1"/>
  <c r="B148" i="3" s="1"/>
  <c r="B149" i="3" s="1"/>
  <c r="B150" i="3" s="1"/>
  <c r="B151" i="3" s="1"/>
  <c r="B152" i="3" s="1"/>
  <c r="B153" i="3" s="1"/>
  <c r="B154" i="3" s="1"/>
  <c r="B155" i="3" s="1"/>
  <c r="B156" i="3" s="1"/>
  <c r="B157" i="3" s="1"/>
  <c r="B158" i="3" s="1"/>
  <c r="B159" i="3" s="1"/>
  <c r="B160" i="3" s="1"/>
  <c r="B161" i="3" s="1"/>
  <c r="B162" i="3" s="1"/>
  <c r="B163" i="3" s="1"/>
  <c r="B164" i="3" s="1"/>
  <c r="B165" i="3" s="1"/>
  <c r="B166" i="3" s="1"/>
  <c r="B167" i="3" s="1"/>
  <c r="B168" i="3" s="1"/>
  <c r="B169" i="3" s="1"/>
  <c r="B170" i="3" s="1"/>
  <c r="B171" i="3" s="1"/>
  <c r="B172" i="3" s="1"/>
  <c r="B173" i="3" s="1"/>
  <c r="B174" i="3" s="1"/>
  <c r="B175" i="3" s="1"/>
  <c r="B176" i="3" s="1"/>
  <c r="B177" i="3" s="1"/>
  <c r="B178" i="3" s="1"/>
  <c r="B179" i="3" s="1"/>
  <c r="B180" i="3" s="1"/>
  <c r="B181" i="3" s="1"/>
  <c r="B182" i="3" s="1"/>
  <c r="B183" i="3" s="1"/>
  <c r="B184" i="3" s="1"/>
  <c r="B185" i="3" s="1"/>
  <c r="B186" i="3" s="1"/>
  <c r="B187" i="3" s="1"/>
  <c r="B188" i="3" s="1"/>
  <c r="B189" i="3" s="1"/>
  <c r="B190" i="3" s="1"/>
  <c r="B191" i="3" s="1"/>
  <c r="B192" i="3" s="1"/>
  <c r="B193" i="3" s="1"/>
  <c r="B194" i="3" s="1"/>
  <c r="B195" i="3" s="1"/>
  <c r="B196" i="3" s="1"/>
  <c r="B197" i="3" s="1"/>
  <c r="B198" i="3" s="1"/>
  <c r="B199" i="3" s="1"/>
  <c r="B200" i="3" s="1"/>
  <c r="B201" i="3" s="1"/>
  <c r="B202" i="3" s="1"/>
  <c r="B203" i="3" s="1"/>
  <c r="B204" i="3" s="1"/>
  <c r="B205" i="3" s="1"/>
  <c r="B206" i="3" s="1"/>
  <c r="B207" i="3" s="1"/>
  <c r="B208" i="3" s="1"/>
  <c r="B209" i="3" s="1"/>
  <c r="B210" i="3" s="1"/>
  <c r="B211" i="3" s="1"/>
  <c r="B212" i="3" s="1"/>
  <c r="B213" i="3" s="1"/>
  <c r="B214" i="3" s="1"/>
  <c r="B215" i="3" s="1"/>
  <c r="B216" i="3" s="1"/>
  <c r="B217" i="3" s="1"/>
  <c r="B218" i="3" s="1"/>
  <c r="B219" i="3" s="1"/>
  <c r="B220" i="3" s="1"/>
  <c r="B221" i="3" s="1"/>
  <c r="B222" i="3" s="1"/>
  <c r="B223" i="3" s="1"/>
  <c r="B224" i="3" s="1"/>
  <c r="B225" i="3" s="1"/>
  <c r="B226" i="3" s="1"/>
  <c r="B227" i="3" s="1"/>
  <c r="B228" i="3" s="1"/>
  <c r="B229" i="3" s="1"/>
  <c r="B230" i="3" s="1"/>
  <c r="B231" i="3" s="1"/>
  <c r="B232" i="3" s="1"/>
  <c r="B233" i="3" s="1"/>
  <c r="B234" i="3" s="1"/>
  <c r="B235" i="3" s="1"/>
  <c r="B236" i="3" s="1"/>
  <c r="B237" i="3" s="1"/>
  <c r="B238" i="3" s="1"/>
  <c r="B239" i="3" s="1"/>
  <c r="B240" i="3" s="1"/>
  <c r="B241" i="3" s="1"/>
  <c r="B242" i="3" s="1"/>
  <c r="B243" i="3" s="1"/>
  <c r="B244" i="3" s="1"/>
  <c r="B245" i="3" s="1"/>
  <c r="B246" i="3" s="1"/>
  <c r="B247" i="3" s="1"/>
  <c r="B248" i="3" s="1"/>
  <c r="B249" i="3" s="1"/>
  <c r="B250" i="3" s="1"/>
  <c r="B251" i="3" s="1"/>
  <c r="B252" i="3" s="1"/>
  <c r="B253" i="3" s="1"/>
  <c r="B254" i="3" s="1"/>
  <c r="B255" i="3" s="1"/>
  <c r="B256" i="3" s="1"/>
  <c r="B257" i="3" s="1"/>
  <c r="B258" i="3" s="1"/>
  <c r="B259" i="3" s="1"/>
  <c r="B260" i="3" s="1"/>
  <c r="B261" i="3" s="1"/>
  <c r="B262" i="3" s="1"/>
  <c r="B263" i="3" s="1"/>
  <c r="B264" i="3" s="1"/>
  <c r="B265" i="3" s="1"/>
  <c r="B266" i="3" s="1"/>
  <c r="B267" i="3" s="1"/>
  <c r="B268" i="3" s="1"/>
  <c r="B269" i="3" s="1"/>
  <c r="B270" i="3" s="1"/>
  <c r="B271" i="3" s="1"/>
  <c r="B272" i="3" s="1"/>
  <c r="B273" i="3" s="1"/>
  <c r="B274" i="3" s="1"/>
  <c r="B275" i="3" s="1"/>
  <c r="B276" i="3" s="1"/>
  <c r="B277" i="3" s="1"/>
  <c r="B278" i="3" s="1"/>
  <c r="B279" i="3" s="1"/>
  <c r="B280" i="3" s="1"/>
  <c r="B281" i="3" s="1"/>
  <c r="B282" i="3" s="1"/>
  <c r="B283" i="3" s="1"/>
  <c r="B284" i="3" s="1"/>
  <c r="B285" i="3" s="1"/>
  <c r="B286" i="3" s="1"/>
  <c r="B287" i="3" s="1"/>
  <c r="B288" i="3" s="1"/>
  <c r="B289" i="3" s="1"/>
  <c r="B290" i="3" s="1"/>
  <c r="B291" i="3" s="1"/>
  <c r="B292" i="3" s="1"/>
  <c r="B293" i="3" s="1"/>
  <c r="B294" i="3" s="1"/>
  <c r="B295" i="3" s="1"/>
  <c r="B296" i="3" s="1"/>
  <c r="B297" i="3" s="1"/>
  <c r="B298" i="3" s="1"/>
  <c r="B299" i="3" s="1"/>
  <c r="B300" i="3" s="1"/>
  <c r="B301" i="3" s="1"/>
  <c r="B302" i="3" s="1"/>
  <c r="B303" i="3" s="1"/>
  <c r="B304" i="3" s="1"/>
  <c r="B305" i="3" s="1"/>
  <c r="B306" i="3" s="1"/>
  <c r="B307" i="3" s="1"/>
  <c r="B308" i="3" s="1"/>
  <c r="B309" i="3" s="1"/>
  <c r="B310" i="3" s="1"/>
  <c r="B311" i="3" s="1"/>
  <c r="B312" i="3" s="1"/>
  <c r="B313" i="3" s="1"/>
  <c r="B314" i="3" s="1"/>
  <c r="B315" i="3" s="1"/>
  <c r="B316" i="3" s="1"/>
  <c r="B317" i="3" s="1"/>
  <c r="B318" i="3" s="1"/>
  <c r="B319" i="3" s="1"/>
  <c r="B320" i="3" s="1"/>
  <c r="B321" i="3" s="1"/>
  <c r="B322" i="3" s="1"/>
  <c r="B323" i="3" s="1"/>
  <c r="B324" i="3" s="1"/>
  <c r="B325" i="3" s="1"/>
  <c r="B326" i="3" s="1"/>
  <c r="B327" i="3" s="1"/>
  <c r="B328" i="3" s="1"/>
  <c r="B329" i="3" s="1"/>
  <c r="B330" i="3" s="1"/>
  <c r="B331" i="3" s="1"/>
  <c r="B332" i="3" s="1"/>
  <c r="B333" i="3" s="1"/>
  <c r="B334" i="3" s="1"/>
  <c r="B335" i="3" s="1"/>
  <c r="B336" i="3" s="1"/>
  <c r="B337" i="3" s="1"/>
  <c r="B338" i="3" s="1"/>
  <c r="B339" i="3" s="1"/>
  <c r="B340" i="3" s="1"/>
  <c r="B341" i="3" s="1"/>
  <c r="B342" i="3" s="1"/>
  <c r="B343" i="3" s="1"/>
  <c r="B344" i="3" s="1"/>
  <c r="B345" i="3" s="1"/>
  <c r="B346" i="3" s="1"/>
  <c r="B347" i="3" s="1"/>
  <c r="B348" i="3" s="1"/>
  <c r="B349" i="3" s="1"/>
  <c r="B350" i="3" s="1"/>
  <c r="B351" i="3" s="1"/>
  <c r="B352" i="3" s="1"/>
  <c r="B353" i="3" s="1"/>
  <c r="B354" i="3" s="1"/>
  <c r="B355" i="3" s="1"/>
  <c r="B356" i="3" s="1"/>
  <c r="B357" i="3" s="1"/>
  <c r="B358" i="3" s="1"/>
  <c r="B359" i="3" s="1"/>
  <c r="B360" i="3" s="1"/>
  <c r="B361" i="3" s="1"/>
  <c r="B362" i="3" s="1"/>
  <c r="B363" i="3" s="1"/>
  <c r="B364" i="3" s="1"/>
  <c r="B365" i="3" s="1"/>
  <c r="B366" i="3" s="1"/>
  <c r="B367" i="3" s="1"/>
  <c r="B368" i="3" s="1"/>
  <c r="B369" i="3" s="1"/>
  <c r="B370" i="3" s="1"/>
  <c r="B371" i="3" s="1"/>
  <c r="B372" i="3" s="1"/>
  <c r="B373" i="3" s="1"/>
  <c r="B374" i="3" s="1"/>
  <c r="B375" i="3" s="1"/>
  <c r="B376" i="3" s="1"/>
  <c r="B377" i="3" s="1"/>
  <c r="B378" i="3" s="1"/>
  <c r="B379" i="3" s="1"/>
  <c r="B380" i="3" s="1"/>
  <c r="B381" i="3" s="1"/>
  <c r="B382" i="3" s="1"/>
  <c r="B383" i="3" s="1"/>
  <c r="B384" i="3" s="1"/>
  <c r="B385" i="3" s="1"/>
  <c r="B386" i="3" s="1"/>
  <c r="B387" i="3" s="1"/>
  <c r="B388" i="3" s="1"/>
  <c r="B389" i="3" s="1"/>
  <c r="B390" i="3" s="1"/>
  <c r="B391" i="3" s="1"/>
  <c r="B392" i="3" s="1"/>
  <c r="B393" i="3" s="1"/>
  <c r="B394" i="3" s="1"/>
  <c r="B395" i="3" s="1"/>
  <c r="B396" i="3" s="1"/>
  <c r="B397" i="3" s="1"/>
  <c r="B398" i="3" s="1"/>
  <c r="B399" i="3" s="1"/>
  <c r="B400" i="3" s="1"/>
  <c r="B401" i="3" s="1"/>
  <c r="B402" i="3" s="1"/>
  <c r="B403" i="3" s="1"/>
  <c r="B404" i="3" s="1"/>
  <c r="B405" i="3" s="1"/>
  <c r="B406" i="3" s="1"/>
  <c r="B407" i="3" s="1"/>
  <c r="B408" i="3" s="1"/>
  <c r="B409" i="3" s="1"/>
  <c r="B410" i="3" s="1"/>
  <c r="B411" i="3" s="1"/>
  <c r="B412" i="3" s="1"/>
  <c r="B413" i="3" s="1"/>
  <c r="B414" i="3" s="1"/>
  <c r="B415" i="3" s="1"/>
  <c r="B416" i="3" s="1"/>
  <c r="B417" i="3" s="1"/>
  <c r="B418" i="3" s="1"/>
  <c r="B419" i="3" s="1"/>
  <c r="B420" i="3" s="1"/>
  <c r="B421" i="3" s="1"/>
  <c r="B422" i="3" s="1"/>
  <c r="B423" i="3" s="1"/>
  <c r="B424" i="3" s="1"/>
  <c r="B425" i="3" s="1"/>
  <c r="B426" i="3" s="1"/>
  <c r="B427" i="3" s="1"/>
  <c r="B428" i="3" s="1"/>
  <c r="B429" i="3" s="1"/>
  <c r="B430" i="3" s="1"/>
  <c r="B431" i="3" s="1"/>
  <c r="B432" i="3" s="1"/>
  <c r="B433" i="3" s="1"/>
  <c r="B434" i="3" s="1"/>
  <c r="B435" i="3" s="1"/>
  <c r="B436" i="3" s="1"/>
  <c r="B437" i="3" s="1"/>
  <c r="B438" i="3" s="1"/>
  <c r="B439" i="3" s="1"/>
  <c r="B440" i="3" s="1"/>
  <c r="B441" i="3" s="1"/>
  <c r="B442" i="3" s="1"/>
  <c r="B443" i="3" s="1"/>
  <c r="B444" i="3" s="1"/>
  <c r="B445" i="3" s="1"/>
  <c r="B446" i="3" s="1"/>
  <c r="B447" i="3" s="1"/>
  <c r="B448" i="3" s="1"/>
  <c r="B449" i="3" s="1"/>
  <c r="B450" i="3" s="1"/>
  <c r="B451" i="3" s="1"/>
  <c r="B452" i="3" s="1"/>
  <c r="B453" i="3" s="1"/>
  <c r="B454" i="3" s="1"/>
  <c r="B455" i="3" s="1"/>
  <c r="B456" i="3" s="1"/>
  <c r="B457" i="3" s="1"/>
  <c r="B458" i="3" s="1"/>
  <c r="B459" i="3" s="1"/>
  <c r="B460" i="3" s="1"/>
  <c r="B461" i="3" s="1"/>
  <c r="B462" i="3" s="1"/>
  <c r="B463" i="3" s="1"/>
  <c r="B464" i="3" s="1"/>
  <c r="B465" i="3" s="1"/>
  <c r="B466" i="3" s="1"/>
  <c r="B467" i="3" s="1"/>
  <c r="B468" i="3" s="1"/>
  <c r="B469" i="3" s="1"/>
  <c r="B470" i="3" s="1"/>
  <c r="B471" i="3" s="1"/>
  <c r="B472" i="3" s="1"/>
  <c r="B473" i="3" s="1"/>
  <c r="B474" i="3" s="1"/>
  <c r="B475" i="3" s="1"/>
  <c r="B476" i="3" s="1"/>
  <c r="B477" i="3" s="1"/>
  <c r="B478" i="3" s="1"/>
  <c r="B479" i="3" s="1"/>
  <c r="B480" i="3" s="1"/>
  <c r="B481" i="3" s="1"/>
  <c r="B482" i="3" s="1"/>
  <c r="B483" i="3" s="1"/>
  <c r="B484" i="3" s="1"/>
  <c r="B485" i="3" s="1"/>
  <c r="B486" i="3" s="1"/>
  <c r="B487" i="3" s="1"/>
  <c r="B488" i="3" s="1"/>
  <c r="B489" i="3" s="1"/>
  <c r="B490" i="3" s="1"/>
  <c r="B491" i="3" s="1"/>
  <c r="B492" i="3" s="1"/>
  <c r="B493" i="3" s="1"/>
  <c r="B494" i="3" s="1"/>
  <c r="B495" i="3" s="1"/>
  <c r="B496" i="3" s="1"/>
  <c r="B497" i="3" s="1"/>
  <c r="B498" i="3" s="1"/>
  <c r="B499" i="3" s="1"/>
  <c r="B500" i="3" s="1"/>
  <c r="B501" i="3" s="1"/>
  <c r="B502" i="3" s="1"/>
  <c r="B503" i="3" s="1"/>
  <c r="B504" i="3" s="1"/>
  <c r="B505" i="3" s="1"/>
  <c r="B506" i="3" s="1"/>
  <c r="B507" i="3" s="1"/>
  <c r="B508" i="3" s="1"/>
  <c r="B509" i="3" s="1"/>
  <c r="B510" i="3" s="1"/>
  <c r="B511" i="3" s="1"/>
  <c r="B512" i="3" s="1"/>
  <c r="B513" i="3" s="1"/>
  <c r="B514" i="3" s="1"/>
  <c r="B515" i="3" s="1"/>
  <c r="B516" i="3" s="1"/>
  <c r="B517" i="3" s="1"/>
  <c r="B518" i="3" s="1"/>
  <c r="B519" i="3" s="1"/>
  <c r="B520" i="3" s="1"/>
  <c r="B521" i="3" s="1"/>
  <c r="B522" i="3" s="1"/>
  <c r="B523" i="3" s="1"/>
  <c r="B524" i="3" s="1"/>
  <c r="B525" i="3" s="1"/>
  <c r="B526" i="3" s="1"/>
  <c r="B527" i="3" s="1"/>
  <c r="B528" i="3" s="1"/>
  <c r="B529" i="3" s="1"/>
  <c r="B530" i="3" s="1"/>
  <c r="B531" i="3" s="1"/>
  <c r="B532" i="3" s="1"/>
  <c r="B533" i="3" s="1"/>
  <c r="B534" i="3" s="1"/>
  <c r="B535" i="3" s="1"/>
  <c r="B536" i="3" s="1"/>
  <c r="B537" i="3" s="1"/>
  <c r="B538" i="3" s="1"/>
  <c r="B539" i="3" s="1"/>
  <c r="B540" i="3" s="1"/>
  <c r="B541" i="3" s="1"/>
  <c r="B542" i="3" s="1"/>
  <c r="B543" i="3" s="1"/>
  <c r="B544" i="3" s="1"/>
  <c r="B545" i="3" s="1"/>
  <c r="B546" i="3" s="1"/>
  <c r="B547" i="3" s="1"/>
  <c r="B548" i="3" s="1"/>
  <c r="B549" i="3" s="1"/>
  <c r="B550" i="3" s="1"/>
  <c r="B551" i="3" s="1"/>
  <c r="B552" i="3" s="1"/>
  <c r="B553" i="3" s="1"/>
  <c r="B554" i="3" s="1"/>
  <c r="B555" i="3" s="1"/>
  <c r="B556" i="3" s="1"/>
  <c r="B557" i="3" s="1"/>
  <c r="B558" i="3" s="1"/>
  <c r="B559" i="3" s="1"/>
  <c r="B560" i="3" s="1"/>
  <c r="B561" i="3" s="1"/>
  <c r="B562" i="3" s="1"/>
  <c r="B563" i="3" s="1"/>
  <c r="B564" i="3" s="1"/>
  <c r="B565" i="3" s="1"/>
  <c r="B566" i="3" s="1"/>
  <c r="B567" i="3" s="1"/>
  <c r="B568" i="3" s="1"/>
  <c r="B569" i="3" s="1"/>
  <c r="B570" i="3" s="1"/>
  <c r="B571" i="3" s="1"/>
  <c r="B572" i="3" s="1"/>
  <c r="B573" i="3" s="1"/>
  <c r="B574" i="3" s="1"/>
  <c r="B575" i="3" s="1"/>
  <c r="B576" i="3" s="1"/>
  <c r="B577" i="3" s="1"/>
  <c r="B578" i="3" s="1"/>
  <c r="B579" i="3" s="1"/>
  <c r="B580" i="3" s="1"/>
  <c r="B581" i="3" s="1"/>
  <c r="B582" i="3" s="1"/>
  <c r="B583" i="3" s="1"/>
  <c r="B584" i="3" s="1"/>
  <c r="B585" i="3" s="1"/>
  <c r="B586" i="3" s="1"/>
  <c r="B587" i="3" s="1"/>
  <c r="B588" i="3" s="1"/>
  <c r="B589" i="3" s="1"/>
  <c r="B590" i="3" s="1"/>
  <c r="B591" i="3" s="1"/>
  <c r="B592" i="3" s="1"/>
  <c r="B593" i="3" s="1"/>
  <c r="B594" i="3" s="1"/>
  <c r="B595" i="3" s="1"/>
  <c r="B596" i="3" s="1"/>
  <c r="B597" i="3" s="1"/>
  <c r="B598" i="3" s="1"/>
  <c r="B599" i="3" s="1"/>
  <c r="B600" i="3" s="1"/>
  <c r="B601" i="3" s="1"/>
  <c r="B602" i="3" s="1"/>
  <c r="B603" i="3" s="1"/>
  <c r="B604" i="3" s="1"/>
  <c r="B605" i="3" s="1"/>
  <c r="B606" i="3" s="1"/>
  <c r="B607" i="3" s="1"/>
  <c r="B608" i="3" s="1"/>
  <c r="B609" i="3" s="1"/>
  <c r="B610" i="3" s="1"/>
  <c r="B611" i="3" s="1"/>
  <c r="B612" i="3" s="1"/>
  <c r="B613" i="3" s="1"/>
  <c r="B614" i="3" s="1"/>
  <c r="B615" i="3" s="1"/>
  <c r="B616" i="3" s="1"/>
  <c r="B617" i="3" s="1"/>
  <c r="B618" i="3" s="1"/>
  <c r="B619" i="3" s="1"/>
  <c r="B620" i="3" s="1"/>
  <c r="B621" i="3" s="1"/>
  <c r="B622" i="3" s="1"/>
  <c r="B623" i="3" s="1"/>
  <c r="B624" i="3" s="1"/>
  <c r="B625" i="3" s="1"/>
  <c r="B626" i="3" s="1"/>
  <c r="B627" i="3" s="1"/>
  <c r="B628" i="3" s="1"/>
  <c r="B629" i="3" s="1"/>
  <c r="B630" i="3" s="1"/>
  <c r="B631" i="3" s="1"/>
  <c r="B632" i="3" s="1"/>
  <c r="B633" i="3" s="1"/>
  <c r="B634" i="3" s="1"/>
  <c r="B635" i="3" s="1"/>
  <c r="B636" i="3" s="1"/>
  <c r="B637" i="3" s="1"/>
  <c r="B638" i="3" s="1"/>
  <c r="B639" i="3" s="1"/>
  <c r="B640" i="3" s="1"/>
  <c r="B641" i="3" s="1"/>
  <c r="B642" i="3" s="1"/>
  <c r="B643" i="3" s="1"/>
  <c r="B644" i="3" s="1"/>
  <c r="B645" i="3" s="1"/>
  <c r="B646" i="3" s="1"/>
  <c r="B647" i="3" s="1"/>
  <c r="B648" i="3" s="1"/>
  <c r="B649" i="3" s="1"/>
  <c r="B650" i="3" s="1"/>
  <c r="B651" i="3" s="1"/>
  <c r="B652" i="3" s="1"/>
  <c r="B653" i="3" s="1"/>
  <c r="B654" i="3" s="1"/>
  <c r="B655" i="3" s="1"/>
  <c r="B656" i="3" s="1"/>
  <c r="B657" i="3" s="1"/>
  <c r="B658" i="3" s="1"/>
  <c r="B659" i="3" s="1"/>
  <c r="B660" i="3" s="1"/>
  <c r="B661" i="3" s="1"/>
  <c r="B662" i="3" s="1"/>
  <c r="B663" i="3" s="1"/>
  <c r="B664" i="3" s="1"/>
  <c r="B665" i="3" s="1"/>
  <c r="B666" i="3" s="1"/>
  <c r="B667" i="3" s="1"/>
  <c r="B668" i="3" s="1"/>
  <c r="B669" i="3" s="1"/>
  <c r="B670" i="3" s="1"/>
  <c r="B671" i="3" s="1"/>
  <c r="B672" i="3" s="1"/>
  <c r="B673" i="3" s="1"/>
  <c r="B674" i="3" s="1"/>
  <c r="B675" i="3" s="1"/>
  <c r="B676" i="3" s="1"/>
  <c r="B677" i="3" s="1"/>
  <c r="B678" i="3" s="1"/>
  <c r="B679" i="3" s="1"/>
  <c r="B680" i="3" s="1"/>
  <c r="B681" i="3" s="1"/>
  <c r="B682" i="3" s="1"/>
  <c r="B683" i="3" s="1"/>
  <c r="B684" i="3" s="1"/>
  <c r="B685" i="3" s="1"/>
  <c r="B686" i="3" s="1"/>
  <c r="B687" i="3" s="1"/>
  <c r="B688" i="3" s="1"/>
  <c r="B689" i="3" s="1"/>
  <c r="B690" i="3" s="1"/>
  <c r="B691" i="3" s="1"/>
  <c r="B692" i="3" s="1"/>
  <c r="B693" i="3" s="1"/>
  <c r="B694" i="3" s="1"/>
  <c r="B695" i="3" s="1"/>
  <c r="B696" i="3" s="1"/>
  <c r="B697" i="3" s="1"/>
  <c r="B698" i="3" s="1"/>
  <c r="B699" i="3" s="1"/>
  <c r="B700" i="3" s="1"/>
  <c r="B701" i="3" s="1"/>
  <c r="B702" i="3" s="1"/>
  <c r="B703" i="3" s="1"/>
  <c r="B704" i="3" s="1"/>
  <c r="B705" i="3" s="1"/>
  <c r="B706" i="3" s="1"/>
  <c r="B707" i="3" s="1"/>
  <c r="B708" i="3" s="1"/>
  <c r="B709" i="3" s="1"/>
  <c r="B710" i="3" s="1"/>
  <c r="B711" i="3" s="1"/>
  <c r="B712" i="3" s="1"/>
  <c r="B713" i="3" s="1"/>
  <c r="B714" i="3" s="1"/>
  <c r="B715" i="3" s="1"/>
  <c r="B716" i="3" s="1"/>
  <c r="B717" i="3" s="1"/>
  <c r="B718" i="3" s="1"/>
  <c r="B719" i="3" s="1"/>
  <c r="B720" i="3" s="1"/>
  <c r="B721" i="3" s="1"/>
  <c r="B722" i="3" s="1"/>
  <c r="B723" i="3" s="1"/>
  <c r="B724" i="3" s="1"/>
  <c r="B725" i="3" s="1"/>
  <c r="B726" i="3" s="1"/>
  <c r="B727" i="3" s="1"/>
  <c r="B728" i="3" s="1"/>
  <c r="B729" i="3" s="1"/>
  <c r="B730" i="3" s="1"/>
  <c r="B731" i="3" s="1"/>
  <c r="B732" i="3" s="1"/>
  <c r="B733" i="3" s="1"/>
  <c r="B734" i="3" s="1"/>
  <c r="B735" i="3" s="1"/>
  <c r="B736" i="3" s="1"/>
  <c r="B737" i="3" s="1"/>
  <c r="B738" i="3" s="1"/>
  <c r="B739" i="3" s="1"/>
  <c r="B740" i="3" s="1"/>
  <c r="B741" i="3" s="1"/>
  <c r="B742" i="3" s="1"/>
  <c r="B743" i="3" s="1"/>
  <c r="B744" i="3" s="1"/>
  <c r="B745" i="3" s="1"/>
  <c r="B746" i="3" s="1"/>
  <c r="B747" i="3" s="1"/>
  <c r="B748" i="3" s="1"/>
  <c r="B749" i="3" s="1"/>
  <c r="B750" i="3" s="1"/>
  <c r="B751" i="3" s="1"/>
  <c r="B752" i="3" s="1"/>
  <c r="B753" i="3" s="1"/>
  <c r="B754" i="3" s="1"/>
  <c r="B755" i="3" s="1"/>
  <c r="B756" i="3" s="1"/>
  <c r="B757" i="3" s="1"/>
  <c r="B758" i="3" s="1"/>
  <c r="B759" i="3" s="1"/>
  <c r="B760" i="3" s="1"/>
  <c r="B761" i="3" s="1"/>
  <c r="B762" i="3" s="1"/>
  <c r="B763" i="3" s="1"/>
  <c r="B764" i="3" s="1"/>
  <c r="B765" i="3" s="1"/>
  <c r="B766" i="3" s="1"/>
  <c r="B767" i="3" s="1"/>
  <c r="B768" i="3" s="1"/>
  <c r="B769" i="3" s="1"/>
  <c r="B770" i="3" s="1"/>
  <c r="B771" i="3" s="1"/>
  <c r="B772" i="3" s="1"/>
  <c r="B773" i="3" s="1"/>
  <c r="B774" i="3" s="1"/>
  <c r="B775" i="3" s="1"/>
  <c r="B776" i="3" s="1"/>
  <c r="B777" i="3" s="1"/>
  <c r="B778" i="3" s="1"/>
  <c r="B779" i="3" s="1"/>
  <c r="B780" i="3" s="1"/>
  <c r="B781" i="3" s="1"/>
  <c r="B782" i="3" s="1"/>
  <c r="B783" i="3" s="1"/>
  <c r="B784" i="3" s="1"/>
  <c r="B785" i="3" s="1"/>
  <c r="B786" i="3" s="1"/>
  <c r="B787" i="3" s="1"/>
  <c r="B788" i="3" s="1"/>
  <c r="B789" i="3" s="1"/>
  <c r="B790" i="3" s="1"/>
  <c r="B791" i="3" s="1"/>
  <c r="B792" i="3" s="1"/>
  <c r="B793" i="3" s="1"/>
  <c r="B794" i="3" s="1"/>
  <c r="B795" i="3" s="1"/>
  <c r="B796" i="3" s="1"/>
  <c r="B797" i="3" s="1"/>
  <c r="B798" i="3" s="1"/>
  <c r="B799" i="3" s="1"/>
  <c r="B800" i="3" s="1"/>
  <c r="B801" i="3" s="1"/>
  <c r="B802" i="3" s="1"/>
  <c r="B803" i="3" s="1"/>
  <c r="B804" i="3" s="1"/>
  <c r="B805" i="3" s="1"/>
  <c r="B806" i="3" s="1"/>
  <c r="B807" i="3" s="1"/>
  <c r="B808" i="3" s="1"/>
  <c r="B809" i="3" s="1"/>
  <c r="B810" i="3" s="1"/>
  <c r="B811" i="3" s="1"/>
  <c r="B812" i="3" s="1"/>
  <c r="B813" i="3" s="1"/>
  <c r="B814" i="3" s="1"/>
  <c r="B815" i="3" s="1"/>
  <c r="B816" i="3" s="1"/>
  <c r="B817" i="3" s="1"/>
  <c r="B818" i="3" s="1"/>
  <c r="B819" i="3" s="1"/>
  <c r="B820" i="3" s="1"/>
  <c r="B821" i="3" s="1"/>
  <c r="B822" i="3" s="1"/>
  <c r="B823" i="3" s="1"/>
  <c r="B824" i="3" s="1"/>
  <c r="B825" i="3" s="1"/>
  <c r="B826" i="3" s="1"/>
  <c r="B827" i="3" s="1"/>
  <c r="B828" i="3" s="1"/>
  <c r="B829" i="3" s="1"/>
  <c r="B830" i="3" s="1"/>
  <c r="B831" i="3" s="1"/>
  <c r="B832" i="3" s="1"/>
  <c r="B833" i="3" s="1"/>
  <c r="B834" i="3" s="1"/>
  <c r="B835" i="3" s="1"/>
  <c r="B836" i="3" s="1"/>
  <c r="B837" i="3" s="1"/>
  <c r="B838" i="3" s="1"/>
  <c r="B839" i="3" s="1"/>
  <c r="B840" i="3" s="1"/>
  <c r="B841" i="3" s="1"/>
  <c r="B842" i="3" s="1"/>
  <c r="B843" i="3" s="1"/>
  <c r="B844" i="3" s="1"/>
  <c r="B845" i="3" s="1"/>
  <c r="B846" i="3" s="1"/>
  <c r="B847" i="3" s="1"/>
  <c r="B848" i="3" s="1"/>
  <c r="B849" i="3" s="1"/>
  <c r="B850" i="3" s="1"/>
  <c r="B851" i="3" s="1"/>
  <c r="B852" i="3" s="1"/>
  <c r="B853" i="3" s="1"/>
  <c r="B854" i="3" s="1"/>
  <c r="B855" i="3" s="1"/>
  <c r="B856" i="3" s="1"/>
  <c r="B857" i="3" s="1"/>
  <c r="B858" i="3" s="1"/>
  <c r="B859" i="3" s="1"/>
  <c r="B860" i="3" s="1"/>
  <c r="B861" i="3" s="1"/>
  <c r="B862" i="3" s="1"/>
  <c r="B863" i="3" s="1"/>
  <c r="B864" i="3" s="1"/>
  <c r="B865" i="3" s="1"/>
  <c r="B866" i="3" s="1"/>
  <c r="B867" i="3" s="1"/>
  <c r="B868" i="3" s="1"/>
  <c r="B869" i="3" s="1"/>
  <c r="B870" i="3" s="1"/>
  <c r="B871" i="3" s="1"/>
  <c r="B872" i="3" s="1"/>
  <c r="B873" i="3" s="1"/>
  <c r="B874" i="3" s="1"/>
  <c r="B875" i="3" s="1"/>
  <c r="B876" i="3" s="1"/>
  <c r="B877" i="3" s="1"/>
  <c r="B878" i="3" s="1"/>
  <c r="B879" i="3" s="1"/>
  <c r="B880" i="3" s="1"/>
  <c r="B881" i="3" s="1"/>
  <c r="B882" i="3" s="1"/>
  <c r="B883" i="3" s="1"/>
  <c r="B884" i="3" s="1"/>
  <c r="B885" i="3" s="1"/>
  <c r="B886" i="3" s="1"/>
  <c r="B887" i="3" s="1"/>
  <c r="B888" i="3" s="1"/>
  <c r="B889" i="3" s="1"/>
  <c r="B890" i="3" s="1"/>
  <c r="B891" i="3" s="1"/>
  <c r="B892" i="3" s="1"/>
  <c r="B893" i="3" s="1"/>
  <c r="B894" i="3" s="1"/>
  <c r="B895" i="3" s="1"/>
  <c r="B896" i="3" s="1"/>
  <c r="B897" i="3" s="1"/>
  <c r="B898" i="3" s="1"/>
  <c r="B899" i="3" s="1"/>
  <c r="B900" i="3" s="1"/>
  <c r="B901" i="3" s="1"/>
  <c r="B902" i="3" s="1"/>
  <c r="B903" i="3" s="1"/>
  <c r="B904" i="3" s="1"/>
  <c r="B905" i="3" s="1"/>
  <c r="B906" i="3" s="1"/>
  <c r="B907" i="3" s="1"/>
  <c r="B908" i="3" s="1"/>
  <c r="B909" i="3" s="1"/>
  <c r="B910" i="3" s="1"/>
  <c r="B911" i="3" s="1"/>
  <c r="B912" i="3" s="1"/>
  <c r="B913" i="3" s="1"/>
  <c r="B914" i="3" s="1"/>
  <c r="B915" i="3" s="1"/>
  <c r="B916" i="3" s="1"/>
  <c r="B917" i="3" s="1"/>
  <c r="B918" i="3" s="1"/>
  <c r="B919" i="3" s="1"/>
  <c r="B920" i="3" s="1"/>
  <c r="B921" i="3" s="1"/>
  <c r="B922" i="3" s="1"/>
  <c r="B923" i="3" s="1"/>
  <c r="B924" i="3" s="1"/>
  <c r="B925" i="3" s="1"/>
  <c r="B926" i="3" s="1"/>
  <c r="B927" i="3" s="1"/>
  <c r="B928" i="3" s="1"/>
  <c r="B929" i="3" s="1"/>
  <c r="B930" i="3" s="1"/>
  <c r="B931" i="3" s="1"/>
  <c r="B932" i="3" s="1"/>
  <c r="B933" i="3" s="1"/>
  <c r="B934" i="3" s="1"/>
  <c r="B935" i="3" s="1"/>
  <c r="B936" i="3" s="1"/>
  <c r="B937" i="3" s="1"/>
  <c r="B938" i="3" s="1"/>
  <c r="B939" i="3" s="1"/>
  <c r="B940" i="3" s="1"/>
  <c r="B941" i="3" s="1"/>
  <c r="B942" i="3" s="1"/>
  <c r="B943" i="3" s="1"/>
  <c r="B944" i="3" s="1"/>
  <c r="B945" i="3" s="1"/>
  <c r="B946" i="3" s="1"/>
  <c r="B947" i="3" s="1"/>
  <c r="B948" i="3" s="1"/>
  <c r="B949" i="3" s="1"/>
  <c r="B950" i="3" s="1"/>
  <c r="B951" i="3" s="1"/>
  <c r="B952" i="3" s="1"/>
  <c r="B953" i="3" s="1"/>
  <c r="B954" i="3" s="1"/>
  <c r="B955" i="3" s="1"/>
  <c r="B956" i="3" s="1"/>
  <c r="B957" i="3" s="1"/>
  <c r="B958" i="3" s="1"/>
  <c r="B959" i="3" s="1"/>
  <c r="B960" i="3" s="1"/>
  <c r="B961" i="3" s="1"/>
  <c r="B962" i="3" s="1"/>
  <c r="B963" i="3" s="1"/>
  <c r="B964" i="3" s="1"/>
  <c r="B965" i="3" s="1"/>
  <c r="B966" i="3" s="1"/>
  <c r="B967" i="3" s="1"/>
  <c r="B968" i="3" s="1"/>
  <c r="B969" i="3" s="1"/>
  <c r="B970" i="3" s="1"/>
  <c r="B971" i="3" s="1"/>
  <c r="B972" i="3" s="1"/>
  <c r="B973" i="3" s="1"/>
  <c r="B974" i="3" s="1"/>
  <c r="B975" i="3" s="1"/>
  <c r="B976" i="3" s="1"/>
  <c r="B977" i="3" s="1"/>
  <c r="B978" i="3" s="1"/>
  <c r="B979" i="3" s="1"/>
  <c r="B980" i="3" s="1"/>
  <c r="B981" i="3" s="1"/>
  <c r="B982" i="3" s="1"/>
  <c r="B983" i="3" s="1"/>
  <c r="B984" i="3" s="1"/>
  <c r="B985" i="3" s="1"/>
  <c r="B986" i="3" s="1"/>
  <c r="B987" i="3" s="1"/>
  <c r="B988" i="3" s="1"/>
  <c r="B989" i="3" s="1"/>
  <c r="B990" i="3" s="1"/>
  <c r="B991" i="3" s="1"/>
  <c r="B992" i="3" s="1"/>
  <c r="B993" i="3" s="1"/>
  <c r="B994" i="3" s="1"/>
  <c r="B995" i="3" s="1"/>
  <c r="B996" i="3" s="1"/>
  <c r="B997" i="3" s="1"/>
  <c r="B998" i="3" s="1"/>
  <c r="B999" i="3" s="1"/>
  <c r="B1000" i="3" s="1"/>
  <c r="B1001" i="3" s="1"/>
  <c r="B1002" i="3" s="1"/>
  <c r="B1003" i="3" s="1"/>
  <c r="B1004" i="3" s="1"/>
  <c r="B1005" i="3" s="1"/>
  <c r="B1006" i="3" s="1"/>
  <c r="B1007" i="3" s="1"/>
  <c r="B1008" i="3" s="1"/>
  <c r="B1009" i="3" s="1"/>
  <c r="B1010" i="3" s="1"/>
  <c r="B1011" i="3" s="1"/>
  <c r="B1012" i="3" s="1"/>
  <c r="B1013" i="3" s="1"/>
  <c r="B1014" i="3" s="1"/>
  <c r="B1015" i="3" s="1"/>
  <c r="B1016" i="3" s="1"/>
  <c r="B1017" i="3" s="1"/>
  <c r="B1018" i="3" s="1"/>
  <c r="B1019" i="3" s="1"/>
  <c r="B1020" i="3" s="1"/>
  <c r="B1021" i="3" s="1"/>
  <c r="B1022" i="3" s="1"/>
  <c r="B1023" i="3" s="1"/>
  <c r="B1024" i="3" s="1"/>
  <c r="B1025" i="3" s="1"/>
  <c r="B1026" i="3" s="1"/>
  <c r="B1027" i="3" s="1"/>
  <c r="B1028" i="3" s="1"/>
  <c r="B1029" i="3" s="1"/>
  <c r="B1030" i="3" s="1"/>
  <c r="B1031" i="3" s="1"/>
  <c r="B1032" i="3" s="1"/>
  <c r="B1033" i="3" s="1"/>
  <c r="B1034" i="3" s="1"/>
  <c r="B1035" i="3" s="1"/>
  <c r="B1036" i="3" s="1"/>
  <c r="B1037" i="3" s="1"/>
  <c r="B1038" i="3" l="1"/>
  <c r="B1039" i="3" s="1"/>
  <c r="B1040" i="3" s="1"/>
  <c r="B1041" i="3" s="1"/>
  <c r="B1042" i="3" s="1"/>
  <c r="B1043" i="3" s="1"/>
  <c r="B1044" i="3" s="1"/>
  <c r="B1045" i="3" s="1"/>
  <c r="B1046" i="3" s="1"/>
  <c r="B1047" i="3" s="1"/>
  <c r="B1048" i="3" s="1"/>
  <c r="B1049" i="3" s="1"/>
  <c r="B1050" i="3" s="1"/>
  <c r="B1051" i="3" s="1"/>
  <c r="B1052" i="3" s="1"/>
  <c r="B1053" i="3" s="1"/>
  <c r="B1054" i="3" s="1"/>
  <c r="B1055" i="3" s="1"/>
  <c r="B1056" i="3" s="1"/>
  <c r="B1057" i="3" s="1"/>
  <c r="B1058" i="3" s="1"/>
  <c r="B1059" i="3" s="1"/>
  <c r="B1060" i="3" s="1"/>
  <c r="B1061" i="3" s="1"/>
  <c r="B1062" i="3" s="1"/>
  <c r="B1063" i="3" s="1"/>
  <c r="B1064" i="3" s="1"/>
  <c r="B1065" i="3" s="1"/>
  <c r="B1066" i="3" s="1"/>
  <c r="B1067" i="3" s="1"/>
  <c r="B1068" i="3" s="1"/>
  <c r="B1069" i="3" s="1"/>
  <c r="B1070" i="3" s="1"/>
  <c r="B1071" i="3" s="1"/>
  <c r="B1072" i="3" s="1"/>
  <c r="B1073" i="3" s="1"/>
  <c r="B1074" i="3" s="1"/>
  <c r="B1075" i="3" s="1"/>
  <c r="B1076" i="3" s="1"/>
  <c r="B1077" i="3" s="1"/>
  <c r="B1078" i="3" s="1"/>
  <c r="B1079" i="3" s="1"/>
  <c r="B1080" i="3" s="1"/>
  <c r="B1081" i="3" s="1"/>
  <c r="B1082" i="3" s="1"/>
  <c r="B1083" i="3" s="1"/>
  <c r="B1084" i="3" s="1"/>
  <c r="B1085" i="3" s="1"/>
  <c r="B1086" i="3" s="1"/>
  <c r="B1087" i="3" s="1"/>
  <c r="B1088" i="3" s="1"/>
  <c r="B1089" i="3" s="1"/>
  <c r="B1090" i="3" s="1"/>
  <c r="B1091" i="3" s="1"/>
  <c r="B1092" i="3" s="1"/>
  <c r="B1093" i="3" s="1"/>
  <c r="B1094" i="3" s="1"/>
  <c r="B1095" i="3" s="1"/>
  <c r="B1096" i="3" s="1"/>
  <c r="B1097" i="3" s="1"/>
  <c r="B1098" i="3" s="1"/>
  <c r="B1099" i="3" s="1"/>
  <c r="B1100" i="3" s="1"/>
  <c r="B1101" i="3" s="1"/>
  <c r="B1102" i="3" s="1"/>
  <c r="B1103" i="3" s="1"/>
  <c r="B1104" i="3" s="1"/>
  <c r="B1105" i="3" s="1"/>
  <c r="B1106" i="3" s="1"/>
  <c r="B1107" i="3" s="1"/>
  <c r="B1108" i="3" s="1"/>
  <c r="B1109" i="3" s="1"/>
  <c r="B1110" i="3" s="1"/>
  <c r="B1111" i="3" s="1"/>
  <c r="B1112" i="3" s="1"/>
  <c r="B1113" i="3" s="1"/>
  <c r="B1114" i="3" s="1"/>
  <c r="B1115" i="3" s="1"/>
  <c r="B1116" i="3" s="1"/>
  <c r="B1117" i="3" s="1"/>
  <c r="B1118" i="3" s="1"/>
  <c r="B1119" i="3" s="1"/>
  <c r="B1120" i="3" s="1"/>
  <c r="B1121" i="3" s="1"/>
  <c r="B1122" i="3" s="1"/>
  <c r="B1123" i="3" s="1"/>
  <c r="B1124" i="3" s="1"/>
  <c r="B1125" i="3" s="1"/>
  <c r="B1126" i="3" s="1"/>
  <c r="B1127" i="3" s="1"/>
  <c r="B1128" i="3" s="1"/>
  <c r="B1129" i="3" s="1"/>
  <c r="B1130" i="3" s="1"/>
  <c r="B1131" i="3" s="1"/>
  <c r="B1132" i="3" s="1"/>
  <c r="B1133" i="3" s="1"/>
  <c r="B1134" i="3" s="1"/>
  <c r="B1135" i="3" s="1"/>
  <c r="B1136" i="3" s="1"/>
  <c r="B1137" i="3" s="1"/>
  <c r="B1138" i="3" s="1"/>
  <c r="B1139" i="3" s="1"/>
  <c r="B1140" i="3" s="1"/>
  <c r="B1141" i="3" s="1"/>
  <c r="B1142" i="3" s="1"/>
  <c r="B1143" i="3" s="1"/>
  <c r="B1144" i="3" s="1"/>
  <c r="B1145" i="3" s="1"/>
  <c r="B1146" i="3" s="1"/>
  <c r="B1147" i="3" s="1"/>
  <c r="B1148" i="3" s="1"/>
  <c r="B1149" i="3" s="1"/>
  <c r="B1150" i="3" s="1"/>
  <c r="B1151" i="3" s="1"/>
  <c r="B1152" i="3" s="1"/>
  <c r="B1153" i="3" s="1"/>
  <c r="B1154" i="3" s="1"/>
  <c r="B1155" i="3" s="1"/>
  <c r="B1156" i="3" s="1"/>
  <c r="B1157" i="3" s="1"/>
  <c r="B1158" i="3" s="1"/>
  <c r="B1159" i="3" s="1"/>
  <c r="B1160" i="3" s="1"/>
  <c r="B1161" i="3" s="1"/>
  <c r="B1162" i="3" s="1"/>
  <c r="B1163" i="3" s="1"/>
  <c r="B1164" i="3" s="1"/>
  <c r="B1165" i="3" s="1"/>
  <c r="B1166" i="3" s="1"/>
  <c r="B1167" i="3" s="1"/>
  <c r="B1168" i="3" s="1"/>
  <c r="B1169" i="3" s="1"/>
  <c r="B1170" i="3" s="1"/>
  <c r="B1171" i="3" s="1"/>
  <c r="B1172" i="3" s="1"/>
  <c r="B1173" i="3" s="1"/>
  <c r="B1174" i="3" s="1"/>
  <c r="B1175" i="3" s="1"/>
  <c r="B1176" i="3" s="1"/>
  <c r="B1177" i="3" s="1"/>
  <c r="B1178" i="3" s="1"/>
  <c r="B1179" i="3" s="1"/>
  <c r="B1180" i="3" s="1"/>
  <c r="B1181" i="3" s="1"/>
  <c r="B1182" i="3" s="1"/>
  <c r="B1183" i="3" s="1"/>
  <c r="B1184" i="3" s="1"/>
  <c r="B1185" i="3" s="1"/>
  <c r="B1186" i="3" s="1"/>
  <c r="B1187" i="3" s="1"/>
  <c r="B1188" i="3" s="1"/>
  <c r="B1189" i="3" s="1"/>
  <c r="B1190" i="3" s="1"/>
  <c r="B1191" i="3" s="1"/>
  <c r="B1192" i="3" s="1"/>
  <c r="B1193" i="3" s="1"/>
  <c r="B1194" i="3" s="1"/>
  <c r="B1195" i="3" s="1"/>
  <c r="B1196" i="3" s="1"/>
  <c r="B1197" i="3" s="1"/>
  <c r="B1198" i="3" s="1"/>
  <c r="B1199" i="3" s="1"/>
  <c r="B1200" i="3" s="1"/>
  <c r="B1201" i="3" s="1"/>
  <c r="B1202" i="3" s="1"/>
  <c r="B1203" i="3" s="1"/>
  <c r="B1204" i="3" s="1"/>
  <c r="B1205" i="3" s="1"/>
  <c r="B1206" i="3" s="1"/>
  <c r="B1207" i="3" s="1"/>
  <c r="B1208" i="3" s="1"/>
  <c r="B1209" i="3" s="1"/>
  <c r="B1210" i="3" s="1"/>
  <c r="B1211" i="3" s="1"/>
  <c r="B1212" i="3" s="1"/>
  <c r="B1213" i="3" s="1"/>
  <c r="B1214" i="3" s="1"/>
  <c r="B1215" i="3" s="1"/>
  <c r="B1216" i="3" s="1"/>
  <c r="B1217" i="3" s="1"/>
  <c r="B1218" i="3" s="1"/>
  <c r="B1219" i="3" s="1"/>
  <c r="B1220" i="3" s="1"/>
  <c r="B1221" i="3" s="1"/>
  <c r="B1222" i="3" s="1"/>
  <c r="B1223" i="3" s="1"/>
  <c r="B1224" i="3" s="1"/>
  <c r="B1225" i="3" s="1"/>
  <c r="B1226" i="3" s="1"/>
  <c r="B1227" i="3" s="1"/>
  <c r="B1228" i="3" s="1"/>
  <c r="B1229" i="3" s="1"/>
  <c r="B1230" i="3" s="1"/>
  <c r="B1231" i="3" s="1"/>
  <c r="B1232" i="3" s="1"/>
  <c r="B1233" i="3" s="1"/>
  <c r="B1234" i="3" s="1"/>
  <c r="B1235" i="3" s="1"/>
  <c r="B1236" i="3" s="1"/>
  <c r="B1237" i="3" s="1"/>
  <c r="B1238" i="3" s="1"/>
  <c r="B1239" i="3" s="1"/>
  <c r="B1240" i="3" s="1"/>
  <c r="B1241" i="3" s="1"/>
  <c r="B1242" i="3" s="1"/>
  <c r="B1243" i="3" s="1"/>
  <c r="B1244" i="3" s="1"/>
  <c r="B1245" i="3" s="1"/>
  <c r="B1246" i="3" s="1"/>
  <c r="B1247" i="3" s="1"/>
  <c r="B1248" i="3" s="1"/>
  <c r="B1249" i="3" s="1"/>
  <c r="B1250" i="3" s="1"/>
  <c r="B1251" i="3" s="1"/>
  <c r="B1252" i="3" s="1"/>
  <c r="B1253" i="3" s="1"/>
  <c r="B1254" i="3" s="1"/>
  <c r="B1255" i="3" s="1"/>
  <c r="B1256" i="3" s="1"/>
  <c r="B1257" i="3" s="1"/>
  <c r="B1258" i="3" s="1"/>
  <c r="B1259" i="3" s="1"/>
  <c r="B1260" i="3" s="1"/>
  <c r="B1261" i="3" s="1"/>
  <c r="B1262" i="3" s="1"/>
  <c r="B1263" i="3" s="1"/>
  <c r="B1264" i="3" s="1"/>
  <c r="B1265" i="3" s="1"/>
  <c r="B1266" i="3" s="1"/>
  <c r="B1267" i="3" s="1"/>
  <c r="B1268" i="3" s="1"/>
  <c r="B1269" i="3" s="1"/>
  <c r="B1270" i="3" s="1"/>
  <c r="B1271" i="3" s="1"/>
  <c r="B1272" i="3" s="1"/>
  <c r="B1273" i="3" s="1"/>
  <c r="B1274" i="3" s="1"/>
  <c r="B1275" i="3" s="1"/>
  <c r="B1276" i="3" s="1"/>
  <c r="B1277" i="3" s="1"/>
  <c r="B1278" i="3" s="1"/>
  <c r="B1279" i="3" s="1"/>
  <c r="B1280" i="3" s="1"/>
  <c r="B1281" i="3" s="1"/>
  <c r="B1282" i="3" s="1"/>
  <c r="B1283" i="3" s="1"/>
  <c r="B1284" i="3" s="1"/>
  <c r="B1285" i="3" s="1"/>
  <c r="B1286" i="3" s="1"/>
  <c r="B1287" i="3" s="1"/>
  <c r="B1288" i="3" s="1"/>
  <c r="B1289" i="3" s="1"/>
  <c r="B1290" i="3" s="1"/>
  <c r="B1291" i="3" s="1"/>
  <c r="B1292" i="3" s="1"/>
  <c r="B1293" i="3" s="1"/>
  <c r="B1294" i="3" s="1"/>
  <c r="B1295" i="3" s="1"/>
  <c r="B1296" i="3" s="1"/>
  <c r="B1297" i="3" s="1"/>
  <c r="B1298" i="3" s="1"/>
  <c r="B1299" i="3" s="1"/>
  <c r="B1300" i="3" s="1"/>
  <c r="B1301" i="3" s="1"/>
  <c r="B1302" i="3" s="1"/>
  <c r="B1303" i="3" s="1"/>
  <c r="B1304" i="3" s="1"/>
  <c r="B1305" i="3" s="1"/>
  <c r="B1306" i="3" s="1"/>
  <c r="B1307" i="3" s="1"/>
  <c r="B1308" i="3" s="1"/>
  <c r="B1309" i="3" s="1"/>
  <c r="B1310" i="3" s="1"/>
  <c r="B1311" i="3" s="1"/>
  <c r="B1312" i="3" s="1"/>
  <c r="B1313" i="3" s="1"/>
  <c r="B1314" i="3" s="1"/>
  <c r="B1315" i="3" s="1"/>
  <c r="B1316" i="3" s="1"/>
  <c r="B1317" i="3" s="1"/>
  <c r="B1318" i="3" s="1"/>
  <c r="B1319" i="3" s="1"/>
  <c r="B1320" i="3" s="1"/>
  <c r="B1321" i="3" s="1"/>
  <c r="B1322" i="3" s="1"/>
  <c r="B1323" i="3" s="1"/>
  <c r="B1324" i="3" s="1"/>
  <c r="B1325" i="3" s="1"/>
  <c r="B1326" i="3" s="1"/>
  <c r="B1327" i="3" s="1"/>
  <c r="B1328" i="3" s="1"/>
  <c r="B1329" i="3" s="1"/>
  <c r="B1330" i="3" s="1"/>
  <c r="B1331" i="3" s="1"/>
  <c r="B1332" i="3" s="1"/>
  <c r="B1333" i="3" s="1"/>
  <c r="B1334" i="3" s="1"/>
  <c r="B1335" i="3" s="1"/>
  <c r="B1336" i="3" s="1"/>
  <c r="B1337" i="3" s="1"/>
  <c r="B1338" i="3" s="1"/>
  <c r="B1339" i="3" s="1"/>
  <c r="B1340" i="3" s="1"/>
  <c r="B1341" i="3" s="1"/>
  <c r="B1342" i="3" s="1"/>
  <c r="B1343" i="3" s="1"/>
  <c r="B1344" i="3" s="1"/>
  <c r="B1345" i="3" s="1"/>
  <c r="B1346" i="3" s="1"/>
  <c r="B1347" i="3" s="1"/>
  <c r="B1348" i="3" s="1"/>
  <c r="B1349" i="3" s="1"/>
  <c r="B1350" i="3" s="1"/>
  <c r="B1351" i="3" s="1"/>
  <c r="B1352" i="3" s="1"/>
  <c r="B1353" i="3" s="1"/>
  <c r="B1354" i="3" s="1"/>
  <c r="B1355" i="3" s="1"/>
  <c r="B1356" i="3" s="1"/>
  <c r="B1357" i="3" s="1"/>
  <c r="B1358" i="3" s="1"/>
  <c r="B1359" i="3" s="1"/>
  <c r="B1360" i="3" s="1"/>
  <c r="B1361" i="3" s="1"/>
  <c r="B1362" i="3" s="1"/>
  <c r="B1363" i="3" s="1"/>
  <c r="B1364" i="3" s="1"/>
  <c r="B1365" i="3" s="1"/>
  <c r="B1366" i="3" s="1"/>
  <c r="B1367" i="3" s="1"/>
  <c r="B1368" i="3" s="1"/>
  <c r="B1369" i="3" s="1"/>
  <c r="B1370" i="3" s="1"/>
  <c r="B1371" i="3" s="1"/>
  <c r="B1372" i="3" s="1"/>
  <c r="B1373" i="3" s="1"/>
  <c r="B1374" i="3" s="1"/>
  <c r="B1375" i="3" s="1"/>
  <c r="B1376" i="3" s="1"/>
  <c r="B1377" i="3" s="1"/>
  <c r="B1378" i="3" s="1"/>
  <c r="B1379" i="3" s="1"/>
  <c r="B1380" i="3" s="1"/>
  <c r="B1381" i="3" s="1"/>
  <c r="B1382" i="3" s="1"/>
  <c r="B1383" i="3" s="1"/>
  <c r="B1384" i="3" s="1"/>
  <c r="B1385" i="3" s="1"/>
  <c r="B1386" i="3" s="1"/>
  <c r="B1387" i="3" s="1"/>
  <c r="B1388" i="3" s="1"/>
  <c r="B1389" i="3" s="1"/>
  <c r="B1390" i="3" s="1"/>
  <c r="B1391" i="3" s="1"/>
  <c r="B1392" i="3" s="1"/>
  <c r="B1393" i="3" s="1"/>
  <c r="B1394" i="3" s="1"/>
  <c r="B1395" i="3" s="1"/>
  <c r="B1396" i="3" s="1"/>
  <c r="B1397" i="3" s="1"/>
  <c r="B1398" i="3" s="1"/>
  <c r="B1399" i="3" s="1"/>
  <c r="B1400" i="3" s="1"/>
  <c r="B1401" i="3" s="1"/>
  <c r="B1402" i="3" s="1"/>
  <c r="B1403" i="3" s="1"/>
  <c r="B1404" i="3" s="1"/>
  <c r="B1405" i="3" s="1"/>
  <c r="B1406" i="3" s="1"/>
  <c r="B1407" i="3" s="1"/>
  <c r="B1408" i="3" s="1"/>
  <c r="B1409" i="3" s="1"/>
  <c r="B1410" i="3" s="1"/>
  <c r="B1411" i="3" s="1"/>
  <c r="B1412" i="3" s="1"/>
  <c r="B1413" i="3" s="1"/>
  <c r="B1414" i="3" s="1"/>
  <c r="B1415" i="3" s="1"/>
  <c r="B1416" i="3" s="1"/>
  <c r="B1417" i="3" s="1"/>
  <c r="B1418" i="3" s="1"/>
  <c r="B1419" i="3" s="1"/>
  <c r="B1420" i="3" s="1"/>
  <c r="B1421" i="3" s="1"/>
  <c r="B1422" i="3" s="1"/>
  <c r="B1423" i="3" s="1"/>
  <c r="B1424" i="3" s="1"/>
  <c r="B1425" i="3" s="1"/>
  <c r="B1426" i="3" s="1"/>
  <c r="B1427" i="3" s="1"/>
  <c r="B1428" i="3" s="1"/>
  <c r="B1429" i="3" s="1"/>
  <c r="B1430" i="3" s="1"/>
  <c r="B1431" i="3" s="1"/>
  <c r="B1432" i="3" s="1"/>
  <c r="B1433" i="3" s="1"/>
  <c r="B1434" i="3" s="1"/>
  <c r="B1435" i="3" s="1"/>
  <c r="B1436" i="3" s="1"/>
  <c r="B1437" i="3" s="1"/>
  <c r="B1438" i="3" s="1"/>
  <c r="B1439" i="3" s="1"/>
  <c r="B1440" i="3" s="1"/>
  <c r="B1441" i="3" s="1"/>
  <c r="B1442" i="3" s="1"/>
  <c r="B1443" i="3" s="1"/>
  <c r="B1444" i="3" s="1"/>
  <c r="B1445" i="3" s="1"/>
  <c r="B1446" i="3" s="1"/>
  <c r="B1447" i="3" s="1"/>
  <c r="B1448" i="3" s="1"/>
  <c r="B1449" i="3" s="1"/>
  <c r="B1450" i="3" s="1"/>
  <c r="B1451" i="3" s="1"/>
  <c r="B1452" i="3" s="1"/>
  <c r="B1453" i="3" s="1"/>
  <c r="B1454" i="3" s="1"/>
  <c r="B1455" i="3" s="1"/>
  <c r="B1456" i="3" s="1"/>
  <c r="B1457" i="3" s="1"/>
  <c r="B1458" i="3" s="1"/>
  <c r="B1459" i="3" s="1"/>
  <c r="B1460" i="3" s="1"/>
  <c r="B1461" i="3" s="1"/>
  <c r="B1462" i="3" s="1"/>
  <c r="B1463" i="3" s="1"/>
  <c r="B1464" i="3" s="1"/>
  <c r="B1465" i="3" s="1"/>
  <c r="B1466" i="3" s="1"/>
  <c r="B1467" i="3" s="1"/>
  <c r="B1468" i="3" s="1"/>
  <c r="B1469" i="3" s="1"/>
  <c r="B1470" i="3" s="1"/>
  <c r="B1471" i="3" s="1"/>
  <c r="B1472" i="3" s="1"/>
  <c r="B1473" i="3" s="1"/>
  <c r="B1474" i="3" s="1"/>
  <c r="B1475" i="3" s="1"/>
  <c r="B1476" i="3" s="1"/>
  <c r="B1477" i="3" s="1"/>
  <c r="B1478" i="3" s="1"/>
  <c r="B1479" i="3" s="1"/>
  <c r="B1480" i="3" s="1"/>
  <c r="B1481" i="3" s="1"/>
  <c r="B1482" i="3" s="1"/>
  <c r="B1483" i="3" s="1"/>
  <c r="B1484" i="3" s="1"/>
  <c r="B1485" i="3" s="1"/>
  <c r="B1486" i="3" s="1"/>
  <c r="B1487" i="3" s="1"/>
  <c r="B1488" i="3" s="1"/>
  <c r="B1489" i="3" s="1"/>
  <c r="B1490" i="3" s="1"/>
  <c r="B1491" i="3" s="1"/>
  <c r="B1492" i="3" s="1"/>
  <c r="B1493" i="3" s="1"/>
  <c r="B1494" i="3" s="1"/>
  <c r="B1495" i="3" s="1"/>
  <c r="B1496" i="3" s="1"/>
  <c r="B1497" i="3" s="1"/>
  <c r="B1498" i="3" s="1"/>
  <c r="B1499" i="3" s="1"/>
  <c r="B1500" i="3" s="1"/>
  <c r="B1501" i="3" s="1"/>
  <c r="B1502" i="3" s="1"/>
  <c r="B1503" i="3" s="1"/>
  <c r="B1504" i="3" s="1"/>
  <c r="B1505" i="3" s="1"/>
  <c r="B1506" i="3" s="1"/>
  <c r="B1507" i="3" s="1"/>
  <c r="B1508" i="3" s="1"/>
  <c r="B1509" i="3" s="1"/>
  <c r="B1510" i="3" s="1"/>
  <c r="B1511" i="3" s="1"/>
  <c r="B1512" i="3" s="1"/>
  <c r="B1513" i="3" s="1"/>
  <c r="B1514" i="3" s="1"/>
  <c r="B1515" i="3" s="1"/>
  <c r="B1516" i="3" s="1"/>
  <c r="B1517" i="3" s="1"/>
  <c r="B1518" i="3" s="1"/>
  <c r="B1519" i="3" s="1"/>
  <c r="B1520" i="3" s="1"/>
  <c r="B1521" i="3" s="1"/>
  <c r="B1522" i="3" s="1"/>
  <c r="B1523" i="3" s="1"/>
  <c r="B1524" i="3" s="1"/>
  <c r="B1525" i="3" s="1"/>
  <c r="B1526" i="3" s="1"/>
  <c r="B1527" i="3" s="1"/>
  <c r="B1528" i="3" s="1"/>
  <c r="B1529" i="3" s="1"/>
  <c r="B1530" i="3" s="1"/>
  <c r="B1531" i="3" s="1"/>
  <c r="B1532" i="3" s="1"/>
  <c r="B1533" i="3" s="1"/>
  <c r="B1534" i="3" s="1"/>
  <c r="B1535" i="3" s="1"/>
  <c r="B1536" i="3" s="1"/>
  <c r="B1537" i="3" s="1"/>
  <c r="B1538" i="3" s="1"/>
  <c r="B1539" i="3" s="1"/>
  <c r="B1540" i="3" s="1"/>
  <c r="B1541" i="3" s="1"/>
  <c r="B1542" i="3" s="1"/>
  <c r="B1543" i="3" s="1"/>
  <c r="B1544" i="3" s="1"/>
  <c r="B1545" i="3" s="1"/>
  <c r="B1546" i="3" s="1"/>
  <c r="B1547" i="3" s="1"/>
  <c r="B1548" i="3" s="1"/>
  <c r="B1549" i="3" s="1"/>
  <c r="B1550" i="3" s="1"/>
  <c r="B1551" i="3" s="1"/>
  <c r="B1552" i="3" s="1"/>
  <c r="B1553" i="3" s="1"/>
  <c r="B1554" i="3" s="1"/>
  <c r="B1555" i="3" s="1"/>
  <c r="B1556" i="3" s="1"/>
  <c r="B1557" i="3" s="1"/>
  <c r="B1558" i="3" s="1"/>
  <c r="B1559" i="3" s="1"/>
  <c r="B1560" i="3" s="1"/>
  <c r="B1561" i="3" s="1"/>
  <c r="B1562" i="3" s="1"/>
  <c r="B1563" i="3" s="1"/>
  <c r="B1564" i="3" s="1"/>
  <c r="B1565" i="3" s="1"/>
  <c r="B1566" i="3" s="1"/>
  <c r="B1567" i="3" s="1"/>
  <c r="B1568" i="3" s="1"/>
  <c r="B1569" i="3" s="1"/>
  <c r="B1570" i="3" s="1"/>
  <c r="B1571" i="3" s="1"/>
  <c r="B1572" i="3" s="1"/>
  <c r="B1573" i="3" s="1"/>
  <c r="B1574" i="3" s="1"/>
  <c r="B1575" i="3" s="1"/>
  <c r="B1576" i="3" s="1"/>
  <c r="B1577" i="3" s="1"/>
  <c r="B1578" i="3" s="1"/>
  <c r="B1579" i="3" s="1"/>
  <c r="B1580" i="3" s="1"/>
  <c r="B1581" i="3" s="1"/>
  <c r="B1582" i="3" s="1"/>
  <c r="B1583" i="3" s="1"/>
  <c r="B1584" i="3" s="1"/>
  <c r="B1585" i="3" s="1"/>
  <c r="B1586" i="3" s="1"/>
  <c r="B1587" i="3" s="1"/>
  <c r="B1588" i="3" s="1"/>
  <c r="B1589" i="3" s="1"/>
  <c r="B1590" i="3" s="1"/>
  <c r="B1591" i="3" s="1"/>
  <c r="B1592" i="3" s="1"/>
  <c r="B1593" i="3" s="1"/>
  <c r="B1594" i="3" s="1"/>
  <c r="B1595" i="3" s="1"/>
  <c r="B1596" i="3" s="1"/>
  <c r="B1597" i="3" s="1"/>
  <c r="B1598" i="3" s="1"/>
  <c r="B1599" i="3" s="1"/>
  <c r="B1600" i="3" s="1"/>
  <c r="B1601" i="3" s="1"/>
  <c r="B1602" i="3" s="1"/>
  <c r="C100" i="22" l="1"/>
  <c r="D9" i="22" l="1"/>
  <c r="C9" i="22"/>
  <c r="M11" i="22"/>
  <c r="R6" i="6"/>
  <c r="X16" i="6"/>
  <c r="X17" i="6"/>
  <c r="T18" i="6"/>
  <c r="T19" i="6"/>
  <c r="T20" i="6"/>
  <c r="T21" i="6"/>
  <c r="T22" i="6"/>
  <c r="X23" i="6"/>
  <c r="X24" i="6"/>
  <c r="X25" i="6"/>
  <c r="X30" i="6"/>
  <c r="U32" i="6"/>
  <c r="Q38" i="6"/>
  <c r="T45" i="6"/>
  <c r="E56" i="6"/>
  <c r="T56" i="6"/>
  <c r="T57" i="6" s="1"/>
  <c r="G20" i="3"/>
  <c r="G94" i="3"/>
  <c r="F1198" i="3"/>
  <c r="F1202" i="3"/>
  <c r="G1338" i="3"/>
  <c r="G1337" i="3" s="1"/>
  <c r="G1340" i="3"/>
  <c r="F1347" i="3"/>
  <c r="F1374" i="3"/>
  <c r="F1375" i="3"/>
  <c r="F1380" i="3"/>
  <c r="F1381" i="3"/>
  <c r="F1382" i="3"/>
  <c r="G1382" i="3" s="1"/>
  <c r="F1390" i="3"/>
  <c r="F1471" i="3"/>
  <c r="F1506" i="3"/>
  <c r="F1508" i="3"/>
  <c r="G1512" i="3"/>
  <c r="G1513" i="3"/>
  <c r="G1514" i="3"/>
  <c r="F1520" i="3"/>
  <c r="B1603" i="3"/>
  <c r="B1604" i="3"/>
  <c r="B1605" i="3"/>
  <c r="B1606" i="3"/>
  <c r="B1607" i="3"/>
  <c r="B1608" i="3"/>
  <c r="B1609" i="3"/>
  <c r="B1610" i="3"/>
  <c r="B1611" i="3"/>
  <c r="E5" i="4"/>
  <c r="E6" i="4"/>
  <c r="E7" i="4"/>
  <c r="E8" i="4"/>
  <c r="AA8" i="4"/>
  <c r="AB8" i="4"/>
  <c r="AC8" i="4"/>
  <c r="AD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AB21" i="4"/>
  <c r="AC21" i="4"/>
  <c r="AD21" i="4"/>
  <c r="AE21" i="4"/>
  <c r="AF21" i="4"/>
  <c r="AG21" i="4"/>
  <c r="AH21" i="4"/>
  <c r="E22" i="4"/>
  <c r="E23" i="4"/>
  <c r="E24" i="4"/>
  <c r="E25" i="4"/>
  <c r="E26" i="4"/>
  <c r="E27" i="4"/>
  <c r="AA27" i="4"/>
  <c r="AB27" i="4"/>
  <c r="AC27" i="4"/>
  <c r="AD27" i="4"/>
  <c r="E28" i="4"/>
  <c r="E29" i="4"/>
  <c r="E30" i="4"/>
  <c r="E31" i="4"/>
  <c r="E32" i="4"/>
  <c r="E33" i="4"/>
  <c r="K39" i="4"/>
  <c r="S45" i="4"/>
  <c r="X32" i="6" l="1"/>
  <c r="F6" i="4"/>
  <c r="T33" i="6"/>
  <c r="T17" i="6" s="1"/>
  <c r="T59" i="6"/>
  <c r="F29" i="4"/>
  <c r="F28" i="4"/>
  <c r="E618" i="1" l="1"/>
  <c r="F618" i="1" s="1"/>
  <c r="H618" i="1" s="1"/>
  <c r="J43" i="4"/>
  <c r="F31" i="4"/>
  <c r="F32" i="4"/>
  <c r="F30" i="4"/>
  <c r="F22" i="4"/>
  <c r="T30" i="6"/>
  <c r="T34" i="6"/>
  <c r="T60" i="6"/>
  <c r="T24" i="6"/>
  <c r="T16" i="6"/>
  <c r="T32" i="6" s="1"/>
  <c r="T25" i="6"/>
  <c r="T23" i="6"/>
  <c r="F15" i="4"/>
  <c r="F33" i="4"/>
  <c r="F8" i="4"/>
  <c r="F12" i="4"/>
  <c r="F11" i="4"/>
  <c r="F7" i="4"/>
  <c r="F27" i="4"/>
  <c r="F10" i="4"/>
  <c r="F14" i="4"/>
  <c r="F9" i="4"/>
  <c r="F13" i="4"/>
  <c r="F26" i="4"/>
  <c r="E1607" i="1" l="1"/>
  <c r="F1607" i="1" s="1"/>
  <c r="H1607" i="1" s="1"/>
  <c r="E1318" i="1"/>
  <c r="F1318" i="1" s="1"/>
  <c r="H1318" i="1" s="1"/>
  <c r="E262" i="1"/>
  <c r="F262" i="1" s="1"/>
  <c r="H262" i="1" s="1"/>
  <c r="E1609" i="1"/>
  <c r="F1609" i="1" s="1"/>
  <c r="H1609" i="1" s="1"/>
  <c r="E1725" i="1"/>
  <c r="F1725" i="1" s="1"/>
  <c r="H1725" i="1" s="1"/>
  <c r="E1670" i="1"/>
  <c r="F1670" i="1" s="1"/>
  <c r="H1670" i="1" s="1"/>
  <c r="E1554" i="1"/>
  <c r="F1554" i="1" s="1"/>
  <c r="H1554" i="1" s="1"/>
  <c r="E1320" i="1"/>
  <c r="F1320" i="1" s="1"/>
  <c r="H1320" i="1" s="1"/>
  <c r="E561" i="1"/>
  <c r="F561" i="1" s="1"/>
  <c r="H561" i="1" s="1"/>
  <c r="E141" i="1"/>
  <c r="F141" i="1" s="1"/>
  <c r="H141" i="1" s="1"/>
  <c r="H148" i="1" s="1"/>
  <c r="H133" i="1" s="1"/>
  <c r="H137" i="1" s="1"/>
  <c r="H169" i="1" s="1"/>
  <c r="H170" i="1" s="1"/>
  <c r="H172" i="1" s="1"/>
  <c r="H173" i="1" s="1"/>
  <c r="E261" i="1"/>
  <c r="F261" i="1" s="1"/>
  <c r="H261" i="1" s="1"/>
  <c r="E620" i="1"/>
  <c r="F620" i="1" s="1"/>
  <c r="H620" i="1" s="1"/>
  <c r="H625" i="1" s="1"/>
  <c r="H610" i="1" s="1"/>
  <c r="H614" i="1" s="1"/>
  <c r="H646" i="1" s="1"/>
  <c r="H647" i="1" s="1"/>
  <c r="H649" i="1" s="1"/>
  <c r="H650" i="1" s="1"/>
  <c r="E380" i="1"/>
  <c r="F380" i="1" s="1"/>
  <c r="H380" i="1" s="1"/>
  <c r="E501" i="1"/>
  <c r="F501" i="1" s="1"/>
  <c r="H501" i="1" s="1"/>
  <c r="E23" i="1"/>
  <c r="F23" i="1" s="1"/>
  <c r="H23" i="1" s="1"/>
  <c r="E1723" i="1"/>
  <c r="F1723" i="1" s="1"/>
  <c r="H1723" i="1" s="1"/>
  <c r="E1668" i="1"/>
  <c r="F1668" i="1" s="1"/>
  <c r="H1668" i="1" s="1"/>
  <c r="E1552" i="1"/>
  <c r="F1552" i="1" s="1"/>
  <c r="H1552" i="1" s="1"/>
  <c r="E559" i="1"/>
  <c r="F559" i="1" s="1"/>
  <c r="H559" i="1" s="1"/>
  <c r="E381" i="1"/>
  <c r="F381" i="1" s="1"/>
  <c r="H381" i="1" s="1"/>
  <c r="E499" i="1"/>
  <c r="F499" i="1" s="1"/>
  <c r="H499" i="1" s="1"/>
  <c r="E1263" i="1"/>
  <c r="F1263" i="1" s="1"/>
  <c r="H1263" i="1" s="1"/>
  <c r="E912" i="1"/>
  <c r="F912" i="1" s="1"/>
  <c r="H912" i="1" s="1"/>
  <c r="E1265" i="1"/>
  <c r="F1265" i="1" s="1"/>
  <c r="H1265" i="1" s="1"/>
  <c r="E679" i="1"/>
  <c r="F679" i="1" s="1"/>
  <c r="H679" i="1" s="1"/>
  <c r="E739" i="1"/>
  <c r="F739" i="1" s="1"/>
  <c r="H739" i="1" s="1"/>
  <c r="E441" i="1"/>
  <c r="F441" i="1" s="1"/>
  <c r="H441" i="1" s="1"/>
  <c r="E914" i="1"/>
  <c r="F914" i="1" s="1"/>
  <c r="H914" i="1" s="1"/>
  <c r="E799" i="1"/>
  <c r="F799" i="1" s="1"/>
  <c r="H799" i="1" s="1"/>
  <c r="E797" i="1"/>
  <c r="F797" i="1" s="1"/>
  <c r="H797" i="1" s="1"/>
  <c r="E737" i="1"/>
  <c r="F737" i="1" s="1"/>
  <c r="H737" i="1" s="1"/>
  <c r="E677" i="1"/>
  <c r="F677" i="1" s="1"/>
  <c r="H677" i="1" s="1"/>
  <c r="E439" i="1"/>
  <c r="F439" i="1" s="1"/>
  <c r="H439" i="1" s="1"/>
  <c r="E26" i="1"/>
  <c r="F26" i="1" s="1"/>
  <c r="H26" i="1" s="1"/>
  <c r="E24" i="1"/>
  <c r="F24" i="1" s="1"/>
  <c r="H24" i="1" s="1"/>
  <c r="F23" i="4"/>
  <c r="F25" i="4"/>
  <c r="F24" i="4"/>
  <c r="T35" i="6"/>
  <c r="F18" i="4"/>
  <c r="F16" i="4"/>
  <c r="H1675" i="1" l="1"/>
  <c r="H1660" i="1" s="1"/>
  <c r="H1664" i="1" s="1"/>
  <c r="H1693" i="1" s="1"/>
  <c r="H1694" i="1" s="1"/>
  <c r="H1696" i="1" s="1"/>
  <c r="H1697" i="1" s="1"/>
  <c r="H506" i="1"/>
  <c r="H491" i="1" s="1"/>
  <c r="H495" i="1" s="1"/>
  <c r="H528" i="1" s="1"/>
  <c r="H529" i="1" s="1"/>
  <c r="H531" i="1" s="1"/>
  <c r="H532" i="1" s="1"/>
  <c r="E22" i="28" s="1"/>
  <c r="H387" i="1"/>
  <c r="H372" i="1" s="1"/>
  <c r="H376" i="1" s="1"/>
  <c r="H408" i="1" s="1"/>
  <c r="H409" i="1" s="1"/>
  <c r="H411" i="1" s="1"/>
  <c r="H412" i="1" s="1"/>
  <c r="I368" i="1" s="1"/>
  <c r="H268" i="1"/>
  <c r="H253" i="1" s="1"/>
  <c r="H257" i="1" s="1"/>
  <c r="H289" i="1" s="1"/>
  <c r="H290" i="1" s="1"/>
  <c r="H292" i="1" s="1"/>
  <c r="H293" i="1" s="1"/>
  <c r="H1559" i="1"/>
  <c r="H1544" i="1" s="1"/>
  <c r="H1548" i="1" s="1"/>
  <c r="H1577" i="1" s="1"/>
  <c r="H1578" i="1" s="1"/>
  <c r="H1580" i="1" s="1"/>
  <c r="H1581" i="1" s="1"/>
  <c r="E40" i="28" s="1"/>
  <c r="H1325" i="1"/>
  <c r="H1310" i="1" s="1"/>
  <c r="H1314" i="1" s="1"/>
  <c r="H1348" i="1" s="1"/>
  <c r="H1349" i="1" s="1"/>
  <c r="H1351" i="1" s="1"/>
  <c r="H1352" i="1" s="1"/>
  <c r="E36" i="28" s="1"/>
  <c r="H1730" i="1"/>
  <c r="H1614" i="1"/>
  <c r="H1599" i="1" s="1"/>
  <c r="H1603" i="1" s="1"/>
  <c r="H1638" i="1" s="1"/>
  <c r="H1639" i="1" s="1"/>
  <c r="H1641" i="1" s="1"/>
  <c r="H1642" i="1" s="1"/>
  <c r="H566" i="1"/>
  <c r="H551" i="1" s="1"/>
  <c r="H555" i="1" s="1"/>
  <c r="H587" i="1" s="1"/>
  <c r="H588" i="1" s="1"/>
  <c r="H590" i="1" s="1"/>
  <c r="H591" i="1" s="1"/>
  <c r="I606" i="1"/>
  <c r="E24" i="28"/>
  <c r="I129" i="1"/>
  <c r="E16" i="28"/>
  <c r="H1270" i="1"/>
  <c r="H1255" i="1" s="1"/>
  <c r="H804" i="1"/>
  <c r="H789" i="1" s="1"/>
  <c r="H793" i="1" s="1"/>
  <c r="H826" i="1" s="1"/>
  <c r="H827" i="1" s="1"/>
  <c r="H829" i="1" s="1"/>
  <c r="H830" i="1" s="1"/>
  <c r="E27" i="28" s="1"/>
  <c r="H684" i="1"/>
  <c r="H669" i="1" s="1"/>
  <c r="H673" i="1" s="1"/>
  <c r="H706" i="1" s="1"/>
  <c r="H707" i="1" s="1"/>
  <c r="H709" i="1" s="1"/>
  <c r="H710" i="1" s="1"/>
  <c r="E25" i="28" s="1"/>
  <c r="H744" i="1"/>
  <c r="H729" i="1" s="1"/>
  <c r="H733" i="1" s="1"/>
  <c r="H766" i="1" s="1"/>
  <c r="H767" i="1" s="1"/>
  <c r="H769" i="1" s="1"/>
  <c r="H770" i="1" s="1"/>
  <c r="E26" i="28" s="1"/>
  <c r="H446" i="1"/>
  <c r="H431" i="1" s="1"/>
  <c r="H435" i="1" s="1"/>
  <c r="H468" i="1" s="1"/>
  <c r="H469" i="1" s="1"/>
  <c r="H471" i="1" s="1"/>
  <c r="H472" i="1" s="1"/>
  <c r="E21" i="28" s="1"/>
  <c r="H919" i="1"/>
  <c r="H904" i="1" s="1"/>
  <c r="H908" i="1" s="1"/>
  <c r="H937" i="1" s="1"/>
  <c r="H938" i="1" s="1"/>
  <c r="H940" i="1" s="1"/>
  <c r="H941" i="1" s="1"/>
  <c r="E25" i="1"/>
  <c r="F25" i="1" s="1"/>
  <c r="H25" i="1" s="1"/>
  <c r="H30" i="1" s="1"/>
  <c r="I1540" i="1" l="1"/>
  <c r="F40" i="28"/>
  <c r="F27" i="28"/>
  <c r="H41" i="22"/>
  <c r="I42" i="22" s="1"/>
  <c r="F24" i="28"/>
  <c r="H35" i="22"/>
  <c r="I36" i="22" s="1"/>
  <c r="F21" i="28"/>
  <c r="H117" i="27" s="1"/>
  <c r="H29" i="22"/>
  <c r="F29" i="28"/>
  <c r="H45" i="22"/>
  <c r="F26" i="28"/>
  <c r="H39" i="22"/>
  <c r="F16" i="28"/>
  <c r="H21" i="22"/>
  <c r="F36" i="28"/>
  <c r="H57" i="22"/>
  <c r="F25" i="28"/>
  <c r="H37" i="22"/>
  <c r="E20" i="28"/>
  <c r="I1306" i="1"/>
  <c r="I547" i="1"/>
  <c r="E23" i="28"/>
  <c r="I249" i="1"/>
  <c r="E18" i="28"/>
  <c r="I1656" i="1"/>
  <c r="E42" i="28"/>
  <c r="I487" i="1"/>
  <c r="I1595" i="1"/>
  <c r="E41" i="28"/>
  <c r="H1715" i="1"/>
  <c r="H1719" i="1" s="1"/>
  <c r="H1747" i="1" s="1"/>
  <c r="H1748" i="1" s="1"/>
  <c r="H1750" i="1" s="1"/>
  <c r="H1751" i="1" s="1"/>
  <c r="E43" i="28" s="1"/>
  <c r="H1259" i="1"/>
  <c r="H1288" i="1" s="1"/>
  <c r="H1289" i="1" s="1"/>
  <c r="H1291" i="1" s="1"/>
  <c r="H1292" i="1" s="1"/>
  <c r="E35" i="28" s="1"/>
  <c r="I785" i="1"/>
  <c r="I427" i="1"/>
  <c r="I725" i="1"/>
  <c r="I665" i="1"/>
  <c r="I900" i="1"/>
  <c r="H15" i="1"/>
  <c r="H19" i="1" s="1"/>
  <c r="H51" i="1" s="1"/>
  <c r="H63" i="22" l="1"/>
  <c r="I64" i="22" s="1"/>
  <c r="F42" i="28"/>
  <c r="H67" i="22"/>
  <c r="F41" i="28"/>
  <c r="H65" i="22"/>
  <c r="I66" i="22" s="1"/>
  <c r="F23" i="28"/>
  <c r="H33" i="22"/>
  <c r="F35" i="28"/>
  <c r="H55" i="22"/>
  <c r="I56" i="22" s="1"/>
  <c r="F18" i="28"/>
  <c r="H25" i="22"/>
  <c r="F22" i="28"/>
  <c r="H31" i="22"/>
  <c r="I32" i="22" s="1"/>
  <c r="F20" i="28"/>
  <c r="H27" i="22"/>
  <c r="I28" i="22" s="1"/>
  <c r="I1711" i="1"/>
  <c r="I1251" i="1"/>
  <c r="I74" i="22"/>
  <c r="I76" i="22"/>
  <c r="H52" i="1"/>
  <c r="H54" i="1" s="1"/>
  <c r="H55" i="1" s="1"/>
  <c r="F43" i="28" l="1"/>
  <c r="H69" i="22"/>
  <c r="I38" i="22"/>
  <c r="I40" i="22"/>
  <c r="I30" i="22"/>
  <c r="I72" i="22"/>
  <c r="E14" i="28"/>
  <c r="H15" i="22" s="1"/>
  <c r="I16" i="22" s="1"/>
  <c r="I78" i="22"/>
  <c r="H13" i="22"/>
  <c r="I11" i="1"/>
  <c r="I70" i="22" l="1"/>
  <c r="F14" i="28"/>
  <c r="F55" i="28" s="1"/>
  <c r="I34" i="22"/>
  <c r="I22" i="22"/>
  <c r="I14" i="22"/>
  <c r="I52" i="22"/>
  <c r="I24" i="22"/>
  <c r="I48" i="22"/>
  <c r="F56" i="28" l="1"/>
  <c r="F57" i="28" s="1"/>
  <c r="I50" i="22"/>
  <c r="I95" i="22" s="1"/>
  <c r="I26" i="22"/>
  <c r="I18" i="22"/>
  <c r="H95" i="22" l="1"/>
  <c r="I97" i="22" l="1"/>
  <c r="I98" i="22" s="1"/>
  <c r="I96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planificacion</author>
  </authors>
  <commentList>
    <comment ref="L24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planificacion:</t>
        </r>
        <r>
          <rPr>
            <sz val="9"/>
            <color indexed="81"/>
            <rFont val="Tahoma"/>
            <family val="2"/>
          </rPr>
          <t xml:space="preserve">
ACTUALIZAR DE ACUERDO AL SUELDO QUE ESTE ESTIPULADO SALARIO BASICO UNIICADO </t>
        </r>
      </text>
    </comment>
  </commentList>
</comments>
</file>

<file path=xl/sharedStrings.xml><?xml version="1.0" encoding="utf-8"?>
<sst xmlns="http://schemas.openxmlformats.org/spreadsheetml/2006/main" count="6132" uniqueCount="1985">
  <si>
    <t>Tubería galv. EMT 2"x3m</t>
  </si>
  <si>
    <t>Travertino caram. rojo,beige,amarillo(15x15)</t>
  </si>
  <si>
    <t>Travertino caram. rojo,beige,amarillo(15x25)</t>
  </si>
  <si>
    <t>OP. Tractor / Grua</t>
  </si>
  <si>
    <t>Junta de neopreno d=40" (1000 mm.)</t>
  </si>
  <si>
    <t>Codos  4" pvc, uniones tee, y accesorios</t>
  </si>
  <si>
    <t>Codos 2" pvc, uniones tee, y accesorios</t>
  </si>
  <si>
    <t>Rejilla y accesorios</t>
  </si>
  <si>
    <t>Rejilla  de PVC 3"</t>
  </si>
  <si>
    <t>Azadirachta indica</t>
  </si>
  <si>
    <t>Veitchia merrilli ( palma botella)</t>
  </si>
  <si>
    <t xml:space="preserve">Ixora coccinea </t>
  </si>
  <si>
    <t>Aroquis pintoy (cesped mani)</t>
  </si>
  <si>
    <t xml:space="preserve">Lantana camara </t>
  </si>
  <si>
    <t>Nephrolepis s/p (helecho macho)</t>
  </si>
  <si>
    <t>RODILLO LISO</t>
  </si>
  <si>
    <t>RODILLO NEUMATICO</t>
  </si>
  <si>
    <t>SOLDADOR</t>
  </si>
  <si>
    <t>PINTOR</t>
  </si>
  <si>
    <t>FINISHER</t>
  </si>
  <si>
    <t>TRACTOR</t>
  </si>
  <si>
    <t>ELECTRICISTA</t>
  </si>
  <si>
    <t xml:space="preserve"> ANUAL NOMINAL</t>
  </si>
  <si>
    <t xml:space="preserve"> TRANSPORTE</t>
  </si>
  <si>
    <t xml:space="preserve"> 13 er SUELDO</t>
  </si>
  <si>
    <t xml:space="preserve"> 14 to SUELDO</t>
  </si>
  <si>
    <t xml:space="preserve"> APORTE PATRONAL</t>
  </si>
  <si>
    <t xml:space="preserve"> FONDO DE RESERVA</t>
  </si>
  <si>
    <t xml:space="preserve"> TOTAL ANUAL</t>
  </si>
  <si>
    <t xml:space="preserve"> TOTAL MENSUAL</t>
  </si>
  <si>
    <t xml:space="preserve"> FACTOR DE SALARIO REAL</t>
  </si>
  <si>
    <t xml:space="preserve"> MENSUAL REAL</t>
  </si>
  <si>
    <t xml:space="preserve"> COSTO HORARIO</t>
  </si>
  <si>
    <t>Toallero puerta de baño nat. 6,40 mts.</t>
  </si>
  <si>
    <t>Riel inferior puerta de baño nat. 6,40 mts.</t>
  </si>
  <si>
    <t>Pasamanos</t>
  </si>
  <si>
    <t>Mangón vidrio templado nat. 6,40 mts.</t>
  </si>
  <si>
    <t>Perfil de aluminio 1x3/4" (6,40m)</t>
  </si>
  <si>
    <t>Tumbado  yeso y susp.metalica 2'x4'</t>
  </si>
  <si>
    <t>Perfiles cielo raso T-2</t>
  </si>
  <si>
    <t>Perfiles cielo raso T-4</t>
  </si>
  <si>
    <t>Perfiles cielo raso T-8</t>
  </si>
  <si>
    <t>Perfiles cielo raso T-12</t>
  </si>
  <si>
    <t>Perfiles cielo raso L-10</t>
  </si>
  <si>
    <t>Codo PVC L/R 90" de 3/4"</t>
  </si>
  <si>
    <t>Codo PVC L/R 90" de 1"</t>
  </si>
  <si>
    <t>Foco 100W</t>
  </si>
  <si>
    <t>Placa para Teléfono</t>
  </si>
  <si>
    <t>P.Peiz. Interruptor doble 2 vias</t>
  </si>
  <si>
    <t>P.Peiz. Interr.tripla(2-2 vias 1-3 vias)</t>
  </si>
  <si>
    <t>Taladro Electrico</t>
  </si>
  <si>
    <t>Adaptador PVC ASTM-ISO 1" a 32mm (E/C)</t>
  </si>
  <si>
    <t>Adaptador PVC ASTM-ISO 11/4" a 40mm (E/C)</t>
  </si>
  <si>
    <t>Adaptador PVC ASTM-ISO 11/2" a 50mm (E/C)</t>
  </si>
  <si>
    <t>Tubo 3"x1" una aleta nat. 6,40 mts.</t>
  </si>
  <si>
    <t>Tubo 3"x1 1/2" doble aleta nat. 6,40 mts.</t>
  </si>
  <si>
    <t>Junquillos</t>
  </si>
  <si>
    <t>Canales</t>
  </si>
  <si>
    <t>Varilla cuadrada 1/2" x 6ml</t>
  </si>
  <si>
    <t>u</t>
  </si>
  <si>
    <t>Hierro redondo 1/2"x6ml lisox0.80mm.</t>
  </si>
  <si>
    <t>ALCANTARILLAS METALICAS</t>
  </si>
  <si>
    <t>Acero de refuerzo  fy=4200 kg/cm2</t>
  </si>
  <si>
    <t>Cable Cu TW #4 AWG (100m)</t>
  </si>
  <si>
    <t>Cable CU TW #6 AWG (100m)</t>
  </si>
  <si>
    <t>Cable Cu TFF #14 AWG (100m)</t>
  </si>
  <si>
    <t>Caja Medidor clase 200</t>
  </si>
  <si>
    <t>Conector comp. similar al Burndy YHD 150</t>
  </si>
  <si>
    <t>Conector de comp. 1/0-1/0</t>
  </si>
  <si>
    <t>glob</t>
  </si>
  <si>
    <t>Ceramica(20x20) unicolor (tonos suaves)</t>
  </si>
  <si>
    <t>Ceramica(20x20) unicolor (tonos oscuros)</t>
  </si>
  <si>
    <t>Transformador convencional 37.5 KVA</t>
  </si>
  <si>
    <t>Transformador convencional 50 KVA</t>
  </si>
  <si>
    <t>Puert. Embut. Colorad. 2,05x0,80</t>
  </si>
  <si>
    <t>Puert. Embut. Colorad. 2,05x0,90</t>
  </si>
  <si>
    <t>Puert. Embut. Seike. 2,05x0,60</t>
  </si>
  <si>
    <t>Tina Andino(Imp.Venezuela) color fuerte</t>
  </si>
  <si>
    <t>Tina Avalon(Imp.Venezuela) color fuerte</t>
  </si>
  <si>
    <t>Tina Verona(Imp.Venezuela) color fuerte</t>
  </si>
  <si>
    <t>Tina Milano(Imp.Venezuela) color fuerte</t>
  </si>
  <si>
    <t>Tina Roma II(Imp.Venezuela) color fuerte</t>
  </si>
  <si>
    <t>Tina Aspen(Imp.Venezuela) color fuerte</t>
  </si>
  <si>
    <t>Tina Florence II(Imp.U.S.A.) color fuerte</t>
  </si>
  <si>
    <t>Tina Roma II(Imp.U.S.A.) color fuerte</t>
  </si>
  <si>
    <t>Tina Gemini(Imp.U.S.A.) color fuerte c/luz</t>
  </si>
  <si>
    <t>Horizontal inf. puerta batiente nat. 6,40 mts.</t>
  </si>
  <si>
    <t>Horizontal sup. puerta batiente nat. 6,40mts.</t>
  </si>
  <si>
    <t>Cortadora - dobladora</t>
  </si>
  <si>
    <t>OFERENTE:</t>
  </si>
  <si>
    <t>Rodillo manual de pintura</t>
  </si>
  <si>
    <t>Separadores de ceramica</t>
  </si>
  <si>
    <t>ANALISIS DE PRECIOS UNITARIOS .  CUADRO AUXILIAR: COSTOS DE MANO DE OBRA  ( en US Dolares)</t>
  </si>
  <si>
    <t>HOJA     1   DE   1</t>
  </si>
  <si>
    <t>No.</t>
  </si>
  <si>
    <t>MAYOR</t>
  </si>
  <si>
    <t>TECNICO OBRAS</t>
  </si>
  <si>
    <t>CIVILES</t>
  </si>
  <si>
    <t>AYUD. MEC.</t>
  </si>
  <si>
    <t>Cortadora Circular de Sierra</t>
  </si>
  <si>
    <t>Correas 100x50x15x4, 6.40 Kg/m, 6 mts</t>
  </si>
  <si>
    <t>Correas 100x75x15x2, 4.19 Kg/m, 6 mts</t>
  </si>
  <si>
    <t>Correas 100x75x15x3, 6.13 Kg/m, 6 mts</t>
  </si>
  <si>
    <t>Correas 100x75x15x4, 7.97 Kg/m, 6 mts</t>
  </si>
  <si>
    <t>Correas 125x50x15x4, 7.18 Kg/m, 6 mts</t>
  </si>
  <si>
    <t>Correas 80x40x15x4, 4.01 Kg/m, 6mts</t>
  </si>
  <si>
    <t xml:space="preserve">ANALISIS DE PRECIOS UNITARIOS. CUADRO AUXILIAR: COSTOS INDIRECTOS Y UTILIDAD </t>
  </si>
  <si>
    <t>OBSERVACION</t>
  </si>
  <si>
    <t>TOTAL COSTO INDIRECTO Y UTILIDAD</t>
  </si>
  <si>
    <t>TOTAL COSTO DIRECTOS</t>
  </si>
  <si>
    <t>FACTOR (PORCENTAJE)   %</t>
  </si>
  <si>
    <t>PRODUCTOS QUIMICOS</t>
  </si>
  <si>
    <t>Sika 1</t>
  </si>
  <si>
    <t>Plastocrete DM</t>
  </si>
  <si>
    <t>Hidroseal gris 2 Kg.,Impermeabilizante</t>
  </si>
  <si>
    <t>Kg.</t>
  </si>
  <si>
    <t>Hidroplug,Cemento Hidráulico</t>
  </si>
  <si>
    <t>Vidrio claro flotado 6mm</t>
  </si>
  <si>
    <t>Jamba marco tipo pesado</t>
  </si>
  <si>
    <t>Vertical cerrado</t>
  </si>
  <si>
    <t>Perfil de malla</t>
  </si>
  <si>
    <t>Malla antimosquitos</t>
  </si>
  <si>
    <t>Accesorios pesados (rodamientos, esquineros, etc)</t>
  </si>
  <si>
    <t>juego</t>
  </si>
  <si>
    <t>Silicón</t>
  </si>
  <si>
    <t>tubo</t>
  </si>
  <si>
    <t>Horizontal tipo pesado  (6 ml.)</t>
  </si>
  <si>
    <t>Riel aluminio natural</t>
  </si>
  <si>
    <t>Aditec 1,Impermeabilizante de Morteros</t>
  </si>
  <si>
    <t>ADITIVOS PARA HORMIGON</t>
  </si>
  <si>
    <t>Tubo estriado 1 1/4"  nat. 6,40 mts.</t>
  </si>
  <si>
    <t xml:space="preserve"> </t>
  </si>
  <si>
    <t>TOTAL</t>
  </si>
  <si>
    <t>Tubo estriado 1"  nat. 6,40 mts.</t>
  </si>
  <si>
    <t>Tubo estriado 1/2"  nat. 6,40 mts.</t>
  </si>
  <si>
    <t>Revestimientos</t>
  </si>
  <si>
    <t>Cubre canto de revestimiento J nat. 6,40 mts.</t>
  </si>
  <si>
    <t>Caja rectagular baja nacional</t>
  </si>
  <si>
    <t>Caja cuadrada de 4" profunda</t>
  </si>
  <si>
    <t>Caja portafusible 15KV - 100AMP</t>
  </si>
  <si>
    <t>Collar simple de 5 1/2"</t>
  </si>
  <si>
    <t>Collar doble de 5 1/2"</t>
  </si>
  <si>
    <t>Conector de compresión 3/0 - 4/0</t>
  </si>
  <si>
    <t>Conector EMT de 1/2"</t>
  </si>
  <si>
    <t>Conector EMT de 3/4"</t>
  </si>
  <si>
    <t>Baldosa gres natural 20x20(25xm2)</t>
  </si>
  <si>
    <t>Baldosa gres natural 30x30(11xm2)</t>
  </si>
  <si>
    <t>Baldosa de pierdra de ríoG.F., G.G (30x30)</t>
  </si>
  <si>
    <t>Canales 80x40x5, 5.63 Kg/m, 6 mts</t>
  </si>
  <si>
    <t>Canales 80x40x6, 6.74 Kg/m, 6 mts</t>
  </si>
  <si>
    <t>Canales 100x50x2, 3.04 Kg/m, 6mts</t>
  </si>
  <si>
    <t>Canales 100x50x3, 4.48 Kg/m, 6mts</t>
  </si>
  <si>
    <t>Tubo de abasto para inodoro(275-02)</t>
  </si>
  <si>
    <t>Tubo para lavatorio (275-01)</t>
  </si>
  <si>
    <t>Diesel tipo 2( inc. Transporte)</t>
  </si>
  <si>
    <t>Tub. de HA d=20" (500 mm.)</t>
  </si>
  <si>
    <t>Tub. de HA d=24" (600 mm.)</t>
  </si>
  <si>
    <t>Tub. de HA d=30" (750 mm.)</t>
  </si>
  <si>
    <t>Tub. de HA d=40" (1000 mm.)</t>
  </si>
  <si>
    <t>Tierra preparada ( abono )</t>
  </si>
  <si>
    <t>Lavamanos  ( blanco) y accesorios</t>
  </si>
  <si>
    <t>Inodoro ( blanco) y accesorios</t>
  </si>
  <si>
    <t>Lavadero de cocina ( 1 pozo) y accesorios</t>
  </si>
  <si>
    <t>Urinario y accesorios</t>
  </si>
  <si>
    <t>Tubo decorativo nat. 6,40 mts.</t>
  </si>
  <si>
    <t>RUBRO:</t>
  </si>
  <si>
    <t>PRESUPUESTO  OFERTADO</t>
  </si>
  <si>
    <t>OFERTANTE:</t>
  </si>
  <si>
    <t>Presupuesto</t>
  </si>
  <si>
    <t>Obra:</t>
  </si>
  <si>
    <t>Ofertante:</t>
  </si>
  <si>
    <t>Lugar:</t>
  </si>
  <si>
    <t>Fecha:</t>
  </si>
  <si>
    <t>Descripción:</t>
  </si>
  <si>
    <t>P. Unitario</t>
  </si>
  <si>
    <t>P. Total</t>
  </si>
  <si>
    <t>CUADRO DE CANTIDADES Y PRECIOS</t>
  </si>
  <si>
    <t>INDIRECTOS Y UTILIDAD .......</t>
  </si>
  <si>
    <t>OTROS INDIRECTOS ...…   %</t>
  </si>
  <si>
    <t>Perno rosca corr. 5/8"x12"</t>
  </si>
  <si>
    <t>Perno pin 5/8"x6"</t>
  </si>
  <si>
    <t>Perno pin de extensión</t>
  </si>
  <si>
    <t>Marco doble vent. proyectable nat. 6,40 mts</t>
  </si>
  <si>
    <t xml:space="preserve">Borde hoja y marco vent. proyect.6,40mts.  </t>
  </si>
  <si>
    <t>Cerr.Ng.89.0mm, 3,  200mm</t>
  </si>
  <si>
    <t>Cerr.Ng.114.0mm, 4,  200mm</t>
  </si>
  <si>
    <t>PRODUCTOS P.V.C.</t>
  </si>
  <si>
    <t>Adaptador PVC ASTM-ISO 1/2" a 20mm (E/C)</t>
  </si>
  <si>
    <t>Adaptador PVC ASTM-ISO 3/4" a 25mm (E/C)</t>
  </si>
  <si>
    <t>Mármol Negro (marquina) (15x30)</t>
  </si>
  <si>
    <t>Mármol Negro (marquina) (20x20)</t>
  </si>
  <si>
    <t>Mármol Negro (marquina) (20x40)</t>
  </si>
  <si>
    <t>Agua</t>
  </si>
  <si>
    <t>Canbeton FN-100 plastificante para inc.resistencia</t>
  </si>
  <si>
    <t>Tub. PVC Rig. 1/2" (Union Roscable)</t>
  </si>
  <si>
    <t>Union Galvanizada de 1/2"</t>
  </si>
  <si>
    <t>Montura de 3" (incl. Empaque)</t>
  </si>
  <si>
    <t>Accesorios  y varios</t>
  </si>
  <si>
    <t>Adaptador PVC ASTM-ISO 1/2" a 20mm (e/c)</t>
  </si>
  <si>
    <t>Reductor PVC de 40mm a 25mm (E/C)</t>
  </si>
  <si>
    <t>Baldosa blanca gr. med. piedra caliza #3-4(50x50)</t>
  </si>
  <si>
    <t>Baldosa roja gr. fino piedra caliza #1-2(30x30)</t>
  </si>
  <si>
    <t>Puerta Corrediza Económica</t>
  </si>
  <si>
    <t>BALDOSA Y RECUBRIMIENTO PARA PISOS</t>
  </si>
  <si>
    <t>Blanca grano marmol 3-4 (30x30)</t>
  </si>
  <si>
    <t>Hormigon premezclado  f'c=140 kg/cm2</t>
  </si>
  <si>
    <t>Alambre y cables para inatalacion</t>
  </si>
  <si>
    <t xml:space="preserve">Foco </t>
  </si>
  <si>
    <t>Boquilla</t>
  </si>
  <si>
    <t>Tuberia EMT y accesorios</t>
  </si>
  <si>
    <t>Interruptor completo</t>
  </si>
  <si>
    <t>Alambre awg 12</t>
  </si>
  <si>
    <t>Cajetin octagonal</t>
  </si>
  <si>
    <t>Extintor</t>
  </si>
  <si>
    <t>Puerta corr.(4m2) 2 hojas color</t>
  </si>
  <si>
    <t>Puerta de baño(2.25m2).nat.panor.</t>
  </si>
  <si>
    <t>P.Peiz. Interr.doble(1-2 vias1-3 vias)</t>
  </si>
  <si>
    <t>P.Peiz. Interr.doble de 3vias</t>
  </si>
  <si>
    <t>P.Peiz. Interr.tripla(1-2 vias 2-3 vias)</t>
  </si>
  <si>
    <t>P.Peiz. Tapa ciega rectangulares</t>
  </si>
  <si>
    <t>Ojo de buey dicroicos bañadores</t>
  </si>
  <si>
    <t>Ojo de buey central (con trans)</t>
  </si>
  <si>
    <t>Ojo de buey para 2 focos</t>
  </si>
  <si>
    <t>Lamparas de 60x60 fluorescentes</t>
  </si>
  <si>
    <t>Concretera de 1 Saco</t>
  </si>
  <si>
    <t>Lavamanos Venecia colores fuertes</t>
  </si>
  <si>
    <t>Lavamanos Venecia con pedestal blanco</t>
  </si>
  <si>
    <t>Lavamanos Pompano color fuerte</t>
  </si>
  <si>
    <t>GRIFERSA</t>
  </si>
  <si>
    <t>EDESA</t>
  </si>
  <si>
    <t>Bisagra antiguo americanas 3 1/2 x 3</t>
  </si>
  <si>
    <t>Bisagra Bommer vaiven americ. doradas</t>
  </si>
  <si>
    <t>Batiente guayacán(juego) 0 cm.anchox4cm.</t>
  </si>
  <si>
    <t>Batiente de bálsamo (juego)</t>
  </si>
  <si>
    <t>Batiente de laurel (juego)</t>
  </si>
  <si>
    <t>Jambas de guayacán (juego)</t>
  </si>
  <si>
    <t>Pasamano de Guayacán</t>
  </si>
  <si>
    <t>Paredes Estilox/Prepintado/0.45 mm.</t>
  </si>
  <si>
    <t>Plancha de Novalosa</t>
  </si>
  <si>
    <t>Jambas de laurel (juego)</t>
  </si>
  <si>
    <t>Jambas Cedro 6cm. juegos</t>
  </si>
  <si>
    <t>Jambas Seike 6cm. juegos</t>
  </si>
  <si>
    <t>Jambas Cedro 9cm. juegos</t>
  </si>
  <si>
    <t>Puerta alist. dec. Preserv. 3x7x38</t>
  </si>
  <si>
    <t>Puert. Embut. Colorad. 2,05x0,60</t>
  </si>
  <si>
    <t>Perfiles de alum.,vidrio, y otros materiles</t>
  </si>
  <si>
    <t>Válvula de aire d=1" (1 cámara)</t>
  </si>
  <si>
    <t>Válv. de comp. APOLO E/L d=400mm</t>
  </si>
  <si>
    <t xml:space="preserve">u.      </t>
  </si>
  <si>
    <t>V lv. de comp. TORINO E/L d=90mm</t>
  </si>
  <si>
    <t>V lv. de comp. WAVIN U/Z d=160mm</t>
  </si>
  <si>
    <t>Check horizontal 1/2" simple (R-W)</t>
  </si>
  <si>
    <t>Check horizontal 3/4"</t>
  </si>
  <si>
    <t>Curvo galv. 3/4"</t>
  </si>
  <si>
    <t>Hidro 3,1/2"x6ml.agua fria o caliente</t>
  </si>
  <si>
    <t>Hidro 3,3/4"x 6 ml. agua fria o caliente</t>
  </si>
  <si>
    <t>Hidro 3,1"x6ml. agua caliente o fria</t>
  </si>
  <si>
    <t>Despuntador de vidia</t>
  </si>
  <si>
    <t>Hoja para despuntador</t>
  </si>
  <si>
    <t>Cielo falso,E/Prepintado AR-5,0.45 mm.</t>
  </si>
  <si>
    <t>Pintura anticorrosiva</t>
  </si>
  <si>
    <t>Tub. PVC rig. Desague 4" 110mm.</t>
  </si>
  <si>
    <t>Angulos 20x20x3, 0.83 Kg/m, 6mts</t>
  </si>
  <si>
    <t>Angulos 25x25x2, 0.73 Kg/m, 6mts</t>
  </si>
  <si>
    <t>Angulos 25x25x3, 1.06 Kg/m, 6mts</t>
  </si>
  <si>
    <t>Angulos 30x30x2, 0.89 Kg/m, 6 mts</t>
  </si>
  <si>
    <t>Angulos 30x30x3, 1.3 Kg/m, 6 mts</t>
  </si>
  <si>
    <t>Angulos 30x30x4, 1.68 Kg/m, 6 mts.</t>
  </si>
  <si>
    <t>Angulos 40x40x2, 1.20 Kg/m, 6 mts.</t>
  </si>
  <si>
    <t>Angulos 40x40x3, 1.77 Kg/m, 6 mts.</t>
  </si>
  <si>
    <t>Angulos 40x40x4, 2.31 Kg/m, 6 mts.</t>
  </si>
  <si>
    <t>Panel /break. (contac. y  accesorios)</t>
  </si>
  <si>
    <t>Poste de H.A. 11m 500kg</t>
  </si>
  <si>
    <t>Poste de H.A. 11m 350kg</t>
  </si>
  <si>
    <t>Encofrado (para losa, cajonetas)</t>
  </si>
  <si>
    <t>Tuberia 3/4 pvc</t>
  </si>
  <si>
    <t>Llave de paso   1/2"</t>
  </si>
  <si>
    <t>Tuberia PVC 20mm  P/E/C</t>
  </si>
  <si>
    <t>Llave de paso   3/4"</t>
  </si>
  <si>
    <t>Tuberia y accesorios</t>
  </si>
  <si>
    <t>Bomba 1 HP  y accesorios</t>
  </si>
  <si>
    <t>Tanque de 1000 litros y accesorios</t>
  </si>
  <si>
    <t xml:space="preserve">Llave de pico </t>
  </si>
  <si>
    <t>Tuberia PVC 1/2" roscable</t>
  </si>
  <si>
    <t>Conector EMT de 2"</t>
  </si>
  <si>
    <t>Codo EMT de 3/4 "</t>
  </si>
  <si>
    <t>Codo EMT de 1"</t>
  </si>
  <si>
    <t>Codo EMT de 2"</t>
  </si>
  <si>
    <t>Codo EMT de 1 1/4"</t>
  </si>
  <si>
    <t>Codo PVC L/R 90" de 1/2"</t>
  </si>
  <si>
    <t>Pulsador para botador de cerradura</t>
  </si>
  <si>
    <t>P.Peiz. Para tomas 110 polarizada</t>
  </si>
  <si>
    <t>Servicios públicos</t>
  </si>
  <si>
    <t>Promoción</t>
  </si>
  <si>
    <t>Garantías</t>
  </si>
  <si>
    <t>Seguros</t>
  </si>
  <si>
    <t>Costos financieros</t>
  </si>
  <si>
    <t>Prevención de accidentes</t>
  </si>
  <si>
    <t>Total de indirectos</t>
  </si>
  <si>
    <t xml:space="preserve"> COMPENSACION SALARIAL EN PROCESO DE INCORPORACION</t>
  </si>
  <si>
    <t>OTROS CODIGOS DE TRABAJO</t>
  </si>
  <si>
    <t>Tanque para agua cónico de 250 Lts.</t>
  </si>
  <si>
    <t>u         1</t>
  </si>
  <si>
    <t>Vertical hoja fija puerta corrediza nat. 6,40 mts.</t>
  </si>
  <si>
    <t>Riel superior puerta corrediza nat. 6,40 mts.</t>
  </si>
  <si>
    <t>Riel inferior puerta corrediza nat. 6,40 mts.</t>
  </si>
  <si>
    <t>Horizontal de malla de P/C nat. 6,40 mts.</t>
  </si>
  <si>
    <t>Vertical de malla de P/C nat. 6,40 mts.</t>
  </si>
  <si>
    <t>Aditec FR-100,Retardador de fraguado</t>
  </si>
  <si>
    <t>Aditec SF-155,Plastificante alta resist.</t>
  </si>
  <si>
    <t>Tub. PVC unión Z d=160mm,0.8 MPA</t>
  </si>
  <si>
    <t>Tub. PVC unión Z d=250mm,0.8 MPA</t>
  </si>
  <si>
    <t>Tub. PVC unión Z d=400mm, 0.8 MPA</t>
  </si>
  <si>
    <t>Tubo 3"x1 1/2" una aleta nat. 6,40 mts.</t>
  </si>
  <si>
    <t>Tubo 3"x1" doble aleta nat. 6,40 mts.</t>
  </si>
  <si>
    <t>Canales 200x50x2, 4.61 Kg/m, 6 mts</t>
  </si>
  <si>
    <t>Canales 200x50x3, 6.83 Kg/m, 6 mts</t>
  </si>
  <si>
    <t>Correas 125x50x15x2, 3.80 Kg/m, 6 mts</t>
  </si>
  <si>
    <t>Correas 125x50x15x3, 5.54 Kg/m, 6 mts</t>
  </si>
  <si>
    <t>INSTALADOR</t>
  </si>
  <si>
    <t>AGLOMERANTES</t>
  </si>
  <si>
    <t>Asfalto RC-2</t>
  </si>
  <si>
    <t>gln.</t>
  </si>
  <si>
    <t>Asfalto AP-3</t>
  </si>
  <si>
    <t>Cemento tipo I(50 Kg)</t>
  </si>
  <si>
    <t>sc</t>
  </si>
  <si>
    <t>Cemento Blanco(50kg)</t>
  </si>
  <si>
    <t>Cal P-24 (25kg)</t>
  </si>
  <si>
    <t>Cementina (25kg)</t>
  </si>
  <si>
    <t>Yeso grueso</t>
  </si>
  <si>
    <t>lb</t>
  </si>
  <si>
    <t>AGREGADOS</t>
  </si>
  <si>
    <t>Cascajo Grueso</t>
  </si>
  <si>
    <t>m3</t>
  </si>
  <si>
    <t>Cascajo mediano y fino</t>
  </si>
  <si>
    <t>Piedra chispa #7</t>
  </si>
  <si>
    <t>Piedra # 3/4</t>
  </si>
  <si>
    <t>Piedra # 4</t>
  </si>
  <si>
    <t>Piedra Base</t>
  </si>
  <si>
    <t>Agua(100 m3)</t>
  </si>
  <si>
    <t>Material de Sub-Base clase I</t>
  </si>
  <si>
    <t>Tuberia de PVC  90mm union Z 6ml.</t>
  </si>
  <si>
    <t>Neplo H.G. de 1/2 x 3</t>
  </si>
  <si>
    <t>Union universal</t>
  </si>
  <si>
    <t>Codo de PVC Desagüe de 90 ° x  110 mm</t>
  </si>
  <si>
    <t>Pegante</t>
  </si>
  <si>
    <t>Litro</t>
  </si>
  <si>
    <t>Limpiador</t>
  </si>
  <si>
    <t>Yee de PVC 110 mm desague</t>
  </si>
  <si>
    <t>Codo de PVC Desagüe de 45 ° x  110 mm</t>
  </si>
  <si>
    <t>Tubería de PVC Desagüe de 110mm.</t>
  </si>
  <si>
    <t>Tuberia de PVC  63mm union Z 6ml.</t>
  </si>
  <si>
    <t xml:space="preserve">GANADOR </t>
  </si>
  <si>
    <t>Plywood corriente 4x8x5,2 C</t>
  </si>
  <si>
    <t>Plywood corriente 4x8x9 A</t>
  </si>
  <si>
    <t>Plywood corriente 4x8x9 B</t>
  </si>
  <si>
    <t>Tub.presión E/C 63 mm.x 6m.x181 PSI</t>
  </si>
  <si>
    <t>Tub.presión E/C 90 mm.x 6m.x181 PSI</t>
  </si>
  <si>
    <t>Tub.presión E/C 110 mm.x 6m.x181 PSI</t>
  </si>
  <si>
    <t>Tub.presión E/C 160 mm.x 6m.x181 PSI</t>
  </si>
  <si>
    <t>Tub.presión E/C 200 mm.x 6m.x181 PSI</t>
  </si>
  <si>
    <t>Rack galv. de 1 vía</t>
  </si>
  <si>
    <t>Rack galv. de 3 vías</t>
  </si>
  <si>
    <t>Aislador de retenida ANSI 52-1</t>
  </si>
  <si>
    <t>Aislador de suspensión ANSI 52-1</t>
  </si>
  <si>
    <t>Aislador PIN 55-4 normal</t>
  </si>
  <si>
    <t>Bloque anclaje 40x40x10 (lozetas)</t>
  </si>
  <si>
    <t>Cable TTU AWG 1/0</t>
  </si>
  <si>
    <t>Cable TTU AWG 3/0</t>
  </si>
  <si>
    <t>Cable tensor de 3/8"</t>
  </si>
  <si>
    <t>Cruceta met. cent. doble 1/4"x2.5"x2m</t>
  </si>
  <si>
    <t>Cruceta met. cent. sencilla 1/4"x2.5"x2m</t>
  </si>
  <si>
    <t>Estructura de farol 2"x1m</t>
  </si>
  <si>
    <t>Grapa de 3 pernos</t>
  </si>
  <si>
    <t>Grapa de línea viva#1/0</t>
  </si>
  <si>
    <t>Grapa terminal #1/0</t>
  </si>
  <si>
    <t>Perno cadmiado 1 1/2"x5/8"</t>
  </si>
  <si>
    <t>Perno carriage 3/8"x1 1/2"</t>
  </si>
  <si>
    <t>Cer.(25x25) Linea Performance, sup.</t>
  </si>
  <si>
    <t>Cer.(40x40) Performance superior</t>
  </si>
  <si>
    <t>Kerámicos Gamma (25x25) gris</t>
  </si>
  <si>
    <t>Parquet caoba</t>
  </si>
  <si>
    <t>Pegamento asfáltico</t>
  </si>
  <si>
    <t>gln</t>
  </si>
  <si>
    <t>Piedra Gris "Cuencana"</t>
  </si>
  <si>
    <t>BLOQUES Y LADRILLOS</t>
  </si>
  <si>
    <t>Pesado P9-E  9X19X39 (hormigón)</t>
  </si>
  <si>
    <t>Pesado P-14B 14x19x39 caras rugosas(hormigón)</t>
  </si>
  <si>
    <t>Hormigon premezclado  f'c=280 kg/cm2</t>
  </si>
  <si>
    <t>Encofrado</t>
  </si>
  <si>
    <t>Inodoro Leo (Galaxie) color fuerte</t>
  </si>
  <si>
    <t>Lavamanos Orquidea (GALAXIE) col.fuerte</t>
  </si>
  <si>
    <t>Lavamanos Orquidea (GALAXIE) col.suave</t>
  </si>
  <si>
    <t>Lavamanos Belair (GALAXIE) col.fuerte</t>
  </si>
  <si>
    <t>Lavamanos Belair (GALAXIE) col.suave</t>
  </si>
  <si>
    <t>Pesado 14x19x39 extremos planos(hormigón) P-9</t>
  </si>
  <si>
    <t>Liviano PL-6 6.5x19x39 (hormigón)</t>
  </si>
  <si>
    <t>Liviano 9x19x39 (hormigón), PL-1</t>
  </si>
  <si>
    <t>Liviano 14x19x39 cajonetas, LL-14</t>
  </si>
  <si>
    <t>Tub. PVC rig. Desague 2" 50mm.</t>
  </si>
  <si>
    <t>Uniones EMT de 1"</t>
  </si>
  <si>
    <t>Uniones EMT de 1 1/2"</t>
  </si>
  <si>
    <t>Uniones EMT de 2</t>
  </si>
  <si>
    <t>Duela cedrol 9 cm. pared y tumbado</t>
  </si>
  <si>
    <t>Baldosa blanca gr. fino piedra caliza #1-2(40x40)</t>
  </si>
  <si>
    <t>Baldosa blanca gr. fino piedra caliza #1-2(50x50)</t>
  </si>
  <si>
    <t>Baldosa blanca gr. med. piedra caliza #3-4(30x30)</t>
  </si>
  <si>
    <t>Baldosa blanca gr. med. piedra caliza #3-4(40x40)</t>
  </si>
  <si>
    <t>Abrazadera de 3"</t>
  </si>
  <si>
    <t>Abrazadera de 4"</t>
  </si>
  <si>
    <t>Polipega</t>
  </si>
  <si>
    <t>lt</t>
  </si>
  <si>
    <t>Tuberia roscable PVC 1/2"</t>
  </si>
  <si>
    <t>Neplo galv. 1/2"</t>
  </si>
  <si>
    <t>Union galvanizada 1/2"</t>
  </si>
  <si>
    <t>Tee PVC 1/2"</t>
  </si>
  <si>
    <t>Cruz galvanizada 1/2"</t>
  </si>
  <si>
    <t>Codo PVC 1/2"</t>
  </si>
  <si>
    <t>Llave  de  agua</t>
  </si>
  <si>
    <t>Tuberia roscable PVC 3/4"</t>
  </si>
  <si>
    <t>Inodoro Savex (TAURUS) color fuerte</t>
  </si>
  <si>
    <t>Inodoro Kingston (S.GALAXIE)color fuerte</t>
  </si>
  <si>
    <t>Inodoro Acuario (S.GALAXIE) color fuerte</t>
  </si>
  <si>
    <t>Horizontal vid. fijo standard nat. 6,40 mts.</t>
  </si>
  <si>
    <t>Vertical vidrio fijo standard nat. 6,40 mts.</t>
  </si>
  <si>
    <t>Horizontal vid.fijo económ. nat. 6,40 mts.</t>
  </si>
  <si>
    <t>Vertical vid. fijo económico nat.6,40 mts.</t>
  </si>
  <si>
    <t>transporte de material petreo</t>
  </si>
  <si>
    <t>m3/km</t>
  </si>
  <si>
    <t>u/km</t>
  </si>
  <si>
    <t>transporte de madera</t>
  </si>
  <si>
    <t>kg/km</t>
  </si>
  <si>
    <t>transporte de cemento</t>
  </si>
  <si>
    <t>transporte del acero de refuerzo</t>
  </si>
  <si>
    <t xml:space="preserve">transporte de bloque </t>
  </si>
  <si>
    <t>gl/km</t>
  </si>
  <si>
    <t>tfransporte de pintura</t>
  </si>
  <si>
    <t>transporte de ceramica</t>
  </si>
  <si>
    <t>transporte de porcelanato</t>
  </si>
  <si>
    <t>transporte de bondex</t>
  </si>
  <si>
    <t>saco/km</t>
  </si>
  <si>
    <t>transporte de porcelana</t>
  </si>
  <si>
    <t>transporte de tuberia emt</t>
  </si>
  <si>
    <t>ml/km</t>
  </si>
  <si>
    <t>transporte de alambre cu</t>
  </si>
  <si>
    <t>transporte de tuberiade 1/2 roscb</t>
  </si>
  <si>
    <t>union pvc desague de 110 mm</t>
  </si>
  <si>
    <t>transporte de tuberia pvc</t>
  </si>
  <si>
    <t>m2/km</t>
  </si>
  <si>
    <t>Ayudante  (estr.ocp. E2) cat.II</t>
  </si>
  <si>
    <t>Albañil  (estr.ocp. D2) cat III</t>
  </si>
  <si>
    <t>Carpintero  (estr.ocp. D2) cat III</t>
  </si>
  <si>
    <t>Fierrero  (estr.ocp. D2) cat III</t>
  </si>
  <si>
    <t>Pintor  (estr.ocp. D2) cat.III</t>
  </si>
  <si>
    <t>Electricista  (estr.ocp. D2) cat.III</t>
  </si>
  <si>
    <t>Plomero  (estr.ocp. D2) catIII</t>
  </si>
  <si>
    <t>Instalador  (estr.ocp. D2) cat.III</t>
  </si>
  <si>
    <t>Techador  (estr.ocp. D2) cat.III</t>
  </si>
  <si>
    <t>Maestro   (estr.ocp. C1)</t>
  </si>
  <si>
    <t>jose juaquin</t>
  </si>
  <si>
    <t>jose juaquim</t>
  </si>
  <si>
    <t>ELABORADO:</t>
  </si>
  <si>
    <t xml:space="preserve">PROYECTO: </t>
  </si>
  <si>
    <t>PROVINCIA DEL GUAYAS - ECUADOR</t>
  </si>
  <si>
    <t>REND.</t>
  </si>
  <si>
    <t>M</t>
  </si>
  <si>
    <t>Tuberia Novafort de 500 mm x 6m (ref 2900089)</t>
  </si>
  <si>
    <t>Soldador ( estr.ocp. C1)</t>
  </si>
  <si>
    <t>Tubo estructural de 5" x 4mmx6m</t>
  </si>
  <si>
    <t>Tubo estructural de 4" x 4mmx6m</t>
  </si>
  <si>
    <t>Tubo estructural de 3" x 3mmx 6m</t>
  </si>
  <si>
    <t>Acero estructural  fy= 2500 kg/cm2</t>
  </si>
  <si>
    <t>Cuarton de encofrado semiduro</t>
  </si>
  <si>
    <t>Tiras de encofrado semiduras</t>
  </si>
  <si>
    <t>Tablas  de encofrado semidura</t>
  </si>
  <si>
    <t>Clavos para encofrado de 2 " a 31/2"</t>
  </si>
  <si>
    <t>U</t>
  </si>
  <si>
    <t>MONTO PARCIAL</t>
  </si>
  <si>
    <t>MONTO ACUMULADO</t>
  </si>
  <si>
    <t>PORCENTAJE ACUMULADO</t>
  </si>
  <si>
    <t>SUBTOTAL</t>
  </si>
  <si>
    <t>Tuberia Novaloc de  42" x 6,5m (ref 2905565)</t>
  </si>
  <si>
    <t>KG</t>
  </si>
  <si>
    <t>Soldadura 6011</t>
  </si>
  <si>
    <t>Horizont.vid. fijo stand.alivianada 6,40 mts.</t>
  </si>
  <si>
    <t>Vertical vid.fijo stand.alivianada 6,40 mts.</t>
  </si>
  <si>
    <t>Junquillo v. fijo c/felpero aliv. nat.6,40 mts.</t>
  </si>
  <si>
    <t>Tub. galv. senc. nac. de 1 1/4"x6ml (sin unión)</t>
  </si>
  <si>
    <t>Tub. galv. senc. nac. de 1"x6ml (sin unión)</t>
  </si>
  <si>
    <t>Canales 125x75x5, 10.10 Kg/m, 6 mts</t>
  </si>
  <si>
    <t>Canales 150x50x2, 3.82 Kg/m, 6 mts</t>
  </si>
  <si>
    <t>Canales 150x50x3, 5.66 Kg/m, 6 mts</t>
  </si>
  <si>
    <t>Canales 150x50x5, 9.17 Kg/m, 6 mts</t>
  </si>
  <si>
    <t>MATERIALES</t>
  </si>
  <si>
    <t>TRANSPORTE</t>
  </si>
  <si>
    <t>TOTAL COSTO DIRECTOS X=(M+N+O+P)</t>
  </si>
  <si>
    <t>COSTO TOTAL DEL RUBRO</t>
  </si>
  <si>
    <t>FECHA:</t>
  </si>
  <si>
    <t>HORA</t>
  </si>
  <si>
    <t>A</t>
  </si>
  <si>
    <t>B</t>
  </si>
  <si>
    <t>C=A*B</t>
  </si>
  <si>
    <t>D=C*R</t>
  </si>
  <si>
    <t>Cantidad</t>
  </si>
  <si>
    <t>$</t>
  </si>
  <si>
    <t>INDIRECTO:</t>
  </si>
  <si>
    <t>Total:</t>
  </si>
  <si>
    <t>C</t>
  </si>
  <si>
    <t>CAT. I</t>
  </si>
  <si>
    <t>CAT. II</t>
  </si>
  <si>
    <t>CAT. III</t>
  </si>
  <si>
    <t>CAT. IV</t>
  </si>
  <si>
    <t>OP. I</t>
  </si>
  <si>
    <t>OP. II</t>
  </si>
  <si>
    <t>TOPG. I</t>
  </si>
  <si>
    <t>CAD.</t>
  </si>
  <si>
    <t>MEC. I</t>
  </si>
  <si>
    <t>AY. MEC.</t>
  </si>
  <si>
    <t>Angulo alivianado de 1"x 1" nat. 6,40 mts.</t>
  </si>
  <si>
    <t>L de 1"x1/2"  nat. 6,40 mts.</t>
  </si>
  <si>
    <t>L de 1/2"x1/2"  nat. 6,40 mts.</t>
  </si>
  <si>
    <t>T de 1"x3/4"  nat. 6,40 mts.</t>
  </si>
  <si>
    <t>L de 3/4"x3/4"  nat. 6,40 mts.</t>
  </si>
  <si>
    <t>T de 3/4"x3/4"  nat. 6,40 mts.</t>
  </si>
  <si>
    <t>Escaleras</t>
  </si>
  <si>
    <t>Escalón de escalera nat. 6,40 mts.</t>
  </si>
  <si>
    <t>Vertical columna escalera  nat. 6,40 mts.</t>
  </si>
  <si>
    <t>Escalón superior escalera nat. 6,40 mts.</t>
  </si>
  <si>
    <t>Escalón liviano escalera nat. 6,40 mts.</t>
  </si>
  <si>
    <t>Tensor de escalera nat. 6,40 mts.</t>
  </si>
  <si>
    <t>Tubos</t>
  </si>
  <si>
    <t>Canales 100x50x4, 5.87 Kg/m, 6 mts</t>
  </si>
  <si>
    <t>Canales 100x50x5, 7.20 Kg/m, 6 mts</t>
  </si>
  <si>
    <t>Canales 125x50x2, 3.43 Kg/m, 6 mts</t>
  </si>
  <si>
    <t>Canales 125x50x3, 5.07 Kg/m, 6 mts</t>
  </si>
  <si>
    <t>Canales 125x50x4, 6.65 Kg/m, 6 mts</t>
  </si>
  <si>
    <t>Canales 125x50x5, 8.19 Kg/m, 6 mts</t>
  </si>
  <si>
    <t>Tub.presión E/C 50 mm.x 6m.x116 PSI</t>
  </si>
  <si>
    <t>Tub.presión E/C 63 mm.x 6m.x116 PSI</t>
  </si>
  <si>
    <t>Tub.presión E/C 90 mm.x 6m.x116 PSI</t>
  </si>
  <si>
    <t>Mármol Enconchado Gris y Negro (20x40)</t>
  </si>
  <si>
    <t>Mármol Enconchado Gris y Negro (25x25)</t>
  </si>
  <si>
    <t>Mármol Gris Acerado(15x15)</t>
  </si>
  <si>
    <t>CATEGORIA/CARGO</t>
  </si>
  <si>
    <t>OPERADORES</t>
  </si>
  <si>
    <t xml:space="preserve">CHOFER </t>
  </si>
  <si>
    <t>AYUDANTE</t>
  </si>
  <si>
    <t xml:space="preserve">    CAT (III)</t>
  </si>
  <si>
    <t xml:space="preserve">     CAT (I)</t>
  </si>
  <si>
    <t>TOPOGRAFO</t>
  </si>
  <si>
    <t>RETROEXCAVADORA</t>
  </si>
  <si>
    <t>VOLQUETE</t>
  </si>
  <si>
    <t>Mezcladora para tina (103-67)</t>
  </si>
  <si>
    <t>Urinario Edesa Ariel (TAURUS) color blanco</t>
  </si>
  <si>
    <t>Urinario Edesa Celtic(TAURUS) col.blanco</t>
  </si>
  <si>
    <t>Ducha duchamatic (119),Linea Intermedia</t>
  </si>
  <si>
    <t>Ducha regulable de 1/2"(120-01/63)</t>
  </si>
  <si>
    <t>Ducha teléfono Futura (118.07E/67)</t>
  </si>
  <si>
    <t>Ducha standar de 1/2"x2 (120/67)</t>
  </si>
  <si>
    <t>Cabeza de ducha (126)</t>
  </si>
  <si>
    <t>Rejilla cromada para piso(586)</t>
  </si>
  <si>
    <t>Arena corriente (  fina )</t>
  </si>
  <si>
    <t>Prokrete R</t>
  </si>
  <si>
    <t>Prokrete N</t>
  </si>
  <si>
    <t>PDA High Early 100</t>
  </si>
  <si>
    <t>A.E.A</t>
  </si>
  <si>
    <t>Cerradura (satinada) FECSA</t>
  </si>
  <si>
    <t>Cable TV 2x20</t>
  </si>
  <si>
    <t>Puerta laurel de Duelas2.0x1.0ext.</t>
  </si>
  <si>
    <t>Puerta guayac. Mod. Marquise2.0x0.60bat.</t>
  </si>
  <si>
    <t>u         2</t>
  </si>
  <si>
    <t>Puerta guayac.Mod. Marquise2.0x0.70bat.</t>
  </si>
  <si>
    <t>Puerta guayac. Mod. Marquise2.0x0.80bat.</t>
  </si>
  <si>
    <t>Puerta guayac.Mod. Marquise2.0x0.90bat.</t>
  </si>
  <si>
    <t>u         3</t>
  </si>
  <si>
    <t>Puerta guayac.Mod.Marquise2.0x1.0bat.</t>
  </si>
  <si>
    <t>Puerta principal-Labrada (guayacan)</t>
  </si>
  <si>
    <t>Puerta enroll.(min 3.5m2)instal.metal pleg.</t>
  </si>
  <si>
    <t>Cerradura KWIKSET secundaria</t>
  </si>
  <si>
    <t>Mármol Negro (marquina) (25x25)</t>
  </si>
  <si>
    <t>Mármol Negro (marquina) (30x30)</t>
  </si>
  <si>
    <t>Mármol Enconchado Gris y Negro (15x15)</t>
  </si>
  <si>
    <t>Mármol Enconchado Gris y Negro (15x25)</t>
  </si>
  <si>
    <t>Mármol Enconchado Gris y Negro (15x30)</t>
  </si>
  <si>
    <t>Mármol Enconchado Gris y Negro (20x20)</t>
  </si>
  <si>
    <t>Tablero/panel /break.contac.fotoc.var.cable etc)</t>
  </si>
  <si>
    <t>Baldosa blanca gr. cero piedra caliza #0 (30x30)</t>
  </si>
  <si>
    <t>Baldosa blanca gr. cero piedra caliza #0(40x40)</t>
  </si>
  <si>
    <t>Baldosa blanca gr. cero piedra caliza #0(50x50)</t>
  </si>
  <si>
    <t>Baldosa blanca gr. fino piedra caliza #1-2(30x30)</t>
  </si>
  <si>
    <t>Baldosa roja gr. fino piedra caliza #1-2(50x50)</t>
  </si>
  <si>
    <t>Baldosa amarilla gr. fino piedra caliza #1-2(30x30)</t>
  </si>
  <si>
    <t>Baldosa amarilla gr. fino piedra caliza #1-2(40x40)</t>
  </si>
  <si>
    <t>Baldosa amarilla gr. fino piedra caliza #1-2(50x50)</t>
  </si>
  <si>
    <t>Baldosa cero blanca gr.marmol blanco #0(30x30)</t>
  </si>
  <si>
    <t>Baldosa cero blanca gr.marmol blanco #0(40x40)</t>
  </si>
  <si>
    <t>Aditec,Repelente al agua trasparente</t>
  </si>
  <si>
    <t>LIGANTES DE CONCRETO</t>
  </si>
  <si>
    <t>Probond epoxico</t>
  </si>
  <si>
    <t xml:space="preserve">gln       </t>
  </si>
  <si>
    <t>Proweld D</t>
  </si>
  <si>
    <t>Betoncryl-14,Adherente en di.sustratos</t>
  </si>
  <si>
    <t>Sikadur 31 Adhesivo</t>
  </si>
  <si>
    <t>Sikadur 32 Primer N (costa)</t>
  </si>
  <si>
    <t>Sikadur 32 Primer L (Sierra)</t>
  </si>
  <si>
    <t>PRODUCTOS ESPECIALES</t>
  </si>
  <si>
    <t>Duratex</t>
  </si>
  <si>
    <t>Procote</t>
  </si>
  <si>
    <t>Accel a Set</t>
  </si>
  <si>
    <t>PRODUCTOS PARA JUNTAS</t>
  </si>
  <si>
    <t>Cold Seal</t>
  </si>
  <si>
    <t>Soldadura punta azul 6/11x1/8"</t>
  </si>
  <si>
    <t>Paneles Plycem 1220x2440x6mm</t>
  </si>
  <si>
    <t>Jamba chapa econ. puerta corrediza nat. 6,40 mts.</t>
  </si>
  <si>
    <t>Tira de encofrado semiduras</t>
  </si>
  <si>
    <t>Transformador monofasico de 25 KVA</t>
  </si>
  <si>
    <t>Estilpanel AR2000L/Prepintado/0.45 mm.</t>
  </si>
  <si>
    <t>Estilpanel AR2000T/Galvalume/0.35 mm.</t>
  </si>
  <si>
    <t>Estilpanel AR2000L/Galvalume/0.60 mm.</t>
  </si>
  <si>
    <t>Estilpanel AR2000T/Prepintado/0.40 mm.</t>
  </si>
  <si>
    <t>Vidrio Bronce de 4mm.(importado)</t>
  </si>
  <si>
    <t>Vidrio Bronce de 5mm.(importado)</t>
  </si>
  <si>
    <t>Puerta corrediza(4m2) 2 hojas PC</t>
  </si>
  <si>
    <t>Reductor PVC de 40mm a 32mm (E/C)</t>
  </si>
  <si>
    <t xml:space="preserve">Codo EMT 1/2 </t>
  </si>
  <si>
    <t>Reductor PVC de 50mm a 25mm (E/C)</t>
  </si>
  <si>
    <t>Reductor PVC de 50mm a 32mm (E/C)</t>
  </si>
  <si>
    <t>Reductor PVC de 50mm a 40mm (E/C)</t>
  </si>
  <si>
    <t>Reductor PVC de 63mm a 25mm (E/C)</t>
  </si>
  <si>
    <t>Reductor PVC de 63mm a 32mm (E/C)</t>
  </si>
  <si>
    <t>Reductor PVC de 63mm a 40mm (E/C)</t>
  </si>
  <si>
    <t>Reductor PVC de 63mm a 50mm (E/C)</t>
  </si>
  <si>
    <t>Reductor PVC de 90mm a 63mm (E/C)</t>
  </si>
  <si>
    <t>Reductor PVC de 110mm a 90mm (E/C)</t>
  </si>
  <si>
    <t>Reductor PVC de 160mm a 110mm (E/C)</t>
  </si>
  <si>
    <t>Adaptador PVC ASTM-ISO 6" a 160mm (E/C)</t>
  </si>
  <si>
    <t>Pernos Autoperforantes B Zamak 5</t>
  </si>
  <si>
    <t>Autoperforantes SPT</t>
  </si>
  <si>
    <t>Colepato WF 1000-1,5</t>
  </si>
  <si>
    <t>Autoperforantes WT 2000-2</t>
  </si>
  <si>
    <t>Colepato</t>
  </si>
  <si>
    <t>Gancho J</t>
  </si>
  <si>
    <t>Pernos Americanos especiales</t>
  </si>
  <si>
    <t>MATERIAL PARA REDES DE AGUA POTABLE</t>
  </si>
  <si>
    <t>TUBERIA AGUA/VAPOR ISO II GALV.</t>
  </si>
  <si>
    <t>TUBERIA CERRAMIENTO GALVANIZADA</t>
  </si>
  <si>
    <t>Cerr. Gl. 42.0mm, 4, 225mm</t>
  </si>
  <si>
    <t>Tub. galv. ref. nac. de 1/2"x6ml (sin unión)</t>
  </si>
  <si>
    <t>Tub. galv. ref. nac. de 3/4"x6ml (sin unión)</t>
  </si>
  <si>
    <t>Tub. galv. ref. nac. de 1"x6ml (sin unión)</t>
  </si>
  <si>
    <t>Tub. galv. ref. nac. de 1 1/4"x6ml (sin unión)</t>
  </si>
  <si>
    <t>Elevador</t>
  </si>
  <si>
    <t>Junta de neopreno d=20" (500 mm.)</t>
  </si>
  <si>
    <t>Junta de neopreno d=30" (750 mm.)</t>
  </si>
  <si>
    <t>Llave de cocina futura(420.01E)</t>
  </si>
  <si>
    <t>Llave de cocina pico móvil(420/67)</t>
  </si>
  <si>
    <t>Llave de paso bronce(471.04)</t>
  </si>
  <si>
    <t>LLave de pico Bronce (4430/05)</t>
  </si>
  <si>
    <t>Llave de pico cromada(430.04)</t>
  </si>
  <si>
    <t>Llave para manguera cromada(436.04)</t>
  </si>
  <si>
    <t>LLave para manguera bronce (436-04)</t>
  </si>
  <si>
    <t>Mezcladora 4" c/sifón (192/67)</t>
  </si>
  <si>
    <t>Mezcladora 8" c/sifón (201/67)</t>
  </si>
  <si>
    <t>Juego ducha "futura" (109)</t>
  </si>
  <si>
    <t>Mezcladora para ducha (103.74)</t>
  </si>
  <si>
    <t>Junquillo redondo tapa</t>
  </si>
  <si>
    <t>Junquillo triangular esplada 1 1/2</t>
  </si>
  <si>
    <t>Tub.presión E/C 110 mm.x 6m.x116 PSI</t>
  </si>
  <si>
    <t>Tub.presión E/C 160 mm.x 6m.x116 PSI</t>
  </si>
  <si>
    <t>Tub.presión E/C 200 mm.x 6m.x116 PSI</t>
  </si>
  <si>
    <t>Tub.presión E/C 40 mm.x 6m.x145 PSI</t>
  </si>
  <si>
    <t>Tub.presión E/C 50 mm.x 6m.x145 PSI</t>
  </si>
  <si>
    <t>Tub.presión E/C 63 mm.x 6m.x145 PSI</t>
  </si>
  <si>
    <t>Codo 90 PVC 1/2" (unión roscable)</t>
  </si>
  <si>
    <t>Vertical cerrado nat. 6,40 mts.</t>
  </si>
  <si>
    <t>Vertical abierto nat. 6,40 mts.</t>
  </si>
  <si>
    <t>Horizontal nat. 6,40 mts.</t>
  </si>
  <si>
    <t>Ventana Celosia</t>
  </si>
  <si>
    <t>Barra operadora standard nat. 6,40 mts.</t>
  </si>
  <si>
    <t>Malla fija con bisel standard nat. 6,40 mts.</t>
  </si>
  <si>
    <t>Cabezal celosia nat. 6,40 mts.</t>
  </si>
  <si>
    <t>Barra operadora económica nat. 6,40 mts.</t>
  </si>
  <si>
    <t>Jamba sencilla celosia nat. 6,40 mts.</t>
  </si>
  <si>
    <t>Base celosia nat. 6,40 mts.</t>
  </si>
  <si>
    <t>Bloque ornamental arcilla 10x20x20 (M-15)</t>
  </si>
  <si>
    <t>ACERO EN BARRAS</t>
  </si>
  <si>
    <t>G</t>
  </si>
  <si>
    <t>ANALISIS  DE  PRECIOS  UNITARIOS</t>
  </si>
  <si>
    <t>DESCRIPCION:</t>
  </si>
  <si>
    <t>EQUIPOS</t>
  </si>
  <si>
    <t>Plywood corriente 4x8x18 A</t>
  </si>
  <si>
    <t>Plywood corriente 4x8x18 B</t>
  </si>
  <si>
    <t>Plywood corriente 4x8x18 C</t>
  </si>
  <si>
    <t>Paneles Plycem 1220x2440x8mm</t>
  </si>
  <si>
    <t>Paneles Plycem 1220x2440x11mm</t>
  </si>
  <si>
    <t>Estilpanel Estilox/Galvalume/0.45 mm.</t>
  </si>
  <si>
    <t>Estilpanel Estilox/Galvalume/0.50 mm.</t>
  </si>
  <si>
    <t>Estilpanel Estilox/Galvalume/0.60 mm.</t>
  </si>
  <si>
    <t>Estilpanel Panelux/Galvalume/0.50 mm.</t>
  </si>
  <si>
    <t>Estilpanel Panelux/Galvalume/0.60 mm.</t>
  </si>
  <si>
    <t>m</t>
  </si>
  <si>
    <t>Carro Grua</t>
  </si>
  <si>
    <t>Codo PVC de 45"x200mm (unión Z)</t>
  </si>
  <si>
    <t>Descripción</t>
  </si>
  <si>
    <t>Gastos Finacieros</t>
  </si>
  <si>
    <t>Imprevistos</t>
  </si>
  <si>
    <t>Desperdicio</t>
  </si>
  <si>
    <t>Utilidad</t>
  </si>
  <si>
    <t>DESGLOSE DE COSTOS INDIRECTOS</t>
  </si>
  <si>
    <t>Brida 63 mm. (E/C)</t>
  </si>
  <si>
    <t>Brida 90 mm. (E/C)</t>
  </si>
  <si>
    <t>Cruz PVC L/L de 90mmx63mm. (E/C)</t>
  </si>
  <si>
    <t>Tub.presión E/C 90 mm.x 6m.x73 PSI</t>
  </si>
  <si>
    <t>Tub.presión E/C 110 mm.x 6m.x73 PSI</t>
  </si>
  <si>
    <t>Tub.presión E/C 160 mm.x 6m.x73 PSI</t>
  </si>
  <si>
    <t>Tub.presión E/C 200 mm.x 6m.x73 PSI</t>
  </si>
  <si>
    <t>Tub.presión E/C 75 mm.x 6m.x91 PSI</t>
  </si>
  <si>
    <t>Tub.presión E/C 90 mm.x 6m.x91 PSI</t>
  </si>
  <si>
    <t>Tub.presión E/C 110 mm.x 6m.x91 PSI</t>
  </si>
  <si>
    <t>Tub.presión E/C 160 mm.x 6m.x91 PSI</t>
  </si>
  <si>
    <t>Porta de felpa para tubo 1 3/4 nat. 6,40 mts.</t>
  </si>
  <si>
    <t>Sardinel económico nat. 6,40 mts.</t>
  </si>
  <si>
    <t>Tiradera G nat. 6,40 mts.</t>
  </si>
  <si>
    <t>Perfil Bisagra nat. 6,40 mts.</t>
  </si>
  <si>
    <t>Puerta Batiente Económica</t>
  </si>
  <si>
    <t>Horizontal inferior nat. 6,40 mts.</t>
  </si>
  <si>
    <t>Vertical felpa nat. 6,40 mts.</t>
  </si>
  <si>
    <t>Vertical de hoja nat. 6,40 mts.</t>
  </si>
  <si>
    <t>Horizontal superior nat. 6,40 mts.</t>
  </si>
  <si>
    <t>Puerta Corrediza Standard</t>
  </si>
  <si>
    <t>Adaptador puerta corrediza nat. 6,40 mts.</t>
  </si>
  <si>
    <t>Planchas 1.22x2.44x4, 93.47 Kg/m</t>
  </si>
  <si>
    <t>u.</t>
  </si>
  <si>
    <t>Tubo cuadrado 1"x1.5mm</t>
  </si>
  <si>
    <t>Platina  1/2" x 1/8"</t>
  </si>
  <si>
    <t>Platina 1/2" x 3/16"</t>
  </si>
  <si>
    <t>Platina 1/2" x 1/4"</t>
  </si>
  <si>
    <t>Platina 1" x 1/8"</t>
  </si>
  <si>
    <t>Platina 1" x 3/16"</t>
  </si>
  <si>
    <t>Plancha 1/20"x1.2,negra</t>
  </si>
  <si>
    <t>Tubería de PVC 2"(roscable)</t>
  </si>
  <si>
    <t>Tee PVC 1/2" (unión roscable)</t>
  </si>
  <si>
    <t>Tee PVC 3/4" (unión roscable)</t>
  </si>
  <si>
    <t>Tee PVC 1" (unión roscable)</t>
  </si>
  <si>
    <t>Tee PVC 1 1/4" (unión roscable)</t>
  </si>
  <si>
    <t>Tee PVC 1 1/2" (unión roscable)</t>
  </si>
  <si>
    <t>Tee PVC 2" (unión roscable)</t>
  </si>
  <si>
    <t>Unión PVC 1/2" ( roscable)</t>
  </si>
  <si>
    <t>Unión PVC 3/4" ( roscable)</t>
  </si>
  <si>
    <t>Unión PVC 1" ( roscable)</t>
  </si>
  <si>
    <t>Vibrador de Manguera</t>
  </si>
  <si>
    <t>Tub. galv. senc. nac. de 3/4"x6ml (sin unión)</t>
  </si>
  <si>
    <t>Tub. galv. senc. nac. de 1/2"x6ml (sin unión)</t>
  </si>
  <si>
    <t>Nudo galvanizado de 1/2"</t>
  </si>
  <si>
    <t>Nudo galvanizado de 3/4"</t>
  </si>
  <si>
    <t>Neplo galvanizado de 1/2 x2"</t>
  </si>
  <si>
    <t>Neplo galvanizado de 1/2"x4"</t>
  </si>
  <si>
    <t>Neplo galvanizado de 3/4"x3"</t>
  </si>
  <si>
    <t>Neplo galvanizado de 1/2 x3"</t>
  </si>
  <si>
    <t>Neplo galvanizado de 3/4"x2"</t>
  </si>
  <si>
    <t>Neplo galvanizado de 1/2 x6"</t>
  </si>
  <si>
    <t>Tapón galvanizado de 3/4" (hembra)</t>
  </si>
  <si>
    <t>Tee galvanizada de 3/4"</t>
  </si>
  <si>
    <t>Tee galvanizada de 1/2"</t>
  </si>
  <si>
    <t>Codo galvanizado de 1/2"x90</t>
  </si>
  <si>
    <t>Codo galvanizado de 1/2"x45</t>
  </si>
  <si>
    <t>Codo galvanizado de 3/4"x90</t>
  </si>
  <si>
    <t>Codo galvanizado de 1"x90</t>
  </si>
  <si>
    <t>Codo galvanizado de 1 1/2"x90</t>
  </si>
  <si>
    <t>Tapón galvanizado 1/2" (hembra)</t>
  </si>
  <si>
    <t>Unión galvanizada de 1/2"</t>
  </si>
  <si>
    <t>Unión galvanizada de 3/4"</t>
  </si>
  <si>
    <t>Unión galvanizada de 1"</t>
  </si>
  <si>
    <t>Unión galvanizada de 1 1/2"</t>
  </si>
  <si>
    <t>TUBERIA CERRAMIENTO NEGRA</t>
  </si>
  <si>
    <t>Cerr.Ng.25.0mm, 1,  200mm</t>
  </si>
  <si>
    <t>Cerr.Ng.31.8mm, 1 1/4,  200mm</t>
  </si>
  <si>
    <t>Tuberia de PVC  roscable 1/2"</t>
  </si>
  <si>
    <t>Llave de perforacion de 1/2"</t>
  </si>
  <si>
    <t>FORMULARIO No.</t>
  </si>
  <si>
    <t>FIRMA</t>
  </si>
  <si>
    <t xml:space="preserve">OFERENTE :  </t>
  </si>
  <si>
    <t>Tub.presión E/C 160 mm.x 6m.x145 PSI</t>
  </si>
  <si>
    <t>Tub.presión E/C 200 mm.x 6m.x145 PSI</t>
  </si>
  <si>
    <t>Tub.presión E/C 32 mm.x 6m.x181 PSI</t>
  </si>
  <si>
    <t>Tub.presión E/C 40 mm.x 6m.x181 PSI</t>
  </si>
  <si>
    <t>Tub.presión E/C 50 mm.x 6m.x181 PSI</t>
  </si>
  <si>
    <t>Cerco de Hierro Fundido D=24"</t>
  </si>
  <si>
    <t>PERFILES ESTRUCTURALES</t>
  </si>
  <si>
    <t>Angulos 20x20x2, 0.58 Kg/m, 6mts</t>
  </si>
  <si>
    <t>Canales 200x50x5, 11.10 Kg/m, 6 mts</t>
  </si>
  <si>
    <t>Correas 80x40x15x2, 2.78 Kg/m, 6 mts</t>
  </si>
  <si>
    <t>Correas 80x40x15x3, 4.01 Kg/m, 6mts</t>
  </si>
  <si>
    <t>Correas 100x50x15x2, 3.4 Kg/m, 6 mts</t>
  </si>
  <si>
    <t>Correas 100x50x15x3, 4.95 Kg/m, 6 mts</t>
  </si>
  <si>
    <t>OP. Rodillo</t>
  </si>
  <si>
    <t>OP. Compresor</t>
  </si>
  <si>
    <t>OP. Cargadora Frontal</t>
  </si>
  <si>
    <t>Travertino caram. rojo,beige,amarillo(15x30)</t>
  </si>
  <si>
    <t>Travertino caram. rojo,beige,amarillo(20x20)</t>
  </si>
  <si>
    <t>Travertino caram. rojo,beige,amarillo(20x40)</t>
  </si>
  <si>
    <t>Travertino caram. rojo,beige,amarillo(25x25)</t>
  </si>
  <si>
    <t>Travertino caram. rojo,beige,amarillo(30x30)</t>
  </si>
  <si>
    <t>Marmolina</t>
  </si>
  <si>
    <t>Mármol sintético (1x0.56)</t>
  </si>
  <si>
    <t xml:space="preserve">ml        </t>
  </si>
  <si>
    <t>Alfombra Mini Bucle</t>
  </si>
  <si>
    <t>Alfombra Bucle plano</t>
  </si>
  <si>
    <t>Vinyl par.,parquepak,futura,e=1.6mm</t>
  </si>
  <si>
    <t>Vinyl par.,parquepak,futura,e=2.4mm</t>
  </si>
  <si>
    <t>Vinyl par.,parquepak,futura,e=3.2mm</t>
  </si>
  <si>
    <t>Vinyl fortaleza sólida e=1.6mm</t>
  </si>
  <si>
    <t>Puerta de laurel 2.0x0.80 m</t>
  </si>
  <si>
    <t>Codo 45 PVC 1/2" (unión roscable)</t>
  </si>
  <si>
    <t>Codo 45 PVC 3/4" (unión roscable)</t>
  </si>
  <si>
    <t>Codo 45 PVC 1" (unión roscable)</t>
  </si>
  <si>
    <t>Codo 45 PVC 1 1/4" (unión roscable)</t>
  </si>
  <si>
    <t>Codo 45 PVC 1 1/2" (unión roscable)</t>
  </si>
  <si>
    <t>Codo 45 PVC 2" (unión roscable)</t>
  </si>
  <si>
    <t>Tubo rígido EMT 1 1/4" x3m</t>
  </si>
  <si>
    <t>Tomacorriente eagle doble S/P</t>
  </si>
  <si>
    <t>Tomacorriente eagle doble polarizado</t>
  </si>
  <si>
    <t>Tomacorriente 220 V -15A</t>
  </si>
  <si>
    <t>Uniones EMT de 1/2"</t>
  </si>
  <si>
    <t>Baldosa de pierdra de ríoG.F., G.G (40x40)</t>
  </si>
  <si>
    <t>Andamio</t>
  </si>
  <si>
    <t>Jamba marco standard nat. 6,40 mts.</t>
  </si>
  <si>
    <t>Vertical cerrado económico nat. 6,40 mts.</t>
  </si>
  <si>
    <t>Malla corrediza económica nat. 6,40 mts. (perfil)</t>
  </si>
  <si>
    <t>Ventana Corrediza (Redonda)</t>
  </si>
  <si>
    <t>Riel nat. 6,40 mts.</t>
  </si>
  <si>
    <t>Vertical redondo nat. 6,40 mts.</t>
  </si>
  <si>
    <t>Horizontal redondo nat. 6,40 mts.</t>
  </si>
  <si>
    <t>Jamba Marco nat. 6,40 mts.</t>
  </si>
  <si>
    <t>Ventana Corrediza (Pesada)</t>
  </si>
  <si>
    <t>Adaptador nat. 6,40 mts.</t>
  </si>
  <si>
    <t>Transformador monof.-autoprot. 5 KVA 1B</t>
  </si>
  <si>
    <t>Moladora</t>
  </si>
  <si>
    <t>Pulverizadora hidráulica</t>
  </si>
  <si>
    <t>Equipo de corte</t>
  </si>
  <si>
    <t>Compresor + pistola</t>
  </si>
  <si>
    <t>Mangle 4m.</t>
  </si>
  <si>
    <t>Dirección de obra</t>
  </si>
  <si>
    <t>Administrativos</t>
  </si>
  <si>
    <t>Locales provisionales</t>
  </si>
  <si>
    <t>Vehículos</t>
  </si>
  <si>
    <t>Codo PVC de 90"x63mm (unión Z)</t>
  </si>
  <si>
    <t>Codo PVC de 90"x90mm (unión Z)</t>
  </si>
  <si>
    <t>Codo PVC de 90"x110mm (unión Z)</t>
  </si>
  <si>
    <t>Codo PVC de 90"x160mm (unión Z)</t>
  </si>
  <si>
    <t>Codo PVC de 90"x200mm (unión Z)</t>
  </si>
  <si>
    <t xml:space="preserve">u.        </t>
  </si>
  <si>
    <t>Codo PVC de 45"x63mm (unión Z)</t>
  </si>
  <si>
    <t>Codo PVC de 45"x90mm (unión Z)</t>
  </si>
  <si>
    <t>Codo PVC de 45"x110mm (unión Z)</t>
  </si>
  <si>
    <t>Codo PVC de 45"x160mm (unión Z)</t>
  </si>
  <si>
    <t>Marmettone TR(15x30)*</t>
  </si>
  <si>
    <t>Marmettone TC(20x20)</t>
  </si>
  <si>
    <t>Marmettone TG(20x40)</t>
  </si>
  <si>
    <t>Marmettone TD(25x25)</t>
  </si>
  <si>
    <t>Marmettone TM(25x50)</t>
  </si>
  <si>
    <t>Marmettone TF(30x30)</t>
  </si>
  <si>
    <t>Marmettone TP(30x60)</t>
  </si>
  <si>
    <t>Marmettone TQ(40x40)</t>
  </si>
  <si>
    <t>Marmettone TS(40x80)</t>
  </si>
  <si>
    <t>Mármol Negro (marquina) (15x25)</t>
  </si>
  <si>
    <t>"E"</t>
  </si>
  <si>
    <t>Chofer tipo E</t>
  </si>
  <si>
    <t>Blanca grano marmol 3-4 (40x40)</t>
  </si>
  <si>
    <t>Conector de comp. 3/0-3/0</t>
  </si>
  <si>
    <t>Caja octogonal grande nacional</t>
  </si>
  <si>
    <t>Caja rectangular profunda nacional</t>
  </si>
  <si>
    <t>Tablero Aglomerados 4x8x18 C</t>
  </si>
  <si>
    <t>Tablero Aglomerados 7x8x15 2 caras</t>
  </si>
  <si>
    <t>Tablero Aglomerados 7x8x19 2 caras</t>
  </si>
  <si>
    <t>Plywood corriente 4x8x3.6 A</t>
  </si>
  <si>
    <t>Plancha 1/32"x 0.75,negra</t>
  </si>
  <si>
    <t>Paneles Plycem 1220x2440x14mm</t>
  </si>
  <si>
    <t>Paneles Plycem 1220x2440x17mm</t>
  </si>
  <si>
    <t>Paneles Plycem 1220x2440x20mm</t>
  </si>
  <si>
    <t>Paneles Plycem 1220x2440x22mm</t>
  </si>
  <si>
    <t>Paneles Plycem 1220x3000x22mm</t>
  </si>
  <si>
    <t>.</t>
  </si>
  <si>
    <t>Decorit Romano 605x605x6mm</t>
  </si>
  <si>
    <t>M2</t>
  </si>
  <si>
    <t>ML</t>
  </si>
  <si>
    <t>Flashing e=0,45 mm. d=305mm.</t>
  </si>
  <si>
    <t>Flashing e=0,45 mm. d=610mm.</t>
  </si>
  <si>
    <t>Transformador convencional 100 KVA</t>
  </si>
  <si>
    <t>Tapas redondas 3 1/4</t>
  </si>
  <si>
    <t>Reversible EMT de 2"</t>
  </si>
  <si>
    <t>Reversible EMT 1 1/4"</t>
  </si>
  <si>
    <t>Tubería galv. EMT 1/2"x3m</t>
  </si>
  <si>
    <t>Tubería galv. EMT 3/4"X3m</t>
  </si>
  <si>
    <t>Codo 90 PVC 3/4" (unión roscable)</t>
  </si>
  <si>
    <t>Codo 90 PVC 1" (unión roscable)</t>
  </si>
  <si>
    <t>Codo 90 PVC 1 1/4" (unión roscable)</t>
  </si>
  <si>
    <t>Poste tub. H.A. 11m x 350Kg</t>
  </si>
  <si>
    <t>Poste tub. H.A. 11m x 500Kg</t>
  </si>
  <si>
    <t>Jamba chapa ancha puert. corrediza nat. 6,40 mts.</t>
  </si>
  <si>
    <t>Horizontal inf. puerta corrediza nat. 6,40 mts.</t>
  </si>
  <si>
    <t>Canales 50x25x2, 1.47 Kg/m, 6 mts</t>
  </si>
  <si>
    <t>Canales 50x25x3, 2.12 Kg/m, 6 mts</t>
  </si>
  <si>
    <t>Canales 80x40x2, 2.41 Kg/m, 6 mts</t>
  </si>
  <si>
    <t>Canales 80x40x3, 3.54 Kg/m, 6 mts</t>
  </si>
  <si>
    <t>Tanque para agua cónico de 500 Lts.</t>
  </si>
  <si>
    <t>Unión PVC 1 1/4" ( roscable)</t>
  </si>
  <si>
    <t>Unión PVC 1 1/2" ( roscable)</t>
  </si>
  <si>
    <t>Unión PVC 2" ( roscable)</t>
  </si>
  <si>
    <t>Tub. PVC rig. 1/2"x6ml (unión roscable)</t>
  </si>
  <si>
    <t>Tub. PVC rig. 3/4"x6ml (unión roscable)</t>
  </si>
  <si>
    <t>Tub. PVC rig. 1"x6ml (unión roscable)</t>
  </si>
  <si>
    <t>Tub. PVC rig. 1 1/4"x6ml (unión roscable)</t>
  </si>
  <si>
    <t>Tub. PVC rig. 1 1/2"x6ml (unión roscable)</t>
  </si>
  <si>
    <t>Tub. PVC rig. 2"x6ml (unión roscable)</t>
  </si>
  <si>
    <t>Tub. pol. flexible 1/2"</t>
  </si>
  <si>
    <t>Tub. pol. flexible 3/4"</t>
  </si>
  <si>
    <t>Tub. pol. flexible 1"</t>
  </si>
  <si>
    <t>Tub. pol. flexible 1 1/2"</t>
  </si>
  <si>
    <t>Tub. pol. flexible 2"</t>
  </si>
  <si>
    <t>Tub. pol. flexible 3"</t>
  </si>
  <si>
    <t>Tub. pol. flexible 4"</t>
  </si>
  <si>
    <t>Medidor de 1/2" sin caja</t>
  </si>
  <si>
    <t>OP. Escoba, Finisher</t>
  </si>
  <si>
    <t>GUARDIAN</t>
  </si>
  <si>
    <t>Perno tipo U</t>
  </si>
  <si>
    <t>Pie de amigo de platina 1.5"x1/4"x90cm</t>
  </si>
  <si>
    <t>Tuerca de ojo 5/8"</t>
  </si>
  <si>
    <t>Fibrocel Mediterraneo blanco 1210x605mm.</t>
  </si>
  <si>
    <t>Gancho J 125 mm (5.0 PG) conj.</t>
  </si>
  <si>
    <t>Gancho J 140 mm (5.5 PG) conj.</t>
  </si>
  <si>
    <t>Gancho J 180 mm (7.0 PG) conj.</t>
  </si>
  <si>
    <t>Tubo 2"x2" nat. 6,40 mts.</t>
  </si>
  <si>
    <t>Tubo rectangular de 2"x1 1/2" nat. 6,40 mts.</t>
  </si>
  <si>
    <t>Tubo 1 1/4"x1 1/4" nat. 6,40 mts.</t>
  </si>
  <si>
    <t>Tubo de 1"x1" con tornillero nat. 6,40 mts.</t>
  </si>
  <si>
    <t>Tubo cuadrado de 17 m.m. nat. 6,40 mts.</t>
  </si>
  <si>
    <t>Tubo 3"x1" nat. 6,40 mts.</t>
  </si>
  <si>
    <t>Tubo 1"x1" nat. 6,40 mts.</t>
  </si>
  <si>
    <t>Tubo 1 1/2"x 3/4" nat. 6,40 mts.</t>
  </si>
  <si>
    <t>Tubo 1 3/4"x1" nat. 6,40 mts.</t>
  </si>
  <si>
    <t>Tubos con Aleta</t>
  </si>
  <si>
    <t>Tubo 4"x1 3/4" abierto 1 aleta nat. 6,40 mts.</t>
  </si>
  <si>
    <t>Alambre Cu TW #12 AWG</t>
  </si>
  <si>
    <t>Montacarga</t>
  </si>
  <si>
    <t>Baldosa cero blanca gr.marmol blanco #0(50x50)</t>
  </si>
  <si>
    <t>Plaquetas nat. de arcilla 6x20 (83xm2)</t>
  </si>
  <si>
    <t>Marmettone TB(15x15)</t>
  </si>
  <si>
    <t>Marmettone TE(15x25)</t>
  </si>
  <si>
    <t>Lámpara vapor de Mercurio 175W</t>
  </si>
  <si>
    <t>Lámpara vapor de Mercurio 400W</t>
  </si>
  <si>
    <t>Pararrayo 10 KV</t>
  </si>
  <si>
    <t>Perno galv. de 5/8" x 1 1/2"</t>
  </si>
  <si>
    <t>Poste tub. H.A.  9m x 350Kg</t>
  </si>
  <si>
    <t>Conector EMT de 1"</t>
  </si>
  <si>
    <t>Conector EMT de 1 1/4"</t>
  </si>
  <si>
    <t>Conector EMT de 1 1/2"</t>
  </si>
  <si>
    <t>Ventana de Alumini, vidrio y malla antimosquito</t>
  </si>
  <si>
    <t>Baldosa antideslizante gris 30x30</t>
  </si>
  <si>
    <t>Ventana Proyectable</t>
  </si>
  <si>
    <t>PRECIO UNIT.</t>
  </si>
  <si>
    <t>JORNAL /HR</t>
  </si>
  <si>
    <t>Horizontal Sup. Puerta corrediza nat. 6,40 mts.</t>
  </si>
  <si>
    <t>Entrecierre puerta corrediza nat. 6,40 mts.</t>
  </si>
  <si>
    <t>Jambas Seike 9cm. juegos</t>
  </si>
  <si>
    <t>Duela chanul 12 cm. piso</t>
  </si>
  <si>
    <t>Duela chanul 9 cm. pared y tumbado</t>
  </si>
  <si>
    <t>Compactador manual</t>
  </si>
  <si>
    <t>Baldosa de  30x30 cm.</t>
  </si>
  <si>
    <t>Tubería de PVC 1/2"(roscable)</t>
  </si>
  <si>
    <t>ml.</t>
  </si>
  <si>
    <t>Tubería de PVC 3/4"(roscable)</t>
  </si>
  <si>
    <t>Tubería de PVC 1"(roscable)</t>
  </si>
  <si>
    <t>Tubería de PVC 1 1/4"(roscable)</t>
  </si>
  <si>
    <t>Tubería de PVC 1 1/2"(roscable)</t>
  </si>
  <si>
    <t>Tub. met.encajable D=1.07m.,e=2.5 mm</t>
  </si>
  <si>
    <t>Tapa de Hierro Fundido D=24"</t>
  </si>
  <si>
    <t xml:space="preserve">pza       </t>
  </si>
  <si>
    <t>MATERIAL PARA REDES AA.SS. Y AA.LL.</t>
  </si>
  <si>
    <t>UN.</t>
  </si>
  <si>
    <t>CANT.</t>
  </si>
  <si>
    <t>P.UNIT</t>
  </si>
  <si>
    <t>P.TOTAL</t>
  </si>
  <si>
    <t>Cable, caja, .</t>
  </si>
  <si>
    <t xml:space="preserve">Jamba marco de puerta de baño nat. 6,40 mts. </t>
  </si>
  <si>
    <t>Horizontal sup. hoja puert. baño nat. 6,40 mts.</t>
  </si>
  <si>
    <t xml:space="preserve"> SALARIO DIARIO UNIFICADO NOMINAL</t>
  </si>
  <si>
    <t>Jamba marco puerta corrediza nat. 6,40 mts.</t>
  </si>
  <si>
    <t>Riel sup. sin malla puerta corrediza nat. 6,40 mts.</t>
  </si>
  <si>
    <t>Riel inf. sin malla puerta corrediza nat. 6,40 mts.</t>
  </si>
  <si>
    <t>Canales 80x40x4, 4.61 Kg/m, 6 mts</t>
  </si>
  <si>
    <t>ml</t>
  </si>
  <si>
    <t>Viga ARMEX  V2 St.</t>
  </si>
  <si>
    <t>Malla electro ARMEX R-188 (6.15)</t>
  </si>
  <si>
    <t>m2</t>
  </si>
  <si>
    <t>OBRA: CONSTRUCCION DE CUARTEL DE BOMBEROS - UBICACIÓN: CERECITA</t>
  </si>
  <si>
    <t>Vertical de hoja puerta baño nat. 6,40 mts.</t>
  </si>
  <si>
    <t>Horizontal inf. hoja puert. baño nat. 6,40 mts.</t>
  </si>
  <si>
    <t>Porta toallero puerta de baño nat. 6,40 mts.</t>
  </si>
  <si>
    <t>Varilla anclaje 5/8"x2.40m</t>
  </si>
  <si>
    <t>Medidor de luz E.E.E.</t>
  </si>
  <si>
    <t>Cinta aislante (20 m)</t>
  </si>
  <si>
    <t>Tornillo de 1 1/2 x10 para madera (100 u.)</t>
  </si>
  <si>
    <t>cj</t>
  </si>
  <si>
    <t>Tornillo de 1 1/2"x12 (100 unidades)</t>
  </si>
  <si>
    <t>Tornillo de 1"x7</t>
  </si>
  <si>
    <t>Tornillo Tripa de Pato</t>
  </si>
  <si>
    <t>Tacos fischer F-8</t>
  </si>
  <si>
    <t>PW-3b curador</t>
  </si>
  <si>
    <t>T-370 curador/Desm.</t>
  </si>
  <si>
    <t>Triple Seal transparente</t>
  </si>
  <si>
    <t>Lithoplate</t>
  </si>
  <si>
    <t>Prostop metálico</t>
  </si>
  <si>
    <t>lb.</t>
  </si>
  <si>
    <t>Protalico</t>
  </si>
  <si>
    <t>Procrom natural</t>
  </si>
  <si>
    <t xml:space="preserve">Excavadora </t>
  </si>
  <si>
    <t>Procrom en colores</t>
  </si>
  <si>
    <t>Aquaplug</t>
  </si>
  <si>
    <t>Sika piso 40 Neutro</t>
  </si>
  <si>
    <t>Sika piso 40 rojo</t>
  </si>
  <si>
    <t>Sika piso 40 Listo neutro</t>
  </si>
  <si>
    <t>Sikaguard Seal</t>
  </si>
  <si>
    <t>Corinbeton (30 kg), Endurecedor de pisos</t>
  </si>
  <si>
    <t>Corinbeton rojo(40 kg)</t>
  </si>
  <si>
    <t>Corinbeton verde(40 kg)</t>
  </si>
  <si>
    <t>Pisotop</t>
  </si>
  <si>
    <t>Pisotop rojo</t>
  </si>
  <si>
    <t>RECUBRIMIENTOS ESPECIALES</t>
  </si>
  <si>
    <t>Silicone Seal</t>
  </si>
  <si>
    <t>Sika Emulsion</t>
  </si>
  <si>
    <t>Sika top 77</t>
  </si>
  <si>
    <t>Mezcla asfaltica ( inc. Transporte)</t>
  </si>
  <si>
    <t>Asfalto RC-2 ( inc. Transporte)</t>
  </si>
  <si>
    <t>Codo 90 PVC 1 1/2" (unión roscable)</t>
  </si>
  <si>
    <t>Codo 90 PVC 2" (unión roscable)</t>
  </si>
  <si>
    <t>Tapón Macho PVC 1/2" (unión roscable)</t>
  </si>
  <si>
    <t>Tapón Macho PVC 3/4" (unión roscable)</t>
  </si>
  <si>
    <t>Tapón Macho PVC 1" (unión roscable)</t>
  </si>
  <si>
    <t>Tapón Macho PVC 1 1/4" (unión roscable)</t>
  </si>
  <si>
    <t>Tapón Macho PVC 1 1/2" (unión roscable)</t>
  </si>
  <si>
    <t>Tapón Macho PVC 2" (unión roscable)</t>
  </si>
  <si>
    <t>Plancha de yeso 1,2x0.6 m</t>
  </si>
  <si>
    <t>Reductor PVC de 200mm a 160mm (E/C)</t>
  </si>
  <si>
    <t>Tapón Hembra PVC de 20mm (E/C)</t>
  </si>
  <si>
    <t>Tapón Hembra PVC de 32mm (E/C)</t>
  </si>
  <si>
    <t>Tee PVC reductora de 90mm a 63mm (E/C)</t>
  </si>
  <si>
    <t>Tee PVC reductora de 160mm a 110mm (E/C)</t>
  </si>
  <si>
    <t>Tee PVC reductora de 200mm a 160mm (E/C)</t>
  </si>
  <si>
    <t>Encofrado metalico</t>
  </si>
  <si>
    <t>Porcelanato (Alto Tráfico) Color - Graiman</t>
  </si>
  <si>
    <t>Pega Sika BInda Porcelanato</t>
  </si>
  <si>
    <t>saco</t>
  </si>
  <si>
    <t>Disco de Corte (para cortar cerámica y porcelanato)</t>
  </si>
  <si>
    <t>Tapa Ciega 4x4</t>
  </si>
  <si>
    <t>Toma de Voz y Datos</t>
  </si>
  <si>
    <t>C. UTP. CAT 6E Solido gris</t>
  </si>
  <si>
    <t xml:space="preserve">m </t>
  </si>
  <si>
    <t>Puert. Embut. Colorad. 2,05x0,70</t>
  </si>
  <si>
    <t>Mezcladora cocina compacto (410/63)</t>
  </si>
  <si>
    <t>MATERIAL ELECTRICO</t>
  </si>
  <si>
    <t>Porcelana</t>
  </si>
  <si>
    <t>Aislador tipo rollo ANSI 53-2 imp.</t>
  </si>
  <si>
    <t>Aislador tipo rollo nacional</t>
  </si>
  <si>
    <t>mt</t>
  </si>
  <si>
    <t>Alambre Cu TW #8 AWG</t>
  </si>
  <si>
    <t>Alambre Cu TW #10 AWG</t>
  </si>
  <si>
    <t>PRECIO</t>
  </si>
  <si>
    <t>UNITARIO</t>
  </si>
  <si>
    <t>Marco metalico, perfiles,hierro</t>
  </si>
  <si>
    <t>OP.I</t>
  </si>
  <si>
    <t>OP.II</t>
  </si>
  <si>
    <t>DISTRIB. ASFALTO</t>
  </si>
  <si>
    <t>COMPRESOR</t>
  </si>
  <si>
    <t>EXCAVADORA</t>
  </si>
  <si>
    <t>GRUA</t>
  </si>
  <si>
    <t>EQUIPO DE CONSTRUCCION</t>
  </si>
  <si>
    <t>c/h</t>
  </si>
  <si>
    <t>Apliques de pared</t>
  </si>
  <si>
    <t>P.Peiz. Para tomas  de telef.</t>
  </si>
  <si>
    <t>Liviano 19x19x39 cajonetas(hormg.)LL-19</t>
  </si>
  <si>
    <t>Bloq.Alfadomus Econ. R6.5x17x40(15xm2)</t>
  </si>
  <si>
    <t>Bloq.8hue.Liso arcilla10x20x40(12.5xm2)</t>
  </si>
  <si>
    <t>Bloq. 4 hue. Liso arcilla8x20x40(12.5xm2)</t>
  </si>
  <si>
    <t>Bloq.8 hue. Ray.arcilla10x20x40(12.5xm2)</t>
  </si>
  <si>
    <t>Bloq.4 hue. Ray. arcilla8x20x40(12.5xm2)</t>
  </si>
  <si>
    <t>Bloq.Rasill. Liso arcilla7x20x40(12.5xm2)</t>
  </si>
  <si>
    <t>Bloq.Ray. 9 hue.arcilla20x20x40(12.5xm2)</t>
  </si>
  <si>
    <t>Ladrillo chico</t>
  </si>
  <si>
    <t>mll</t>
  </si>
  <si>
    <t>Ladrillo corriente(Payo)</t>
  </si>
  <si>
    <t>mll       1</t>
  </si>
  <si>
    <t>Kerámikos línea Pointee superior</t>
  </si>
  <si>
    <t>Decorados Castaño Whisky superior</t>
  </si>
  <si>
    <t>jgo</t>
  </si>
  <si>
    <t>Ancla de empuje d=4" 9m</t>
  </si>
  <si>
    <t>Bastidor de 1 espacio</t>
  </si>
  <si>
    <t>Montura de 1/2"</t>
  </si>
  <si>
    <t xml:space="preserve">Accesorios </t>
  </si>
  <si>
    <t>Tubo 4"x1 3/4" abierto sin aleta nat. 6,40 mts.</t>
  </si>
  <si>
    <t>Junquillo triangular esplada 1 1/4</t>
  </si>
  <si>
    <t>Junquillo triangular tapa 1 1/4</t>
  </si>
  <si>
    <t>Junta de neopreno d=42" (1050 mm.)</t>
  </si>
  <si>
    <t>Junta de neopreno d=54" (1300 mm.)</t>
  </si>
  <si>
    <t>Tub.acero corrugado galv.48" Cal.12</t>
  </si>
  <si>
    <t>Tub.acero corrugado galv.60" Cal.12</t>
  </si>
  <si>
    <t>Tub.acero corrugado galv.72" Cal.10</t>
  </si>
  <si>
    <t>PIEZAS SANITARIAS Y EQUIPOS HIDRONEUMATICOS</t>
  </si>
  <si>
    <t>Bidet E. Libra (GALAXIE) colores fuertes</t>
  </si>
  <si>
    <t xml:space="preserve">u         </t>
  </si>
  <si>
    <t>OP. Martillo Neomatico</t>
  </si>
  <si>
    <t>Cerradura dormitorio (satinada) FECSA</t>
  </si>
  <si>
    <t>Rudón de bálsamo</t>
  </si>
  <si>
    <t>Rastreras de bálsamo 12x240</t>
  </si>
  <si>
    <t>Pasamano de teca</t>
  </si>
  <si>
    <t>Cerradura baño Schlage americana</t>
  </si>
  <si>
    <t>Cerradura dormitorio Schlage americana</t>
  </si>
  <si>
    <t>Cerradura entrada Schlage americana</t>
  </si>
  <si>
    <t>Cerradura pasillo (cromada)</t>
  </si>
  <si>
    <t>Cerradura pasillo (satinada) FECSA</t>
  </si>
  <si>
    <t>Cerradura vaivén (cromada)</t>
  </si>
  <si>
    <t>Cerradura vaivén (satinada) FECSA</t>
  </si>
  <si>
    <t>Cerradura closet (satinada) pomos</t>
  </si>
  <si>
    <t>Bisagra dor.1/2"x1 5/16",con tornillos</t>
  </si>
  <si>
    <t>par</t>
  </si>
  <si>
    <t>Bisagra de Bronce Satinado STANLEY 3 1/2"</t>
  </si>
  <si>
    <t>Bisagra cromada de 3.5"x3.5"inc.torn.</t>
  </si>
  <si>
    <t xml:space="preserve">Bisagra satinado americanas 3x3 </t>
  </si>
  <si>
    <t>Bisagra satinado americanas 3 1/2 x 3</t>
  </si>
  <si>
    <t>Cable Al. triplex ASC 3x6 AWG</t>
  </si>
  <si>
    <t>Cable Cu TW #2 AWG (100m)</t>
  </si>
  <si>
    <t xml:space="preserve">rll       </t>
  </si>
  <si>
    <t>Rodillo Liso</t>
  </si>
  <si>
    <t>DESCRIPCION</t>
  </si>
  <si>
    <t>%</t>
  </si>
  <si>
    <t>MANO DE OBRA</t>
  </si>
  <si>
    <t>Ventana corrediza de Al/Vd. nat. malla</t>
  </si>
  <si>
    <t>Vent. corr. Al/Vid color malla</t>
  </si>
  <si>
    <t>Ventana Celosía Al/Vd natural</t>
  </si>
  <si>
    <t>Ventana fija (1m2)</t>
  </si>
  <si>
    <t>Base (ventana celosía) Alum.natural</t>
  </si>
  <si>
    <t>Cabezal(ventana celosía)</t>
  </si>
  <si>
    <t>Barra operadora(Vent.Alum.y Vid.)</t>
  </si>
  <si>
    <t>Vidrio Cortado  4mm(ventana celosía)</t>
  </si>
  <si>
    <t>Operador manual (vent. celosía)</t>
  </si>
  <si>
    <t>Remaches (ventana celosía)</t>
  </si>
  <si>
    <t>Ventana Corrediza</t>
  </si>
  <si>
    <t>Horizontal de hoja standard nat. 6,40 mts.</t>
  </si>
  <si>
    <t>Vertical abierto standar nat. 6,40 mts.</t>
  </si>
  <si>
    <t>Malla corrediza standard 6,40 mts.</t>
  </si>
  <si>
    <t>Vertical cerrado standard nat. 6,40 mts.</t>
  </si>
  <si>
    <t>Jamba marco económico nat. 6,40 mts.</t>
  </si>
  <si>
    <t>Riel superior de tres aletas nat. 6,40 mts.</t>
  </si>
  <si>
    <t>Riel inferior económico nat. 6,40 mts</t>
  </si>
  <si>
    <t>Riel Sup. e Inf. standard nat. 6,40 mts.</t>
  </si>
  <si>
    <t>Tubo 4"x1 3/4" cerrado 1 aleta nat. 6,40 mts.</t>
  </si>
  <si>
    <t>Vertical de hoja puerta batiente nat. 6,40mts.</t>
  </si>
  <si>
    <t>Vertical de felpa puerta batiente nat. 6,40mts.</t>
  </si>
  <si>
    <t>Junquillo de puerta batiente nat. 6,40 mts.</t>
  </si>
  <si>
    <t>Horizontal sup. de puerta batiente nat. 6,40 mts.</t>
  </si>
  <si>
    <t>Barra de empuje nat. 6,40 mts.</t>
  </si>
  <si>
    <t>Sardinel de 4 pulgadas nat. 6,40 mts.</t>
  </si>
  <si>
    <t>Tiraderas puerta batiente nat. 6,40 mts.</t>
  </si>
  <si>
    <t>Felpero de 1 1/2 nat. 6,40 mts.</t>
  </si>
  <si>
    <t>Maquina de corte</t>
  </si>
  <si>
    <t>Vertical abierto económico nat. 6,40 mts.</t>
  </si>
  <si>
    <t>Horizontal de hoja económico nat. 6,40 mts.</t>
  </si>
  <si>
    <t>Cables, tubos, codo y accesorios</t>
  </si>
  <si>
    <t>Cables Cu, tubos, y accesorios</t>
  </si>
  <si>
    <t>Tuberia Emt 1/2" elect</t>
  </si>
  <si>
    <t>Uniones Emt 1/2</t>
  </si>
  <si>
    <t>Conector EMT 1/2</t>
  </si>
  <si>
    <t>Alambre solido #12</t>
  </si>
  <si>
    <t xml:space="preserve">Alambre Recocido # 18 </t>
  </si>
  <si>
    <t>Ib</t>
  </si>
  <si>
    <t>Tomacoriente  220v</t>
  </si>
  <si>
    <t>Tablero para medidor y accesorios</t>
  </si>
  <si>
    <t xml:space="preserve">Alambrres, tubos y accesorios  </t>
  </si>
  <si>
    <t xml:space="preserve">Alambrres y accesorios  </t>
  </si>
  <si>
    <t>Cer. (10x20) Graniti sup. tono suave</t>
  </si>
  <si>
    <t>Cer.(10x20) Graniti sup. tono oscuro</t>
  </si>
  <si>
    <t>Cer.(20x20) Linea Forestal,sup. base</t>
  </si>
  <si>
    <t>CHOF. II</t>
  </si>
  <si>
    <t>CHOF. III</t>
  </si>
  <si>
    <t>JORNAL REAL</t>
  </si>
  <si>
    <t>Transformador monof.-autoprot. 10 KVA</t>
  </si>
  <si>
    <t>Transformador monof.-autoprot. 15 KVA 1B</t>
  </si>
  <si>
    <t>Transformador monof.-autoprot. 25 KVA</t>
  </si>
  <si>
    <t>Transformador monof.-autoprot. 50 KVA 1B</t>
  </si>
  <si>
    <t>Transformador convencional 15 KVA</t>
  </si>
  <si>
    <t>Transformador convencional 10 KVA 2B</t>
  </si>
  <si>
    <t>Transformador convencional 25 KVA</t>
  </si>
  <si>
    <t>Fibrocel Mediterraneo blanco 605x605mm.</t>
  </si>
  <si>
    <t>Romano blanco 605x605 mm.</t>
  </si>
  <si>
    <t>Duelas Plycem 1220x2440x11 mm.</t>
  </si>
  <si>
    <t>Duelas Plycem 1220x2440x14 mm.</t>
  </si>
  <si>
    <t>Duelas Plycem 1220x2440x17 mm.</t>
  </si>
  <si>
    <t>Duelas Plycem 1220x2440x22 mm.</t>
  </si>
  <si>
    <t>Tub.presión E/C 90 mm.x 6m.x145 PSI</t>
  </si>
  <si>
    <t>Tub.presión E/C 110 mm.x 6m.x145 PSI</t>
  </si>
  <si>
    <t>Soldadora</t>
  </si>
  <si>
    <t>COMPONENTES DEL COSTO INDIRECTO</t>
  </si>
  <si>
    <t>SUBTOTAL  N =</t>
  </si>
  <si>
    <t>Retroexcavadora</t>
  </si>
  <si>
    <t>Tanquero</t>
  </si>
  <si>
    <t>Motoniveladora</t>
  </si>
  <si>
    <t>Rodillo neumatico</t>
  </si>
  <si>
    <t>Camion distribuidor de asfalto</t>
  </si>
  <si>
    <t xml:space="preserve">Compresor   </t>
  </si>
  <si>
    <t>OP. Excavadora/Motoniveladora</t>
  </si>
  <si>
    <t>Hormigon premezclado  f'c=210 kg/cm2</t>
  </si>
  <si>
    <t>Encofrado Bordillo</t>
  </si>
  <si>
    <t>Reductor PVC de 25mm a 20mm (E/C)</t>
  </si>
  <si>
    <t>Reductor PVC de 32mm a 20mm (E/C)</t>
  </si>
  <si>
    <t>Reductor PVC de 32mm a 25mm (E/C)</t>
  </si>
  <si>
    <t>Baldosa gres natural 10x20(50xm2)</t>
  </si>
  <si>
    <t>Hoja de ventana proyectable nat. 6,40 mts.</t>
  </si>
  <si>
    <t>Marco de ventana proyectable nat. 6,40mts.</t>
  </si>
  <si>
    <t>Puerta Batiente</t>
  </si>
  <si>
    <t>Puerta de 0,6x 1,6 m., y accesorios</t>
  </si>
  <si>
    <t>Reflector de 400W 220V y accesorios</t>
  </si>
  <si>
    <t>Reflector de 150W 220V y accesorios</t>
  </si>
  <si>
    <t>Cables y accesorios</t>
  </si>
  <si>
    <t>Traslucentes Master 1000 L= 2000 mm.</t>
  </si>
  <si>
    <t>Diluyente</t>
  </si>
  <si>
    <t>Traslucentes Master SPT 850/18 L= 2700 mm.</t>
  </si>
  <si>
    <t>Mampara de 4" x 1 3/4</t>
  </si>
  <si>
    <t>Tina Gemini(Imp.U.S.A.) color fuerte s/luz</t>
  </si>
  <si>
    <t>Accesorios Adhesivos Edesa col.fuertes</t>
  </si>
  <si>
    <t>Accesorios Adhesivos Edesa color blanco</t>
  </si>
  <si>
    <t>Accesorios Adhesivos Edesa col.suave</t>
  </si>
  <si>
    <t>Accesorios Spazzio col.fuerte</t>
  </si>
  <si>
    <t>Accesorios Spazzio col.suave</t>
  </si>
  <si>
    <t>Accesorios Spazzio col.blanco</t>
  </si>
  <si>
    <t>Placa interruptor Eagle baquelita</t>
  </si>
  <si>
    <t>Placa interruptor ticino aluminio</t>
  </si>
  <si>
    <t>Socket med.monofásico 2p 4ptos 100A</t>
  </si>
  <si>
    <t>Baldosa roja gr. fino piedra caliza #1-2(40x40)</t>
  </si>
  <si>
    <t xml:space="preserve">Tumbado de Yeso </t>
  </si>
  <si>
    <t>Jamba marco puerta corrediza econ. nat. 6,40 mts.</t>
  </si>
  <si>
    <t>Riel superior puerta corrediza econ. nat. 6,40 mts.</t>
  </si>
  <si>
    <t>Riel inferior puerta corrediza econ. nat. 6,40 mts.</t>
  </si>
  <si>
    <t>Horizontal sup. puert. corred. econ.  nat. 6,40 mts.</t>
  </si>
  <si>
    <t>Horizontal Inf. puert. corred. econ. nat. 6,40 mts.</t>
  </si>
  <si>
    <t>Entrecierre puerta corrediza econ. nat. 6,40 mts.</t>
  </si>
  <si>
    <t>Vertical de malla puert. corred. econ. nat. 6,40 mts.</t>
  </si>
  <si>
    <t>Horizontal de malla puert. corred. econ. nat. 6,40 mts.</t>
  </si>
  <si>
    <t>Puerta de Baño</t>
  </si>
  <si>
    <t>Riel superior puerta de baño nat. 6,40 mts.</t>
  </si>
  <si>
    <t>Llave cromada (221-71)</t>
  </si>
  <si>
    <t>Papel tapiz Tradicional duplex linea</t>
  </si>
  <si>
    <t>Papel tapiz Imp. Giselle simplex linea</t>
  </si>
  <si>
    <t>Papel tapiz Imp. Cinthia Vinilo linea</t>
  </si>
  <si>
    <t>Funda de Alcasit</t>
  </si>
  <si>
    <t>Poma Pegavinyl (para papel tapiz)</t>
  </si>
  <si>
    <t>gal</t>
  </si>
  <si>
    <t>Porcelana en polvo (blanca)</t>
  </si>
  <si>
    <t>Porcelana negra 103 c/arena</t>
  </si>
  <si>
    <t>Kerámikos línea Hilos superior</t>
  </si>
  <si>
    <t>Perfiles cielo raso L-12</t>
  </si>
  <si>
    <t>Tub. PVC unión Z d=63mm, 0.8 MPA</t>
  </si>
  <si>
    <t>Tub. PVC unión Z d=90mm, 0.80 MPA</t>
  </si>
  <si>
    <t>Unión Gibault tapón A/L 400mm</t>
  </si>
  <si>
    <t>Sika top 107 Seal</t>
  </si>
  <si>
    <t>Sika top 108 Armatec</t>
  </si>
  <si>
    <t>Sika top 122 C. Calido</t>
  </si>
  <si>
    <t>Sika top 122 C. Frio</t>
  </si>
  <si>
    <t>Sikacryl Gris(sellante acrilico)</t>
  </si>
  <si>
    <t>Sikaflex 1a. Gris(sellador elastico)</t>
  </si>
  <si>
    <t>Sikaflex 11 FC negro (sellador y pegante)</t>
  </si>
  <si>
    <t>Grua pequeña de 20 ton.</t>
  </si>
  <si>
    <t>Platina 1 1/2"x 3/16"</t>
  </si>
  <si>
    <t>Mortero</t>
  </si>
  <si>
    <t>Cable de acero 1"</t>
  </si>
  <si>
    <t>Elementos de fijacion</t>
  </si>
  <si>
    <t>Sika Empaste blanco</t>
  </si>
  <si>
    <t>sika</t>
  </si>
  <si>
    <t>Mármol  (30x30)</t>
  </si>
  <si>
    <t>Ayudante Mec.</t>
  </si>
  <si>
    <t>Chofer I</t>
  </si>
  <si>
    <t>Chofer III</t>
  </si>
  <si>
    <t>Cadenero</t>
  </si>
  <si>
    <t>Topografo</t>
  </si>
  <si>
    <t>OP. Motoniveladora</t>
  </si>
  <si>
    <t>Inodoro E.Cacique (COMERCIAL) blanco</t>
  </si>
  <si>
    <t>Inodoro Concord (COMERCIAL)col.suave</t>
  </si>
  <si>
    <t>Inodoro Leo (Galaxie) blanco</t>
  </si>
  <si>
    <t>Tub. de HA d=42" (1050 mm.)</t>
  </si>
  <si>
    <t>Tub. de HA d=48" (1200 mm.)</t>
  </si>
  <si>
    <t>Tub. de HA d=54" (1400 mm.)</t>
  </si>
  <si>
    <t>Tub. de HA d=60" (1400 mm.)</t>
  </si>
  <si>
    <t>Tub. de HA d=80" (2000 mm.)</t>
  </si>
  <si>
    <t>Tub. de HS d=4" (100 mm.)</t>
  </si>
  <si>
    <t>Tub. de HS d=6" (150 mm.)</t>
  </si>
  <si>
    <t>Tub. de HS d=12" (300 mm.)</t>
  </si>
  <si>
    <t>Tub. de HS d=10" (250 mm.)</t>
  </si>
  <si>
    <t>Tub. de HS d=20" (500 mm.)</t>
  </si>
  <si>
    <t>Tub. de HS d=8" (200 mm.)</t>
  </si>
  <si>
    <t>Tub. de HS d=30" (750 mm.)</t>
  </si>
  <si>
    <t>Tub. de HS d=16" (400 mm.)</t>
  </si>
  <si>
    <t>Tub. de HS d=36" (900 mm.)</t>
  </si>
  <si>
    <t>Tub. PVC rig. desagüe 2"x3ml, 50 mm.</t>
  </si>
  <si>
    <t>CANTIDAD</t>
  </si>
  <si>
    <t>COSTO U.</t>
  </si>
  <si>
    <t xml:space="preserve"> MENSUAL NOMINAL (2)</t>
  </si>
  <si>
    <t>P.Peiz. Para tomas  de  TV.</t>
  </si>
  <si>
    <t>P.Peiz. Interruptor senc.2 vias</t>
  </si>
  <si>
    <t>P.Peiz. Interruptor senc.3 vias</t>
  </si>
  <si>
    <t>Alfateja plana esmalt.tapa 10xm2</t>
  </si>
  <si>
    <t>Alfateja plana esmalt.canal 10xm2</t>
  </si>
  <si>
    <t>Teja curva 30cm.(15xm2)natural</t>
  </si>
  <si>
    <t>Teja curva esmaltada canal 30cm.(15xm2)</t>
  </si>
  <si>
    <t>ALUMINIO Y VIDRIO</t>
  </si>
  <si>
    <t>Vidrio Claro de 2mm. (importado)</t>
  </si>
  <si>
    <t>Vidrio Claro de 3mm.(importado)</t>
  </si>
  <si>
    <t>Vidrio Claro de 4mm (importado)</t>
  </si>
  <si>
    <t>Malla electros. D=8mm. (15x15)</t>
  </si>
  <si>
    <t>Vidrio Claro de 5mm.(importado)</t>
  </si>
  <si>
    <t>Vidrio Claro de 6mm.(importado)</t>
  </si>
  <si>
    <t>Tablero Aglomerados 4x8x9 C</t>
  </si>
  <si>
    <t>Tablero Aglomerados 4x8x12 A</t>
  </si>
  <si>
    <t>Tablero Aglomerados 4x8x12 B</t>
  </si>
  <si>
    <t>Tablero Aglomerados 4x8x12 C</t>
  </si>
  <si>
    <t>Tablero Aglomerados 4x8x15 A</t>
  </si>
  <si>
    <t>Tablero Aglomerados 4x8x15 B</t>
  </si>
  <si>
    <t>Tablero Aglomerados 4x8x15 C</t>
  </si>
  <si>
    <t>Tablero Aglomerados  4x8x18 A</t>
  </si>
  <si>
    <t>Tablero Aglomerados 4x8x18 B</t>
  </si>
  <si>
    <t>Tornillo aleta 3.5x31mm hierro</t>
  </si>
  <si>
    <t>Tornillo aleta 3.9x35mm hierro</t>
  </si>
  <si>
    <t>Tumbado acústico fibra mineral planchas2'x4'(5/8")</t>
  </si>
  <si>
    <t>Remate "V" para revestimiento nat. 6,40 mts.</t>
  </si>
  <si>
    <t>Revestimiento nat. 6,40 mts.</t>
  </si>
  <si>
    <t>Revestimiento(económico) nat. 6,40 mts.</t>
  </si>
  <si>
    <t>Revestimiento de 136 mm nat. 6,40 mts.</t>
  </si>
  <si>
    <t>ADOQUINES</t>
  </si>
  <si>
    <t>Peatonal gris(exagonal) ,35 x m2</t>
  </si>
  <si>
    <t>Tub. met.encajable D=.91mts,e=2.0</t>
  </si>
  <si>
    <t xml:space="preserve">ml.       </t>
  </si>
  <si>
    <t>Perfil de aluminio 1x1/2" (6,40m) 60x12</t>
  </si>
  <si>
    <t>Tubería galv. EMT 1"x3m</t>
  </si>
  <si>
    <t>Cerr.Ng.38.1mm, 1 1/2,  200mm</t>
  </si>
  <si>
    <t>Cerr.Ng.42.0mm, 200mm</t>
  </si>
  <si>
    <t>Cerr.Ng.50.8mm, 2,  200mm</t>
  </si>
  <si>
    <t>Cerr.Ng.63.5mm, 2 1/2,  200mm</t>
  </si>
  <si>
    <t>Cerr.Ng.73.0mm, 2 7/8,  200mm</t>
  </si>
  <si>
    <t xml:space="preserve">    CAT (II)</t>
  </si>
  <si>
    <t>PLOMERO</t>
  </si>
  <si>
    <t>SUBTOTAL  M =</t>
  </si>
  <si>
    <t>SUBTOTAL  O =</t>
  </si>
  <si>
    <t>SUBTOTAL  P =</t>
  </si>
  <si>
    <t>MAESTRO</t>
  </si>
  <si>
    <t>ALBANIL</t>
  </si>
  <si>
    <t>PEON</t>
  </si>
  <si>
    <t>MOTONIVELADORA</t>
  </si>
  <si>
    <t>CARPINTERO</t>
  </si>
  <si>
    <t>Uniones EMT de 3/4"</t>
  </si>
  <si>
    <t>Puerta alistonada corr. 3x7x37</t>
  </si>
  <si>
    <t>Puert. alist. corr. Preserv. 3x7x37</t>
  </si>
  <si>
    <t>Puerta alist. decorativa 3x7x38</t>
  </si>
  <si>
    <t>P.Peiz. Interruptor senc.4 vias</t>
  </si>
  <si>
    <t>Alambre telf., tub. emt.</t>
  </si>
  <si>
    <t>Tubo 1 1/2"x1 1/2" (Pesado) nat. 6,40 mts.</t>
  </si>
  <si>
    <t>Tubo 4"x1 3/4" (Pesado) nat. 6,40 mts.</t>
  </si>
  <si>
    <t>Tubo 1 1/2"x1 1/2" nat. 6,40 mts.</t>
  </si>
  <si>
    <t>Tubo 3"x1 1/2" nat. 6,40 mts.</t>
  </si>
  <si>
    <t>Peatonal gris(cruz),AC-P 6x22.5x25 cm.</t>
  </si>
  <si>
    <t>Vehicular gris (cruz) AC-V 9x22.5x25 cm</t>
  </si>
  <si>
    <t>Vehicular gris (exagonal),35 x m2</t>
  </si>
  <si>
    <t>Vehicular gris (cruz),9X29X29,AD-1</t>
  </si>
  <si>
    <t>Bloque liviano bl-9 9x19x39 cm</t>
  </si>
  <si>
    <t>Vehicular gris(trebol), 9x10.5x20.5, AD-2</t>
  </si>
  <si>
    <t>AZULEJOS Y RECUBRIMIENTO PARA PARED</t>
  </si>
  <si>
    <t>Unicolor(11x11)Trad. sup. tonos suaves</t>
  </si>
  <si>
    <t>Unicolor(11x11)Trad.sup. tonos oscuros</t>
  </si>
  <si>
    <t>Tub. galv. senc. nac. de 1 1/2"x6ml (sin unión)</t>
  </si>
  <si>
    <t>Tub. galv. refor. nac. de 1 1/2x6ml (sin unión)</t>
  </si>
  <si>
    <t>Tub. galv. senc. nac. de 2"x6ml (sin unión)</t>
  </si>
  <si>
    <t>Sifón PVC 50 mm</t>
  </si>
  <si>
    <t>Unión PVC 2", 50 mm.</t>
  </si>
  <si>
    <t>Junta de neopreno d=8" (200 mm.)</t>
  </si>
  <si>
    <t>Junta de neopreno d=10" (250 mm.)</t>
  </si>
  <si>
    <t>Junta de neopreno d=12" (300 mm.)</t>
  </si>
  <si>
    <t>Breakers para caja de 30A a 60A (3p)</t>
  </si>
  <si>
    <t>OTROS</t>
  </si>
  <si>
    <t>BENEFICIOS</t>
  </si>
  <si>
    <t>D</t>
  </si>
  <si>
    <t>E</t>
  </si>
  <si>
    <t>F</t>
  </si>
  <si>
    <t>COD.</t>
  </si>
  <si>
    <t>U.</t>
  </si>
  <si>
    <t>COSTO $</t>
  </si>
  <si>
    <t>Varillas grado interm. corr.8-32 mm</t>
  </si>
  <si>
    <t>Viga ARMEX V1 St.</t>
  </si>
  <si>
    <t>Duela de teca</t>
  </si>
  <si>
    <t>Rastreras de laurel de 6x240</t>
  </si>
  <si>
    <t>DETALLE:</t>
  </si>
  <si>
    <t>Volqueta de 8m3</t>
  </si>
  <si>
    <t>Ecavadora de Oruga 125 HP</t>
  </si>
  <si>
    <t>hora</t>
  </si>
  <si>
    <t>Equipo topografico</t>
  </si>
  <si>
    <t>Clavo 2"x 8</t>
  </si>
  <si>
    <t>Lb</t>
  </si>
  <si>
    <t>Bomba Ø =4"</t>
  </si>
  <si>
    <t>Angulos 40x40x5, 2.82 Kg/m, 6 mts.</t>
  </si>
  <si>
    <t>Angulos 50x50x2, 1.52 Kg/m, 6 mts</t>
  </si>
  <si>
    <t>Angulos 50x50x3, 2.24 Kg/m, 6 mts</t>
  </si>
  <si>
    <t>Angulos 50x50x4, 2.93 Kg/m, 6 mts.</t>
  </si>
  <si>
    <t>Angulos 50x50x5, 3.6 Kg/m, 6 mts</t>
  </si>
  <si>
    <t>Angulos 60x60x5, 4.39 Kg/m, 6 mts</t>
  </si>
  <si>
    <t>Angulos 100x100x6, 11.4 Kg/m, 6 mts</t>
  </si>
  <si>
    <t>CHOF. I</t>
  </si>
  <si>
    <t>Junquillo triangular tapa 1 1/2</t>
  </si>
  <si>
    <t>*</t>
  </si>
  <si>
    <t>+</t>
  </si>
  <si>
    <t>+++++</t>
  </si>
  <si>
    <t>LISTA DE MATERIALES A ABRIL DEL 2001</t>
  </si>
  <si>
    <t>Canal 3"x1" con aleta nat. 6,40 mts.</t>
  </si>
  <si>
    <t>Canal 3"x1/2" sin aleta nat. 6,40 mts.</t>
  </si>
  <si>
    <t>Canal 3"x1/2" con aleta nat. 6,40 mts.</t>
  </si>
  <si>
    <t>Canal 3"x1" sin aleta nat. 6,40 mts.</t>
  </si>
  <si>
    <t>Tubos Estriados</t>
  </si>
  <si>
    <t>plg</t>
  </si>
  <si>
    <t>ltt</t>
  </si>
  <si>
    <t>Impermeabilizante y otros materiales</t>
  </si>
  <si>
    <t>COSTO T.</t>
  </si>
  <si>
    <t>Mangón de pasamano económico nat. 6,40 mts.</t>
  </si>
  <si>
    <t>Pletina económica 1 1/2 nat. 6,40 mts.</t>
  </si>
  <si>
    <t>Tubo elipse nat. 6,40 mts.</t>
  </si>
  <si>
    <t>Tapa perimetral fijo manpara 4" nat. 6,40 mts.</t>
  </si>
  <si>
    <t>Perimetral fijo manpara 4" nat. 6,40 mts.</t>
  </si>
  <si>
    <t>Perimetral movil manpara 4" nat. 6,40 mts.</t>
  </si>
  <si>
    <t>Junquillo manpara 4" nat. 6,40 mts.</t>
  </si>
  <si>
    <t>Tumbado</t>
  </si>
  <si>
    <t>Conbeton ALE-505,Plastificante alta resist.</t>
  </si>
  <si>
    <t>Conbeton ALE-100,Plastificante alta resist.</t>
  </si>
  <si>
    <t>Conbeton ALE-786,Plastificante alta resist.</t>
  </si>
  <si>
    <t>Impersan D-M,Impermeab.y Plastificante</t>
  </si>
  <si>
    <t>Aquaseal 3.78 lts</t>
  </si>
  <si>
    <t>lt.</t>
  </si>
  <si>
    <t>TRATAMIENTO PARA PISOS</t>
  </si>
  <si>
    <t>Tanque para agua cilíndrico de 500 Lts.</t>
  </si>
  <si>
    <t>Clavos Eterteja 140 mm.(5,5") conj.</t>
  </si>
  <si>
    <t>Clavos P7 100 mm.(4") conj.</t>
  </si>
  <si>
    <t>Tirafondo de 100mm (4") conjunto</t>
  </si>
  <si>
    <t>Tirafondo de 100mm (5") conjunto</t>
  </si>
  <si>
    <t>Cargadora 115 HP</t>
  </si>
  <si>
    <t>Caña</t>
  </si>
  <si>
    <t>Operador I</t>
  </si>
  <si>
    <t>Bomba agua (FW) 1/2 H.P.</t>
  </si>
  <si>
    <t>Bomba agua (FW) 3/4 H.P.</t>
  </si>
  <si>
    <t>Calentador de 20 gal.</t>
  </si>
  <si>
    <t>Tanque presión 40 gal.</t>
  </si>
  <si>
    <t>Tanque presión 60 gal.</t>
  </si>
  <si>
    <t>Tanque presión 100 gal.</t>
  </si>
  <si>
    <t>PROYECTO:</t>
  </si>
  <si>
    <t>UBICACIÓN:</t>
  </si>
  <si>
    <t>P.S.P. N2</t>
  </si>
  <si>
    <t>Plastocrete 161 HE</t>
  </si>
  <si>
    <t>Sika 2</t>
  </si>
  <si>
    <t>Sika 3</t>
  </si>
  <si>
    <t>Sika 4a</t>
  </si>
  <si>
    <t>Sika Aer</t>
  </si>
  <si>
    <t>Sika Cola</t>
  </si>
  <si>
    <t>Sika Blanco</t>
  </si>
  <si>
    <t>Sika Rojo</t>
  </si>
  <si>
    <t>Plastiment BV-40</t>
  </si>
  <si>
    <t>Aditec FA-111,Acelerante de fraguado</t>
  </si>
  <si>
    <t>Lavadero hierro enlosado(pipsa) 30x18"</t>
  </si>
  <si>
    <t>Lavarropa de fibra de vidrio</t>
  </si>
  <si>
    <t>Tina Hidromasajes Venus S/F color fuerte</t>
  </si>
  <si>
    <t>Tina Hidromasajes Andrea C/F color fuerte</t>
  </si>
  <si>
    <t>Tub.presión E/C 200 mm.x 6m.x91 PSI</t>
  </si>
  <si>
    <t>Junquillo v. fijo sin felpero nat. 6,40 mts.</t>
  </si>
  <si>
    <t>Mullon standard (unión) nat. 6,40 mts.</t>
  </si>
  <si>
    <t>Bidet E.Libra (GALAXIE) colores suaves</t>
  </si>
  <si>
    <t>Bidet E.Libra (GALAXIE) color blanco</t>
  </si>
  <si>
    <t>Bidet Virgo s/tapa (GALAXIE) color fuertes</t>
  </si>
  <si>
    <t>Bidet E.Virgo s/tapa(GALAXIE) color suaves</t>
  </si>
  <si>
    <t>Bidet Syria (SPAZZIO) color fuertes</t>
  </si>
  <si>
    <t>Lija</t>
  </si>
  <si>
    <t>Alambre Cu TW #14 AWG</t>
  </si>
  <si>
    <t xml:space="preserve">   !!     NO LLENAR ESTA FILA   !!</t>
  </si>
  <si>
    <t>D.M.T.</t>
  </si>
  <si>
    <t>M3 Ton/Km</t>
  </si>
  <si>
    <t>COSTO</t>
  </si>
  <si>
    <t>Tubería galv. EMT 1 1/2"x3m</t>
  </si>
  <si>
    <t>Alambre telefónico entorchado #2x23</t>
  </si>
  <si>
    <t>Alambre gemelo #12</t>
  </si>
  <si>
    <t>Alambre gemelo #14</t>
  </si>
  <si>
    <t>Alambre gemelo #18</t>
  </si>
  <si>
    <t>Alambre gemelo #16</t>
  </si>
  <si>
    <t>Plastiplomo 2x14</t>
  </si>
  <si>
    <t xml:space="preserve">Bloque ornamental 30x30x10 </t>
  </si>
  <si>
    <t>Bloque Piedra pómez 10x20x40</t>
  </si>
  <si>
    <t>Bloque Piedra pómez 10x15x40</t>
  </si>
  <si>
    <t>Bloque Piedra Pómez 20x20x40</t>
  </si>
  <si>
    <t>Bloque Piedra pómez 20x15x40</t>
  </si>
  <si>
    <t>Bordillo simple .15x.18x.30 (100u)</t>
  </si>
  <si>
    <t>HORMIGON PREMEZCLADO</t>
  </si>
  <si>
    <t>f'c=100 Kg/cm2, Corr.Piedra 25 mm.</t>
  </si>
  <si>
    <t xml:space="preserve">m3        </t>
  </si>
  <si>
    <t xml:space="preserve">f'c=140 Kg/cm2, Bom.Piedra 12 mm. </t>
  </si>
  <si>
    <t xml:space="preserve">f'c=180 Kg/cm2, Bombeable Piedra 12 mm. </t>
  </si>
  <si>
    <t>f'c=210 Kg/cm2, Bombeable Piedra 12 mm.</t>
  </si>
  <si>
    <t xml:space="preserve">f'c=240 Kg/cm2, Bombeable Piedra 12 mm. </t>
  </si>
  <si>
    <t xml:space="preserve">f'c=280 Kg/cm2, Bombeable Piedra 12 mm. </t>
  </si>
  <si>
    <t>f'c=300 Kg/cm2, Bombeable Piedra 12 mm.</t>
  </si>
  <si>
    <t>f'c=320 Kg/cm2, Bombeable Piedra 12 mm.</t>
  </si>
  <si>
    <t>MADERA CONTRACH.PUERTA Y ACCESOR.</t>
  </si>
  <si>
    <t>Tablero Aglomerados 4x7x19</t>
  </si>
  <si>
    <t>Tablero Aglomerados 4x8x4 A</t>
  </si>
  <si>
    <t>Tablero Aglomerados 4x8x4 B</t>
  </si>
  <si>
    <t>Tablero Aglomerados 4x8x4 C</t>
  </si>
  <si>
    <t>Tablero Aglomerados 4x8x9 A</t>
  </si>
  <si>
    <t>Tablero Aglomerados 4x8x9 B</t>
  </si>
  <si>
    <t>Plywood corriente 4x8x9 C</t>
  </si>
  <si>
    <t>Plywood corriente 4x8x12 A</t>
  </si>
  <si>
    <t>Plywood corriente 4x8x12 B</t>
  </si>
  <si>
    <t>Plywood corriente 4x8x12 C</t>
  </si>
  <si>
    <t>Plywood corriente 4x8x15 A</t>
  </si>
  <si>
    <t>Plywood corriente 4x8x15 B</t>
  </si>
  <si>
    <t>Plywood corriente 4x8x15 C</t>
  </si>
  <si>
    <t>Desagüe 1 1/2" x 3 1/2" cocina(246-06)</t>
  </si>
  <si>
    <t>Desagüe 1 1/4" lavatorio (246-04)</t>
  </si>
  <si>
    <t>Plywood corriente 4x8x3.6 B</t>
  </si>
  <si>
    <t>Plywood corriente 4x8x3.6 C</t>
  </si>
  <si>
    <t>Plywood corriente 4x8x5,2 A</t>
  </si>
  <si>
    <t>Plywood corriente 4x8x5,2 B</t>
  </si>
  <si>
    <t>Rastreras cedro 6 cm.</t>
  </si>
  <si>
    <t>Rastreras Seike 6 cm.</t>
  </si>
  <si>
    <t>Rastreras cedro 9 cm.</t>
  </si>
  <si>
    <t>Rastreras Seike 9 cm.</t>
  </si>
  <si>
    <t>MATERIAL PARA ENCOFRADO</t>
  </si>
  <si>
    <t>Alambre galv. #18</t>
  </si>
  <si>
    <t>Kg</t>
  </si>
  <si>
    <t>Alambre recocido #18</t>
  </si>
  <si>
    <t>Soga</t>
  </si>
  <si>
    <t>Caña rolliza</t>
  </si>
  <si>
    <t>Caña Picada</t>
  </si>
  <si>
    <t>Clavos de acero 1" (finos negros)</t>
  </si>
  <si>
    <t>kg</t>
  </si>
  <si>
    <t>Clavos de acero 1 1/2" (finos negros)</t>
  </si>
  <si>
    <t>Clavos de 1 1/2"x14</t>
  </si>
  <si>
    <t>Cuartones 2x3x4 chanul</t>
  </si>
  <si>
    <t>Cuartones 2x3x5 chanul</t>
  </si>
  <si>
    <t>Cuartones 2x4x4 chanul</t>
  </si>
  <si>
    <t>Cuartones 2x4x5 chanul</t>
  </si>
  <si>
    <t>Cuartones 2x5x4 chanul</t>
  </si>
  <si>
    <t>MATERIALES PARA CUBIERTA Y TUMBADO</t>
  </si>
  <si>
    <t>Plancha de zinc de 6'(liviano)</t>
  </si>
  <si>
    <t>Plancha de zinc de 7'</t>
  </si>
  <si>
    <t>Plancha de zinc de 8'</t>
  </si>
  <si>
    <t>Plancha de zinc de 10'</t>
  </si>
  <si>
    <t>Plancha ondulada 10(6p)</t>
  </si>
  <si>
    <t>Paneles Plycem 605x605x5mm</t>
  </si>
  <si>
    <t>Paneles Plycem 1210x605x5mm</t>
  </si>
  <si>
    <t>Paneles Plycem 1220x1220x6mm</t>
  </si>
  <si>
    <t>Hormigon premezclado f'c=350 Kg/cm2</t>
  </si>
  <si>
    <t>ESTR.OCP.E2</t>
  </si>
  <si>
    <t>ESTR.OCP. E2</t>
  </si>
  <si>
    <t>ESTR.OCP.D2</t>
  </si>
  <si>
    <t>ESTR.OCP.C2</t>
  </si>
  <si>
    <t>SIN TITULO</t>
  </si>
  <si>
    <t>MECANICOS</t>
  </si>
  <si>
    <t>ESTR.OCP.C1</t>
  </si>
  <si>
    <t>EST.OCP. C2</t>
  </si>
  <si>
    <t>Maestro (estr.ocp. C1)</t>
  </si>
  <si>
    <t>CAT. V</t>
  </si>
  <si>
    <t>Peon  (estr.ocp. E2)</t>
  </si>
  <si>
    <t xml:space="preserve">OP. Retroexcavadora </t>
  </si>
  <si>
    <t>IMPORTADO</t>
  </si>
  <si>
    <t xml:space="preserve">Mármol </t>
  </si>
  <si>
    <t>NACIONAL</t>
  </si>
  <si>
    <t>Junta de neopreno d=16" (400 mm.)</t>
  </si>
  <si>
    <t>Malla fija económica  nat. 6,40 mts.(perfil)</t>
  </si>
  <si>
    <t>Ventana Fija</t>
  </si>
  <si>
    <t>Tub. PVC rig. desagüe 3"x3ml, 75 mm</t>
  </si>
  <si>
    <t>Tub. PVC rig. desagüe 4"x3ml, 110 mm.</t>
  </si>
  <si>
    <t>Tub. PVC rig. desagüe 6"x3ml, 160 mm.</t>
  </si>
  <si>
    <t>Puert. 2 Paneles Cedro 2,05x0,90</t>
  </si>
  <si>
    <t>Puerta de plywood int. 2x0.60</t>
  </si>
  <si>
    <t>Puerta de plywood int. 2x0.70</t>
  </si>
  <si>
    <t>Puerta de plywood int. 2X0.80</t>
  </si>
  <si>
    <t>Puerta de plywood int. 2x0.90</t>
  </si>
  <si>
    <t>Puerta de plywood int. 2x1.0</t>
  </si>
  <si>
    <t>Lavamanos Empress (GALAXIE) col.fuerte</t>
  </si>
  <si>
    <t>Lavamanos Empress (GALAXIE) col.suave</t>
  </si>
  <si>
    <t>Lavamanos Scorpio (S.GALAXIE) col.fuerte</t>
  </si>
  <si>
    <t>Lavamanos Scorpio (S.GALAXIE) col.suave</t>
  </si>
  <si>
    <t>Lavamanos Aspio (SPAZZIO) col.fuerte</t>
  </si>
  <si>
    <t>Lavamanos Aspio (SPAZZIO) col.suave</t>
  </si>
  <si>
    <t>Lavamanos Lirio (TAURUS) col.fuerte</t>
  </si>
  <si>
    <t>Lavamanos Lirio (TAURUS) col.suave</t>
  </si>
  <si>
    <t>Lavamanos Amapola (TAURUS)col.fuerte</t>
  </si>
  <si>
    <t>Lavamanos Amapola (TAURUS)col.suave</t>
  </si>
  <si>
    <t>TARIFA</t>
  </si>
  <si>
    <t>COSTO HORA</t>
  </si>
  <si>
    <t>RENDIMIENTO</t>
  </si>
  <si>
    <t>R</t>
  </si>
  <si>
    <t>UNIDAD</t>
  </si>
  <si>
    <t>Cerradura principal (cromada)</t>
  </si>
  <si>
    <t>Boquilla colgante de baquelita</t>
  </si>
  <si>
    <t>Breakers para caja de 100A (2p)</t>
  </si>
  <si>
    <t>Tanque para agua cónico de 1000 Lts.</t>
  </si>
  <si>
    <t>Tanque para agua cónico de 2000 Lts.</t>
  </si>
  <si>
    <t>Conbeton FN-100,Plastificante alta resist.</t>
  </si>
  <si>
    <t>Cable aluminio ACSR #1/0 AWG 7h</t>
  </si>
  <si>
    <t>Cable aluminio ACSR # 2 AWG 7h</t>
  </si>
  <si>
    <t>Cable Al. desnudo 5005 # 1/0 AWG 7h</t>
  </si>
  <si>
    <t>Cable Al. desnudo 5005 # 3/0</t>
  </si>
  <si>
    <t>VALOR</t>
  </si>
  <si>
    <t>FIRMA=</t>
  </si>
  <si>
    <t>Decorados (11x11) mejicana.</t>
  </si>
  <si>
    <t>Papel tapiz Romantic simplex linea</t>
  </si>
  <si>
    <t>rll</t>
  </si>
  <si>
    <t>Adaptador PVC ASTM-ISO 8" a 200mm (E/C)</t>
  </si>
  <si>
    <t>Abrazadera de 1/2"</t>
  </si>
  <si>
    <t>Abrazadera de 3/4"</t>
  </si>
  <si>
    <t>Abrazadera de 1"</t>
  </si>
  <si>
    <t>Abrazadera de 1 1/2"</t>
  </si>
  <si>
    <t>Abrazadera de 2"</t>
  </si>
  <si>
    <t>Bidet Syria (SPAZZIO) colores suaves</t>
  </si>
  <si>
    <t>Puert. Embut. Seike. 2,05x0,70</t>
  </si>
  <si>
    <t>Puert. Embut. Seike. 2,05x0,80</t>
  </si>
  <si>
    <t>Puert. Embut. Seike. 2,05x0,90</t>
  </si>
  <si>
    <t>Puert. Embut. MDF 2,05x0,60</t>
  </si>
  <si>
    <t>Puert. Embut. MDF 2,05x0,70</t>
  </si>
  <si>
    <t>Puert. Embut. MDF 2,05x0,80</t>
  </si>
  <si>
    <t>Puert. Embut. MDF 2,05x0,90</t>
  </si>
  <si>
    <t>Puert. 2 Paneles Seike 2,05x0,60</t>
  </si>
  <si>
    <t>Puert. 2 Paneles Seike 2,05x0,70</t>
  </si>
  <si>
    <t>Herramienta menor 5 %  M/O</t>
  </si>
  <si>
    <t>Puert. 2 Paneles Seike 2,05x0,80</t>
  </si>
  <si>
    <t>Puert. 2 Paneles Seike 2,05x0,90</t>
  </si>
  <si>
    <t>Puert. 2 Paneles Cedro 2,05x0,60</t>
  </si>
  <si>
    <t>Puert. 2 Paneles Cedro 2,05x0,70</t>
  </si>
  <si>
    <t>Puert. 2 Paneles Cedro 2,05x0,80</t>
  </si>
  <si>
    <t>Refer.</t>
  </si>
  <si>
    <t>DIMENSIONES</t>
  </si>
  <si>
    <t>Malla electro corrugada 6,25 x 2,4  (6.15)</t>
  </si>
  <si>
    <t>Cortadora eléctrica de ceramica</t>
  </si>
  <si>
    <t>c/hora</t>
  </si>
  <si>
    <t>AR2000L/Galvalume/0.40mm.</t>
  </si>
  <si>
    <t>Cumbrerp prepintado e=0,40 mm</t>
  </si>
  <si>
    <t>1 1/2"</t>
  </si>
  <si>
    <t xml:space="preserve">Estilpanel Kubimil/Prepintado/0.40 mm. </t>
  </si>
  <si>
    <t xml:space="preserve">Tubo conduit liviano 1/2"     </t>
  </si>
  <si>
    <t>Foco ahorrador de energía</t>
  </si>
  <si>
    <t xml:space="preserve">Cable Cu THHN 8 AWG 7 hilos 
</t>
  </si>
  <si>
    <t>Tubo pesado pvc electrico de 1"</t>
  </si>
  <si>
    <t>Varilla cobre 5/8"x1.80m</t>
  </si>
  <si>
    <t>Varilla Cobre 5/8"x1.50m</t>
  </si>
  <si>
    <t>Collarin de 3"</t>
  </si>
  <si>
    <t xml:space="preserve">Unión PVC universal 1/2" </t>
  </si>
  <si>
    <t>LLave de campanola ducha 1/2"</t>
  </si>
  <si>
    <t>litro</t>
  </si>
  <si>
    <t>Unión para sifon PVC 4", 110 mm.</t>
  </si>
  <si>
    <t>Varilla corrugada  fy=4200 kg/cm2</t>
  </si>
  <si>
    <t>Cerradura  principal de pomo</t>
  </si>
  <si>
    <t>Cerradura  baño</t>
  </si>
  <si>
    <t>Puerta laurel de 2.0x0.90 con  respectivo jambas , batientesherraje y laqueada</t>
  </si>
  <si>
    <t>Puerta laurel 2.0x0.60 con respectiva jamba, batiente y herraje y laqueda</t>
  </si>
  <si>
    <t>Puerta laurel de 2.0x0.70 con respectivo jamba, batientes y  herraje y laqueada</t>
  </si>
  <si>
    <t xml:space="preserve"> Empaste interior Bla nco</t>
  </si>
  <si>
    <t>Empaste exterior</t>
  </si>
  <si>
    <t>enmpaste blanco</t>
  </si>
  <si>
    <t>Pintura satinada</t>
  </si>
  <si>
    <t xml:space="preserve">Sifón de 1 1/2" lavadero cocina </t>
  </si>
  <si>
    <t>LLave angular para inodoro, lavamano,fregadero</t>
  </si>
  <si>
    <t>Planchas 1.22x2.44x2mm</t>
  </si>
  <si>
    <t>Tubo cuadrado negro de 1 1/4" de 2mm</t>
  </si>
  <si>
    <t>gl</t>
  </si>
  <si>
    <t>Perfil de acero</t>
  </si>
  <si>
    <t>Impermeabilizante chova</t>
  </si>
  <si>
    <t>Inodoro Color Blanco para niños pequeño</t>
  </si>
  <si>
    <t>ITEM</t>
  </si>
  <si>
    <t>Pintura esmalte buena calidad</t>
  </si>
  <si>
    <t>Pintura elastomerica</t>
  </si>
  <si>
    <t>Lámpara 3x40W fluorescente cielo raso</t>
  </si>
  <si>
    <t>Tubo fluorescente 40 W  GE o Sylv.</t>
  </si>
  <si>
    <t>Breaker 2 polos 32-63 sobrepuesto</t>
  </si>
  <si>
    <t>tapa asiento para inodoro</t>
  </si>
  <si>
    <t>Llave para lavamano buena calidad</t>
  </si>
  <si>
    <t>Durantas (plantas ornamentales)</t>
  </si>
  <si>
    <t>Plumilla de indio (planta ornamental)</t>
  </si>
  <si>
    <t>Lantana (plantas ornamentales)</t>
  </si>
  <si>
    <t>Palmeras (plantas ornamentales)</t>
  </si>
  <si>
    <t>Cesped</t>
  </si>
  <si>
    <t>Tierra de sembrado</t>
  </si>
  <si>
    <t>Plantas ornamentales</t>
  </si>
  <si>
    <t>AREAS VERDE</t>
  </si>
  <si>
    <t>Cerradura llave a llave</t>
  </si>
  <si>
    <t>PRECIO TOTAL</t>
  </si>
  <si>
    <t>grapas para almbre de puas 25x3,8</t>
  </si>
  <si>
    <t>Poste de madera teca  de (2m)</t>
  </si>
  <si>
    <t xml:space="preserve">Alambre de puas fort  </t>
  </si>
  <si>
    <t>º</t>
  </si>
  <si>
    <t>transporte de maquinaria pesada</t>
  </si>
  <si>
    <t>Acido muriàtico</t>
  </si>
  <si>
    <t>Cepillos de cerda metàlicas</t>
  </si>
  <si>
    <t>escoba cerda dura</t>
  </si>
  <si>
    <t>Bondex Premiun 25 KG</t>
  </si>
  <si>
    <t>martillo demoledor</t>
  </si>
  <si>
    <t>Tubo cuadrado negro de 2"</t>
  </si>
  <si>
    <t>Malla M  10 15 (6.25x2.40)</t>
  </si>
  <si>
    <t>Malla electrosoldada de ,6 mm 10x10</t>
  </si>
  <si>
    <t>Tubo rectengular negro de 1 1/2" x 3/4 de 1,5 mm</t>
  </si>
  <si>
    <t xml:space="preserve">Tubo cuadrado negro de 2" x 2" </t>
  </si>
  <si>
    <t>Rulimán p/ 80mm</t>
  </si>
  <si>
    <t>ºº</t>
  </si>
  <si>
    <t>Tubo galvanizado poste de 2"  (6m)</t>
  </si>
  <si>
    <t>Tubo galvanizado poste de 1 1/2"  (6m)</t>
  </si>
  <si>
    <t xml:space="preserve">Malla de cerramiento 50/10 20m/200cm                  </t>
  </si>
  <si>
    <t>Malla electrosoldada de 7mm 15x15</t>
  </si>
  <si>
    <t>Tubo estructural redondo de 3" 3mm de espesor</t>
  </si>
  <si>
    <t>Tubo estructural redondo de 3" 2mm de espesor</t>
  </si>
  <si>
    <t>Tubo cuadrado de de 1 1/2 x 1 1/2" de 2mm</t>
  </si>
  <si>
    <t>Malla electrosoldada de 8mm 10x10</t>
  </si>
  <si>
    <t>Tubo estructural cuadrado de 1 1/2" X 1 1/2" DE 2MM</t>
  </si>
  <si>
    <t>Tubo estructural cuadrado de 2" X 2" DE 2MM</t>
  </si>
  <si>
    <t>Tubo estructural cuadrado de 3" X 3" DE 2MM</t>
  </si>
  <si>
    <t>Placas de anclaje de8 (0,2 x0,2) de 5mm</t>
  </si>
  <si>
    <t>Tablero de basquetball de vidrio templado con aro y ned</t>
  </si>
  <si>
    <t>Pernos de 3/8 x 3" acero con anillo de presión</t>
  </si>
  <si>
    <t>Reflector de 400 w para 220v</t>
  </si>
  <si>
    <t>rollo</t>
  </si>
  <si>
    <t>Grano de piedra # 3-4</t>
  </si>
  <si>
    <t>policarbonato de (2,1 x 5,8 ) de 4mm</t>
  </si>
  <si>
    <t>Tornillos de fijación</t>
  </si>
  <si>
    <t>Luminari urbano de 100w</t>
  </si>
  <si>
    <t>Rejilla de piso de 2"</t>
  </si>
  <si>
    <t>Llave presmatic para lavamano de mesón</t>
  </si>
  <si>
    <t>malla electrosoldada de 5,5mm de 15x15</t>
  </si>
  <si>
    <t>malla electrosoldada de 6 mm de 10x10</t>
  </si>
  <si>
    <t>malla electrosoldada de 5,5 mm de 10x10</t>
  </si>
  <si>
    <t>malla electrosoldada de 5 mm de 15x15</t>
  </si>
  <si>
    <t>Viga col -6  9mm 15x15x650 2g</t>
  </si>
  <si>
    <t>Viga col -7  9mm 20x10x650 2g</t>
  </si>
  <si>
    <t>Viga col -8  12mm 15x15x650 2g</t>
  </si>
  <si>
    <t>ANÁLISIS DE PRECIOS UNITARIOS</t>
  </si>
  <si>
    <t>Bloque de arcilla de 0,3x,05x0,06</t>
  </si>
  <si>
    <t>PRECIO SIN IVA</t>
  </si>
  <si>
    <t>Tubo cuadrado de 3/4" x 2 mm</t>
  </si>
  <si>
    <t>Plancha negra de 1/16 ( 122 x244 )</t>
  </si>
  <si>
    <t>Plancha negra de 1/32 ( 122 x244 )</t>
  </si>
  <si>
    <t>viga v2  7mm 15x10x650 2g</t>
  </si>
  <si>
    <t xml:space="preserve">PROYECTO:     </t>
  </si>
  <si>
    <t>DESCRIPCIÓN DEL RUBRO</t>
  </si>
  <si>
    <t>Tubo galvanizado (poste) de 3" x 2mm</t>
  </si>
  <si>
    <t>tubo pvc corrugado d=540mm desague</t>
  </si>
  <si>
    <t>Tubo poste de 21/2"</t>
  </si>
  <si>
    <t>pintura de caucho</t>
  </si>
  <si>
    <t># ELEMENTO</t>
  </si>
  <si>
    <t>Cerradura  (engrampe)</t>
  </si>
  <si>
    <t>Lavadero cocina 1p.(100x50)ac.inox.</t>
  </si>
  <si>
    <t>Lavadero cocina 2p.(120x50)ac.inox.</t>
  </si>
  <si>
    <t>transporte de Perfiles</t>
  </si>
  <si>
    <t>transporte varios</t>
  </si>
  <si>
    <t>Codo PVC de 90° a 110mm (4")</t>
  </si>
  <si>
    <t>Codo PVC de 90° a 160mm (5")</t>
  </si>
  <si>
    <t>Codo PVC de 90° a 50mm (2")</t>
  </si>
  <si>
    <t>Codo PVC de 90° a 75mm (3")</t>
  </si>
  <si>
    <t>Cumbrero prepintado e=0,40 mm</t>
  </si>
  <si>
    <t xml:space="preserve">Caja de breaker de 2-4 </t>
  </si>
  <si>
    <t xml:space="preserve">Caja de Breaker de 4-8 </t>
  </si>
  <si>
    <t xml:space="preserve">Caja de Breaker de 6-12 </t>
  </si>
  <si>
    <t xml:space="preserve">Caja de Breaker de 12-24 </t>
  </si>
  <si>
    <t>Arena gruesa</t>
  </si>
  <si>
    <t>curador para hormigonn y mortero</t>
  </si>
  <si>
    <t xml:space="preserve">Breakers para caja de 15A a 50A (1p) </t>
  </si>
  <si>
    <t xml:space="preserve">Breakers para caja de 20A a 50A (2p) </t>
  </si>
  <si>
    <t>Interruptor  sencillo</t>
  </si>
  <si>
    <t>Interruptor  doble #711 125V/15A</t>
  </si>
  <si>
    <t>Interruptor  sencillo,15 amp/125v.B.M.</t>
  </si>
  <si>
    <t>Interruptor doble,#1401</t>
  </si>
  <si>
    <t>Canal agua lluvia   7"</t>
  </si>
  <si>
    <t>transporte de cubierta</t>
  </si>
  <si>
    <t>Cubierta de Panel de Aluminio 0.45mm</t>
  </si>
  <si>
    <t>Cubierta de Panel de Aluminio 0.50 mm</t>
  </si>
  <si>
    <t>Soldadura liquida para tuberia de pvc</t>
  </si>
  <si>
    <t>Mortero adhesivo modificado con polimeros</t>
  </si>
  <si>
    <t xml:space="preserve">Cinta de polimero sintetico para tuberia roscable </t>
  </si>
  <si>
    <t>Pegamento para tubo roscable pvc</t>
  </si>
  <si>
    <t>Desague /rejilla sifón de 1 1/4</t>
  </si>
  <si>
    <t>Herraje para tanque de inodoro</t>
  </si>
  <si>
    <t>Tomacorriente doble</t>
  </si>
  <si>
    <t>Adhesivo Liquido de uso profesional</t>
  </si>
  <si>
    <t>Pintura de caucho para interior y exterior</t>
  </si>
  <si>
    <t xml:space="preserve">Sellador </t>
  </si>
  <si>
    <t>Brocha de 4"</t>
  </si>
  <si>
    <t>Pernos Autoperforantes 1 1/2"</t>
  </si>
  <si>
    <t>Cubierta de panel de aluminio 0,3 mm.</t>
  </si>
  <si>
    <t>Caja octogonal pequeña nacional</t>
  </si>
  <si>
    <t>Cajetin rectangular</t>
  </si>
  <si>
    <t>CRONOGRAMA    VALORADO    DE    TRABAJO</t>
  </si>
  <si>
    <t>Lavamanos con pedestal color Blanco</t>
  </si>
  <si>
    <t>Inodoro  Comercial Color blanco</t>
  </si>
  <si>
    <t>Cinta para tuberia roscable y accesorios</t>
  </si>
  <si>
    <t>transporte de Placa estructural</t>
  </si>
  <si>
    <t xml:space="preserve"> Panel curvo de aluminio prepintado  0.40mm.</t>
  </si>
  <si>
    <t>PORCENTAJE PARCIAL</t>
  </si>
  <si>
    <t xml:space="preserve">DIRECTOR DE PLANIFICACIÓN Y DESARROLLO TERRITORIAL                               JEFE DE PROYECTOS, DISEÑOS Y TOPOGRAFIA </t>
  </si>
  <si>
    <t>CERÁMICA PISO DE EXCELENTE CALIDAD</t>
  </si>
  <si>
    <t>CERÁMICA EN PAREDES DE EXCELENTE CALIDAD</t>
  </si>
  <si>
    <t>Ceramica de primera clase (antideslizante)</t>
  </si>
  <si>
    <t>Cerradura principal</t>
  </si>
  <si>
    <t xml:space="preserve">CALCULO DE CANTIDADES </t>
  </si>
  <si>
    <t>PRESUPUESTO REFERENCIAL</t>
  </si>
  <si>
    <t>PRECIO UNITARIO</t>
  </si>
  <si>
    <t>ELABORACIÓN:</t>
  </si>
  <si>
    <t>AREA</t>
  </si>
  <si>
    <t>BAÑO</t>
  </si>
  <si>
    <t>DUCHA</t>
  </si>
  <si>
    <t xml:space="preserve">ceramica de pared de primera clase </t>
  </si>
  <si>
    <t>LATERAL IZQ</t>
  </si>
  <si>
    <t>COCINA</t>
  </si>
  <si>
    <t>LATERAL DER</t>
  </si>
  <si>
    <t>PARED FRONT</t>
  </si>
  <si>
    <t>MESON</t>
  </si>
  <si>
    <t>PARED POST</t>
  </si>
  <si>
    <t>PARED DER</t>
  </si>
  <si>
    <t>PARED IZQ</t>
  </si>
  <si>
    <t>Pedro Carbo Agosto 2024</t>
  </si>
  <si>
    <t>ELABORADO POR:</t>
  </si>
  <si>
    <t>REVISIÓN Y APROBACIÓN POR:</t>
  </si>
  <si>
    <t xml:space="preserve">DIRECTOR DE PLANIFICACIÓN Y DESARROLLO TERRITORIAL                               DIRECTOR DE OBRAS PUBLICAS </t>
  </si>
  <si>
    <t xml:space="preserve">                    Ing. Freddy Sanchez Villacrés                                                                                Ing. Diego Garcia Agua</t>
  </si>
  <si>
    <t xml:space="preserve">Ing. Freddy Sanchez Villacrés   </t>
  </si>
  <si>
    <t xml:space="preserve">DIRECTOR DE PLANIFICACIÓN Y DESARROLLO TERRITORIAL </t>
  </si>
  <si>
    <t xml:space="preserve">                Elaborado por :                                                                                                                                                                                                                       Revisión    y Aprobación :</t>
  </si>
  <si>
    <t>VENTANAS DE ALUMINIO Y VIDRIO</t>
  </si>
  <si>
    <t>Ventana corrediza de Al/Vd nat. Vidrio claro de 4mm, perfiles de aluminio</t>
  </si>
  <si>
    <t>BAÑO DE DORMITORIO</t>
  </si>
  <si>
    <t>DORMITORIO</t>
  </si>
  <si>
    <t xml:space="preserve">CERAMICA EXISTENTE </t>
  </si>
  <si>
    <t xml:space="preserve">Tomacoriente </t>
  </si>
  <si>
    <t xml:space="preserve">IMPERMEABILIZADA Y ELIMINACION DE SALITRE EN MAMPOSTERIA </t>
  </si>
  <si>
    <t xml:space="preserve">Impermeabilizante eliminador de salitre </t>
  </si>
  <si>
    <t xml:space="preserve">PARED POSTERIOS DE DORMITORIO </t>
  </si>
  <si>
    <t>LATERAL IZQ DE DORMITORIO</t>
  </si>
  <si>
    <t>LATERAL DER DE DORMITORIO</t>
  </si>
  <si>
    <t xml:space="preserve">PARED FRONTAL </t>
  </si>
  <si>
    <t>LATERAL FRONT</t>
  </si>
  <si>
    <t>BAÑO DE COCINA</t>
  </si>
  <si>
    <t>MAMPOSTERIA SOBRE LOSA</t>
  </si>
  <si>
    <t>INGRESO</t>
  </si>
  <si>
    <t>MOCHETA IZQ</t>
  </si>
  <si>
    <t>MOCHETA DER</t>
  </si>
  <si>
    <t>MOCHETA INTER</t>
  </si>
  <si>
    <t>AREA TRIANGULAR</t>
  </si>
  <si>
    <t>CORREDOR</t>
  </si>
  <si>
    <t>PARED POST DE DOR Y BAÑO</t>
  </si>
  <si>
    <t>PILARES</t>
  </si>
  <si>
    <t xml:space="preserve">PINTURA ANTICORROSIVA EN PERFILES DE CUBIERTA </t>
  </si>
  <si>
    <t>u/kmm</t>
  </si>
  <si>
    <t>PARED DE PUERTA</t>
  </si>
  <si>
    <t>PARED DE ING</t>
  </si>
  <si>
    <t>SUMINISTRO E INSTALACION EN PANELES  DE ALUMINIO COMPUESTO</t>
  </si>
  <si>
    <t xml:space="preserve">Paneles de aluminio compuesto </t>
  </si>
  <si>
    <t>accesorios de fijacion de aluminio</t>
  </si>
  <si>
    <t xml:space="preserve">Letras corporeas </t>
  </si>
  <si>
    <t>escudo corporeo</t>
  </si>
  <si>
    <t>COMPAÑÍA DE BOMBERO DE CASCOL</t>
  </si>
  <si>
    <t>SUMINISTRO Y COLOCACION DE PLANCHA DE GRANITO (INCLUYE ACABADOS Y RODONES)</t>
  </si>
  <si>
    <t>Plancha de granito 240x65 cm</t>
  </si>
  <si>
    <t xml:space="preserve">SUMINISTRO E INSTALACION DE LAMPARAS DE EMERGENCIAS </t>
  </si>
  <si>
    <t>Lámpara de emergencia para interiores con 2 focos LED direccionables de luz blanca.</t>
  </si>
  <si>
    <t>MANTENIMIENTO DE PUERTA DE INGRESO (INCLUYE PINTURA Y PLANCHA MICROPERFORADA</t>
  </si>
  <si>
    <t>Plnacha microperforada</t>
  </si>
  <si>
    <t>CANTON PAJAN</t>
  </si>
  <si>
    <t>SUBTOTAL A</t>
  </si>
  <si>
    <t>IVA 15%</t>
  </si>
  <si>
    <t>L</t>
  </si>
  <si>
    <t>PESO KG/M</t>
  </si>
  <si>
    <t xml:space="preserve">VOLADO </t>
  </si>
  <si>
    <t xml:space="preserve">REMOCION DE CERAMICA EXISTENTE EN PISOS Y PAREDES  </t>
  </si>
  <si>
    <t>PROVISIÓN E INSTALACIÓN DE TUMBADO FALSO DE PVC</t>
  </si>
  <si>
    <t>SUMINISTRO E INSTALACION DE PLANCHAS GYSUM PARA PAREDES CON ESTRUCTURA DRYWALL</t>
  </si>
  <si>
    <t>LOSETA DE HORMIGON ARMADO F´C 210KG/CM2 E= 5 CM PARA MESON</t>
  </si>
  <si>
    <t>siflon flexible para fregadero</t>
  </si>
  <si>
    <t>Agua, Detergente,cepillo</t>
  </si>
  <si>
    <t xml:space="preserve">DESINTALACION E INSTALACION DE PIEZAS SANITARIAS, INCLUYE LIMPIEZA DE LOS MISMOS Y CAMBIO DE HERRAJES </t>
  </si>
  <si>
    <t>DESINSTALACION DE PUERTAS DE MADERAS</t>
  </si>
  <si>
    <t xml:space="preserve">CUADRADA DE BOQUETES EN PUERTAS </t>
  </si>
  <si>
    <t xml:space="preserve">PUNTO DE TOMACORRIENTE 120 V POLARIZADOS </t>
  </si>
  <si>
    <t>PTO</t>
  </si>
  <si>
    <t xml:space="preserve">PUNTO DE TOMACORRIENTE 220 V POLARIZADOS </t>
  </si>
  <si>
    <t>c</t>
  </si>
  <si>
    <t xml:space="preserve">Bisagras reforzadas </t>
  </si>
  <si>
    <t xml:space="preserve">laca brillante </t>
  </si>
  <si>
    <t>BENEMÉRITO CUERPO DE BOMBEROS DEL CANTÓN PAJÁN</t>
  </si>
  <si>
    <t>CRNL. ROBERTO PEÑAFIEL RODRÍGUEZ</t>
  </si>
  <si>
    <t xml:space="preserve">Fundado el 30 de Marzo de 1953 Ratificado Acuerdo Ministerial 1009 </t>
  </si>
  <si>
    <t>ABNEGACIÓN Y DISCIPLINA</t>
  </si>
  <si>
    <t>ESTRUCTURA DE HORMIGÓN ARMADO F´C 210KG/CM2 E=10CM PARA TANQUE ELEVADO (INCLUYE ELEVACIÓN DE DADO DE HORMIGÓN)</t>
  </si>
  <si>
    <t xml:space="preserve">LOSETA DE TANQUE ELEVADO </t>
  </si>
  <si>
    <t>DADO DE HORMIGON</t>
  </si>
  <si>
    <t>HORMIGON M3</t>
  </si>
  <si>
    <t>Placa de acero en medidas de 150x150x6mm</t>
  </si>
  <si>
    <t>cartuchos de 10x10x2</t>
  </si>
  <si>
    <t>correas de 60x30x10x2</t>
  </si>
  <si>
    <t>LONG</t>
  </si>
  <si>
    <t>accesorios, uniones, codos, tee, etc</t>
  </si>
  <si>
    <t xml:space="preserve">flotador electrico </t>
  </si>
  <si>
    <t>Cable Concentrico de 3 x 12</t>
  </si>
  <si>
    <t xml:space="preserve">transporte de tanque de pvc </t>
  </si>
  <si>
    <t>PROVINCIA DE MANABÍ- ECUADOR</t>
  </si>
  <si>
    <t xml:space="preserve">SUMINISTRO E INSTALACION DE LETRAS CORPOREAS Y ESCUDO </t>
  </si>
  <si>
    <t>DEMOLICION DE ESCTRUCTURAS DE HORMIGON</t>
  </si>
  <si>
    <t>HORMIGÓN SIMPLE PARA CONTRAPISO DE ESP. = 5 CM F´C = 210 KG/CM3</t>
  </si>
  <si>
    <t xml:space="preserve">MAMPOSTERIA EXTERIOR LADO DERECHO </t>
  </si>
  <si>
    <t>OFICINA</t>
  </si>
  <si>
    <t>PARED LARGA</t>
  </si>
  <si>
    <t>PARD CORTA CON PUERTA</t>
  </si>
  <si>
    <t>MESON DE COCINA</t>
  </si>
  <si>
    <t>SUMINISTRO E INSTALACION DE PUERTA CORREDIZA DE ALUMINIO Y VIDRIO 0.80X2.00M</t>
  </si>
  <si>
    <t>lamina de yeso de 1.22x2.44 m resistente al agua</t>
  </si>
  <si>
    <t>cinta para empaste</t>
  </si>
  <si>
    <t xml:space="preserve">perfiles de alumunio </t>
  </si>
  <si>
    <t xml:space="preserve">tornillos punta de broca </t>
  </si>
  <si>
    <t>caja</t>
  </si>
  <si>
    <t xml:space="preserve">pintura de caucho </t>
  </si>
  <si>
    <t xml:space="preserve">puerta de aluminio y vidrio de 0.80x.2.00m </t>
  </si>
  <si>
    <t xml:space="preserve">PERFILES DE CUBIERTA </t>
  </si>
  <si>
    <t>FREGADERO</t>
  </si>
  <si>
    <t>COCINA Y OFICINA</t>
  </si>
  <si>
    <t>SALPICADERA</t>
  </si>
  <si>
    <t xml:space="preserve">RODONES </t>
  </si>
  <si>
    <t xml:space="preserve">PUERTA CORREDIZA </t>
  </si>
  <si>
    <t xml:space="preserve">PUNTO DE LUZ LED </t>
  </si>
  <si>
    <t xml:space="preserve">SUMINISTRO E INSTALACION DE CASILLEROS </t>
  </si>
  <si>
    <t xml:space="preserve">Casilleros </t>
  </si>
  <si>
    <t>PAJAN, AGOSTO DE 2025</t>
  </si>
  <si>
    <t>MANTENIMIENTO INTEGRAL DE LA COMPAÑIA DE CUERPO DE BOMBERO CASCOL PERTENECIENTE AL CANTON PAJAN</t>
  </si>
  <si>
    <t xml:space="preserve">MAMPOSTERIA DE BAÑO Y COCINA </t>
  </si>
  <si>
    <t xml:space="preserve">MESON </t>
  </si>
  <si>
    <t>DESINTALACION DE PANEL DE BREAKER Y RED DE INSTALACION ELECTRICA EXISTENTE</t>
  </si>
  <si>
    <t xml:space="preserve">Breakers para caja de 1p a 50A  </t>
  </si>
  <si>
    <t xml:space="preserve">SUMINISTRO E INSTALACION DE PANEL DE BREACKER </t>
  </si>
  <si>
    <t>Impermeanilizante liquido para preparar mesclas con cemento</t>
  </si>
  <si>
    <t xml:space="preserve">ENLUCIDO  EXTERIOR .E= 2,0 CM </t>
  </si>
  <si>
    <t>PINTURA ESMALTE EXTERIOR (LIJADO, EMPASTE, SELLADOR Y DOS MANOS DE PINTURA)</t>
  </si>
  <si>
    <t>PINTURA ESMALTE INTERIOR (LIJADO, EMPASTE, SELLADOR Y DOS MANOS DE PINTURA)</t>
  </si>
  <si>
    <t xml:space="preserve">resina </t>
  </si>
  <si>
    <t>huaipe</t>
  </si>
  <si>
    <t xml:space="preserve">SUMINISTRO E INSTALACION DE FREGADERO DE ACERO INOXIDABLE </t>
  </si>
  <si>
    <t xml:space="preserve">Fregadero de acero inoxidable </t>
  </si>
  <si>
    <t xml:space="preserve">llave de fregadero </t>
  </si>
  <si>
    <t>Plancha de pvc, estructura metalica tipo americana de enganche rapido, alambre galvanizado</t>
  </si>
  <si>
    <t xml:space="preserve">PUNTO DE  LUZ DE 120 V </t>
  </si>
  <si>
    <t xml:space="preserve">SUMINISTRO E INSTALACION DE LUMINARIA LED </t>
  </si>
  <si>
    <t>MANTENIMIENTO E INSTALACION EN PUERTAS DE MADERAS (INCLUYE CAMBIO DE CHAPAS)</t>
  </si>
  <si>
    <t>SUMINISTRO E INSTALACION DE BOMBA PERIFERICA DE 3/4"</t>
  </si>
  <si>
    <t>tanque elevado de pvc de 1000lt</t>
  </si>
  <si>
    <t>Bomba periferica de 3/4"</t>
  </si>
  <si>
    <t xml:space="preserve">SUMINISTRO E INSTALACION DE ESCALERAS METALICAS </t>
  </si>
  <si>
    <t xml:space="preserve">LIMPIEZA Y DESALOJO </t>
  </si>
  <si>
    <t xml:space="preserve">Luminaria led </t>
  </si>
  <si>
    <t>banda asfaltica autoadhesiva</t>
  </si>
  <si>
    <t xml:space="preserve">escalera metalica </t>
  </si>
  <si>
    <t>PUNTOS DE AGUA  POTABLE FRIA DE 1/2</t>
  </si>
  <si>
    <t>AREA SOBRE LAS PUERTAS</t>
  </si>
  <si>
    <t>PANTALLON</t>
  </si>
  <si>
    <t>LATERALES DE PANTALLON</t>
  </si>
  <si>
    <t>Silicona adhesiva para aluminio, vidrio y policarbonato anti moho y hongos</t>
  </si>
  <si>
    <t>SOBRE EL PANTALLON</t>
  </si>
  <si>
    <t>PARED CORREDIZA DE DRYWALL POR EL LADO DEL CUARTO</t>
  </si>
  <si>
    <t>ARREGLAR RUBROS</t>
  </si>
  <si>
    <t>TANQUE DE 2000</t>
  </si>
  <si>
    <t xml:space="preserve"> UBICAR CAUCHO BALL</t>
  </si>
  <si>
    <t xml:space="preserve">BODEGA DENTRO DEL DORMITORIO </t>
  </si>
  <si>
    <t>SUMINISTRO E INSTALACION DE TANQUE ELEVADO DE 2000 LITROS (INCLUYE ACCESORIOS Y CONEXIÓN A LINEA DE DISTRIBUCION )</t>
  </si>
  <si>
    <t xml:space="preserve">Tapete de caucho antideslizante </t>
  </si>
  <si>
    <t>ARCHIVERO</t>
  </si>
  <si>
    <t>BOQUETE SOBRE PUERTA</t>
  </si>
  <si>
    <t>PARED DER 1.90</t>
  </si>
  <si>
    <t>PARED IZQ 1.51</t>
  </si>
  <si>
    <t>PARED LARGA 4.5</t>
  </si>
  <si>
    <t>SUMINISTRO E INSTALACION DE PUERTA CORREDIZA DE ALUMINIO EN MEDIDA 0.90X2.00 M</t>
  </si>
  <si>
    <t xml:space="preserve">Puerta de aluminio  0.90x.2.00m </t>
  </si>
  <si>
    <t xml:space="preserve">MANTENIMIENTO DE CANALON Y CAMBIO DE BAJANTE </t>
  </si>
  <si>
    <t>TIEMPO EN:  45 DIAS</t>
  </si>
  <si>
    <t xml:space="preserve">45 DIAS </t>
  </si>
  <si>
    <t xml:space="preserve">SUMINISTRO E INSTALACION DE TAPIZ DE CAUCHO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</si>
</sst>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7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-&quot;XDR&quot;* #,##0.00_-;\-&quot;XDR&quot;* #,##0.00_-;_-&quot;XDR&quot;* &quot;-&quot;??_-;_-@_-"/>
    <numFmt numFmtId="165" formatCode="_-* #,##0.00\ _€_-;\-* #,##0.00\ _€_-;_-* &quot;-&quot;??\ _€_-;_-@_-"/>
    <numFmt numFmtId="166" formatCode="_(* #,##0.00_);_(* \(#,##0.00\);_(* &quot;-&quot;??_);_(@_)"/>
    <numFmt numFmtId="167" formatCode="_-* #,##0\ _P_t_s_-;\-* #,##0\ _P_t_s_-;_-* &quot;-&quot;\ _P_t_s_-;_-@_-"/>
    <numFmt numFmtId="168" formatCode="_-* #,##0.00\ _P_t_s_-;\-* #,##0.00\ _P_t_s_-;_-* &quot;-&quot;??\ _P_t_s_-;_-@_-"/>
    <numFmt numFmtId="169" formatCode="#,##0.000_);\(#,##0.000\)"/>
    <numFmt numFmtId="170" formatCode="0.000"/>
    <numFmt numFmtId="171" formatCode="_-* #,##0.00\ _P_t_s_-;\-* #,##0.00\ _P_t_s_-;_-* &quot; &quot;??\ _P_t_s_-;_-@_-"/>
    <numFmt numFmtId="172" formatCode="_-* #,##0.000\ _P_t_s_-;\-* #,##0.00\ _P_t_s_-;_-* &quot; &quot;??\ _P_t_s_-;_-@_-"/>
    <numFmt numFmtId="173" formatCode="_(* #,##0.000_);_(* \(#,##0.000\);_(* &quot; &quot;_);_(@_)"/>
    <numFmt numFmtId="174" formatCode="_(* #,##0.00000_);_(* \(#,##0.00000\);_(* &quot; &quot;_);_(@_)"/>
    <numFmt numFmtId="175" formatCode="#,##0.0000"/>
    <numFmt numFmtId="176" formatCode="_(* #,##0.0000_);_(* \(#,##0.0000\);_(* &quot; &quot;_);_(@_)"/>
    <numFmt numFmtId="177" formatCode="#,##0.0000_);\(#,##0.0000\)"/>
    <numFmt numFmtId="178" formatCode="0.0000"/>
    <numFmt numFmtId="179" formatCode="#,##0.000"/>
    <numFmt numFmtId="180" formatCode="_ [$€-2]\ * #,##0.00_ ;_ [$€-2]\ * \-#,##0.00_ ;_ [$€-2]\ * &quot;-&quot;??_ "/>
    <numFmt numFmtId="181" formatCode="#,##0.0"/>
    <numFmt numFmtId="182" formatCode="#,##0.00000"/>
    <numFmt numFmtId="183" formatCode="_(&quot;$&quot;\ * #,##0.00_);_(&quot;$&quot;\ * \(#,##0.00\);_(&quot;$&quot;\ * &quot;-&quot;??_);_(@_)"/>
    <numFmt numFmtId="184" formatCode="_ [$€]* #,##0.00_ ;_ [$€]* \-#,##0.00_ ;_ [$€]* &quot;-&quot;??_ ;_ @_ "/>
    <numFmt numFmtId="185" formatCode="#.00"/>
    <numFmt numFmtId="186" formatCode="\$#.00"/>
    <numFmt numFmtId="187" formatCode="#,##0.00_ ;\-#,##0.00\ "/>
    <numFmt numFmtId="188" formatCode="&quot;$&quot;\ #,##0.00"/>
  </numFmts>
  <fonts count="21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7"/>
      <name val="Lucida Sans"/>
      <family val="2"/>
    </font>
    <font>
      <b/>
      <sz val="6"/>
      <name val="Lucida Sans"/>
      <family val="2"/>
    </font>
    <font>
      <sz val="6"/>
      <name val="Lucida Sans"/>
      <family val="2"/>
    </font>
    <font>
      <sz val="8"/>
      <name val="MS Sans Serif"/>
      <family val="2"/>
    </font>
    <font>
      <b/>
      <sz val="1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10"/>
      <color indexed="12"/>
      <name val="Arial"/>
      <family val="2"/>
    </font>
    <font>
      <u/>
      <sz val="7.5"/>
      <color indexed="12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9"/>
      <color indexed="9"/>
      <name val="Times New Roman"/>
      <family val="1"/>
    </font>
    <font>
      <sz val="10"/>
      <color indexed="9"/>
      <name val="Arial"/>
      <family val="2"/>
    </font>
    <font>
      <b/>
      <sz val="11"/>
      <color indexed="9"/>
      <name val="Times New Roman"/>
      <family val="1"/>
    </font>
    <font>
      <b/>
      <sz val="8"/>
      <color indexed="9"/>
      <name val="Times New Roman"/>
      <family val="1"/>
    </font>
    <font>
      <b/>
      <sz val="6"/>
      <color indexed="9"/>
      <name val="Times New Roman"/>
      <family val="1"/>
    </font>
    <font>
      <sz val="6"/>
      <color indexed="9"/>
      <name val="Lucida Sans"/>
      <family val="2"/>
    </font>
    <font>
      <sz val="8"/>
      <color indexed="9"/>
      <name val="Times New Roman"/>
      <family val="1"/>
    </font>
    <font>
      <b/>
      <sz val="8"/>
      <color indexed="10"/>
      <name val="Times New Roman"/>
      <family val="1"/>
    </font>
    <font>
      <b/>
      <sz val="8"/>
      <color indexed="12"/>
      <name val="Times New Roman"/>
      <family val="1"/>
    </font>
    <font>
      <sz val="6"/>
      <color indexed="12"/>
      <name val="Lucida Sans"/>
      <family val="2"/>
    </font>
    <font>
      <sz val="7"/>
      <color indexed="18"/>
      <name val="Lucida Sans"/>
      <family val="2"/>
    </font>
    <font>
      <b/>
      <sz val="8"/>
      <color indexed="18"/>
      <name val="Times New Roman"/>
      <family val="1"/>
    </font>
    <font>
      <b/>
      <sz val="8"/>
      <color indexed="43"/>
      <name val="Times New Roman"/>
      <family val="1"/>
    </font>
    <font>
      <b/>
      <sz val="8"/>
      <color indexed="9"/>
      <name val="Times New Roman"/>
      <family val="1"/>
    </font>
    <font>
      <sz val="8"/>
      <color indexed="9"/>
      <name val="Lucida Sans"/>
      <family val="2"/>
    </font>
    <font>
      <sz val="6"/>
      <color indexed="17"/>
      <name val="Lucida Sans"/>
      <family val="2"/>
    </font>
    <font>
      <b/>
      <sz val="6"/>
      <color indexed="9"/>
      <name val="Lucida Sans"/>
      <family val="2"/>
    </font>
    <font>
      <b/>
      <sz val="8"/>
      <color indexed="43"/>
      <name val="Lucida Sans"/>
      <family val="2"/>
    </font>
    <font>
      <sz val="8"/>
      <color indexed="43"/>
      <name val="Lucida Sans"/>
      <family val="2"/>
    </font>
    <font>
      <b/>
      <sz val="6"/>
      <color indexed="14"/>
      <name val="Lucida Sans"/>
      <family val="2"/>
    </font>
    <font>
      <sz val="6"/>
      <color indexed="14"/>
      <name val="Lucida Sans"/>
      <family val="2"/>
    </font>
    <font>
      <sz val="6"/>
      <color indexed="9"/>
      <name val="Times New Roman"/>
      <family val="1"/>
    </font>
    <font>
      <sz val="6"/>
      <color indexed="10"/>
      <name val="Lucida Sans"/>
      <family val="2"/>
    </font>
    <font>
      <b/>
      <sz val="6"/>
      <color indexed="10"/>
      <name val="Lucida Sans"/>
      <family val="2"/>
    </font>
    <font>
      <sz val="6"/>
      <name val="Lucida Sans"/>
      <family val="2"/>
    </font>
    <font>
      <sz val="10"/>
      <color indexed="9"/>
      <name val="Arial"/>
      <family val="2"/>
    </font>
    <font>
      <b/>
      <sz val="14"/>
      <color indexed="9"/>
      <name val="Times New Roman"/>
      <family val="1"/>
    </font>
    <font>
      <b/>
      <sz val="12"/>
      <color indexed="12"/>
      <name val="Arial"/>
      <family val="2"/>
    </font>
    <font>
      <b/>
      <u/>
      <sz val="14"/>
      <color indexed="9"/>
      <name val="Times New Roman"/>
      <family val="1"/>
    </font>
    <font>
      <sz val="10"/>
      <color indexed="20"/>
      <name val="Arial"/>
      <family val="2"/>
    </font>
    <font>
      <sz val="10"/>
      <color indexed="20"/>
      <name val="Times New Roman"/>
      <family val="1"/>
    </font>
    <font>
      <sz val="10"/>
      <color indexed="2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name val="Times New Roman"/>
      <family val="1"/>
    </font>
    <font>
      <b/>
      <sz val="12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color indexed="8"/>
      <name val="Times New Roman"/>
      <family val="1"/>
    </font>
    <font>
      <sz val="12"/>
      <color indexed="8"/>
      <name val="Courier"/>
      <family val="3"/>
    </font>
    <font>
      <b/>
      <sz val="15"/>
      <name val="Times New Roman"/>
      <family val="1"/>
    </font>
    <font>
      <sz val="12"/>
      <name val="Arial"/>
      <family val="2"/>
    </font>
    <font>
      <sz val="6"/>
      <color indexed="10"/>
      <name val="Lucida Sans"/>
      <family val="2"/>
    </font>
    <font>
      <sz val="12"/>
      <color indexed="9"/>
      <name val="Times New Roman"/>
      <family val="1"/>
    </font>
    <font>
      <sz val="6"/>
      <color indexed="12"/>
      <name val="Lucida Sans"/>
      <family val="2"/>
    </font>
    <font>
      <sz val="6"/>
      <color indexed="8"/>
      <name val="Lucida Sans"/>
      <family val="2"/>
    </font>
    <font>
      <sz val="6"/>
      <color indexed="52"/>
      <name val="Lucida Sans"/>
      <family val="2"/>
    </font>
    <font>
      <sz val="10"/>
      <color indexed="52"/>
      <name val="Arial"/>
      <family val="2"/>
    </font>
    <font>
      <sz val="6"/>
      <color indexed="18"/>
      <name val="Lucida Sans"/>
      <family val="2"/>
    </font>
    <font>
      <sz val="10"/>
      <color indexed="18"/>
      <name val="Times New Roman"/>
      <family val="1"/>
    </font>
    <font>
      <sz val="10"/>
      <color indexed="8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18"/>
      <name val="Arial"/>
      <family val="2"/>
    </font>
    <font>
      <sz val="6"/>
      <color indexed="18"/>
      <name val="Lucida Sans"/>
      <family val="2"/>
    </font>
    <font>
      <sz val="14"/>
      <name val="Arial"/>
      <family val="2"/>
    </font>
    <font>
      <sz val="10"/>
      <color indexed="10"/>
      <name val="Times New Roman"/>
      <family val="1"/>
    </font>
    <font>
      <sz val="6"/>
      <color indexed="56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20"/>
      <color indexed="8"/>
      <name val="Times New Roman"/>
      <family val="1"/>
    </font>
    <font>
      <sz val="11"/>
      <color indexed="8"/>
      <name val="Times New Roman"/>
      <family val="1"/>
    </font>
    <font>
      <b/>
      <sz val="14"/>
      <color indexed="8"/>
      <name val="Arial"/>
      <family val="2"/>
    </font>
    <font>
      <b/>
      <i/>
      <sz val="12"/>
      <color indexed="8"/>
      <name val="Times New Roman"/>
      <family val="1"/>
    </font>
    <font>
      <sz val="6"/>
      <color indexed="8"/>
      <name val="Lucida Sans"/>
      <family val="2"/>
    </font>
    <font>
      <b/>
      <sz val="6"/>
      <color indexed="8"/>
      <name val="Lucida Sans"/>
      <family val="2"/>
    </font>
    <font>
      <sz val="6"/>
      <color indexed="8"/>
      <name val="Times New Roman"/>
      <family val="1"/>
    </font>
    <font>
      <sz val="11"/>
      <color indexed="8"/>
      <name val="Verdana"/>
      <family val="2"/>
    </font>
    <font>
      <sz val="11"/>
      <color indexed="9"/>
      <name val="Verdana"/>
      <family val="2"/>
    </font>
    <font>
      <sz val="11"/>
      <color indexed="20"/>
      <name val="Verdana"/>
      <family val="2"/>
    </font>
    <font>
      <b/>
      <sz val="11"/>
      <color indexed="52"/>
      <name val="Verdana"/>
      <family val="2"/>
    </font>
    <font>
      <b/>
      <sz val="11"/>
      <color indexed="9"/>
      <name val="Verdana"/>
      <family val="2"/>
    </font>
    <font>
      <i/>
      <sz val="11"/>
      <color indexed="23"/>
      <name val="Verdana"/>
      <family val="2"/>
    </font>
    <font>
      <sz val="11"/>
      <color indexed="17"/>
      <name val="Verdana"/>
      <family val="2"/>
    </font>
    <font>
      <b/>
      <sz val="15"/>
      <color indexed="56"/>
      <name val="Verdana"/>
      <family val="2"/>
    </font>
    <font>
      <b/>
      <sz val="13"/>
      <color indexed="56"/>
      <name val="Verdana"/>
      <family val="2"/>
    </font>
    <font>
      <b/>
      <sz val="11"/>
      <color indexed="56"/>
      <name val="Verdana"/>
      <family val="2"/>
    </font>
    <font>
      <sz val="11"/>
      <color indexed="62"/>
      <name val="Verdana"/>
      <family val="2"/>
    </font>
    <font>
      <sz val="11"/>
      <color indexed="52"/>
      <name val="Verdana"/>
      <family val="2"/>
    </font>
    <font>
      <b/>
      <sz val="11"/>
      <color indexed="63"/>
      <name val="Verdana"/>
      <family val="2"/>
    </font>
    <font>
      <sz val="11"/>
      <color indexed="10"/>
      <name val="Verdana"/>
      <family val="2"/>
    </font>
    <font>
      <b/>
      <sz val="9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b/>
      <sz val="11"/>
      <name val="Calibri"/>
      <family val="2"/>
    </font>
    <font>
      <sz val="6"/>
      <color indexed="10"/>
      <name val="Lucida Sans"/>
      <family val="2"/>
    </font>
    <font>
      <sz val="16"/>
      <name val="Arial"/>
      <family val="2"/>
    </font>
    <font>
      <b/>
      <sz val="20"/>
      <name val="Calibri"/>
      <family val="2"/>
    </font>
    <font>
      <b/>
      <sz val="16"/>
      <name val="Times New Roman"/>
      <family val="1"/>
    </font>
    <font>
      <b/>
      <sz val="18"/>
      <name val="Times New Roman"/>
      <family val="1"/>
    </font>
    <font>
      <sz val="12"/>
      <name val="Calibri"/>
      <family val="2"/>
    </font>
    <font>
      <sz val="9"/>
      <color indexed="8"/>
      <name val="Times New Roman"/>
      <family val="1"/>
    </font>
    <font>
      <b/>
      <sz val="10"/>
      <color rgb="FFFF0000"/>
      <name val="Arial"/>
      <family val="2"/>
    </font>
    <font>
      <sz val="6"/>
      <color theme="1"/>
      <name val="Lucida Sans"/>
      <family val="2"/>
    </font>
    <font>
      <b/>
      <sz val="6"/>
      <color theme="1"/>
      <name val="Lucida Sans"/>
      <family val="2"/>
    </font>
    <font>
      <sz val="10"/>
      <color theme="1"/>
      <name val="Arial"/>
      <family val="2"/>
    </font>
    <font>
      <u/>
      <sz val="10"/>
      <name val="Arial"/>
      <family val="2"/>
    </font>
    <font>
      <b/>
      <sz val="16"/>
      <name val="Calibri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u/>
      <sz val="10"/>
      <color indexed="8"/>
      <name val="Arial"/>
      <family val="2"/>
    </font>
    <font>
      <b/>
      <sz val="12"/>
      <name val="Calibri"/>
      <family val="2"/>
      <scheme val="minor"/>
    </font>
    <font>
      <sz val="14"/>
      <color indexed="8"/>
      <name val="Arial"/>
      <family val="2"/>
    </font>
    <font>
      <b/>
      <sz val="11"/>
      <color indexed="10"/>
      <name val="Times New Roman"/>
      <family val="1"/>
    </font>
    <font>
      <b/>
      <sz val="11"/>
      <name val="Times New Roman"/>
      <family val="1"/>
    </font>
    <font>
      <b/>
      <sz val="16"/>
      <name val="Arial Narrow"/>
      <family val="2"/>
    </font>
    <font>
      <b/>
      <sz val="12"/>
      <color rgb="FFFF0000"/>
      <name val="Times New Roman"/>
      <family val="1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Arial MT"/>
    </font>
    <font>
      <i/>
      <sz val="1"/>
      <color indexed="8"/>
      <name val="Courier"/>
      <family val="3"/>
    </font>
    <font>
      <sz val="10"/>
      <name val="Courier"/>
      <family val="3"/>
    </font>
    <font>
      <sz val="10"/>
      <name val="Courier New"/>
      <family val="3"/>
    </font>
    <font>
      <b/>
      <sz val="14"/>
      <color rgb="FFFF0000"/>
      <name val="Times New Roman"/>
      <family val="1"/>
    </font>
    <font>
      <b/>
      <sz val="9"/>
      <color rgb="FFFF0000"/>
      <name val="Arial"/>
      <family val="2"/>
    </font>
    <font>
      <sz val="14"/>
      <name val="Times New Roman"/>
      <family val="1"/>
    </font>
    <font>
      <sz val="10"/>
      <name val="Arial"/>
      <family val="2"/>
    </font>
    <font>
      <b/>
      <i/>
      <sz val="9"/>
      <name val="Arial"/>
      <family val="2"/>
    </font>
    <font>
      <sz val="8"/>
      <color indexed="8"/>
      <name val="Times New Roman"/>
      <family val="1"/>
    </font>
    <font>
      <b/>
      <i/>
      <sz val="26"/>
      <name val="Times New Roman"/>
      <family val="1"/>
    </font>
    <font>
      <i/>
      <sz val="8"/>
      <name val="Calibri"/>
      <family val="2"/>
      <scheme val="minor"/>
    </font>
    <font>
      <i/>
      <sz val="12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4"/>
      <name val="Calibri"/>
      <family val="2"/>
      <scheme val="minor"/>
    </font>
    <font>
      <i/>
      <sz val="14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</font>
    <font>
      <i/>
      <sz val="11"/>
      <name val="Calibri"/>
      <family val="2"/>
      <scheme val="minor"/>
    </font>
    <font>
      <b/>
      <sz val="10"/>
      <color rgb="FFFF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u/>
      <sz val="10"/>
      <color indexed="8"/>
      <name val="Arial"/>
      <family val="2"/>
    </font>
    <font>
      <i/>
      <u/>
      <sz val="10"/>
      <color indexed="8"/>
      <name val="Times New Roman"/>
      <family val="1"/>
    </font>
    <font>
      <i/>
      <u/>
      <sz val="12"/>
      <color indexed="8"/>
      <name val="Times New Roman"/>
      <family val="1"/>
    </font>
    <font>
      <b/>
      <i/>
      <u/>
      <sz val="11"/>
      <color indexed="8"/>
      <name val="Times New Roman"/>
      <family val="1"/>
    </font>
    <font>
      <i/>
      <u/>
      <sz val="11"/>
      <color indexed="8"/>
      <name val="Times New Roman"/>
      <family val="1"/>
    </font>
    <font>
      <b/>
      <sz val="11"/>
      <name val="Calibri"/>
      <family val="2"/>
      <scheme val="minor"/>
    </font>
    <font>
      <sz val="10"/>
      <name val="Arial"/>
    </font>
    <font>
      <b/>
      <sz val="14"/>
      <name val="Cambria"/>
      <family val="1"/>
      <scheme val="major"/>
    </font>
    <font>
      <b/>
      <i/>
      <sz val="18"/>
      <name val="Cambria"/>
      <family val="1"/>
      <scheme val="major"/>
    </font>
    <font>
      <b/>
      <i/>
      <sz val="12"/>
      <name val="Cambria"/>
      <family val="1"/>
      <scheme val="major"/>
    </font>
    <font>
      <b/>
      <i/>
      <sz val="12"/>
      <name val="Calibri"/>
      <family val="2"/>
    </font>
    <font>
      <b/>
      <sz val="26"/>
      <name val="Cambria"/>
      <family val="1"/>
      <scheme val="major"/>
    </font>
  </fonts>
  <fills count="8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1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9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7119">
    <xf numFmtId="0" fontId="0" fillId="0" borderId="0"/>
    <xf numFmtId="0" fontId="121" fillId="2" borderId="0" applyNumberFormat="0" applyBorder="0" applyAlignment="0" applyProtection="0"/>
    <xf numFmtId="0" fontId="121" fillId="3" borderId="0" applyNumberFormat="0" applyBorder="0" applyAlignment="0" applyProtection="0"/>
    <xf numFmtId="0" fontId="121" fillId="4" borderId="0" applyNumberFormat="0" applyBorder="0" applyAlignment="0" applyProtection="0"/>
    <xf numFmtId="0" fontId="121" fillId="5" borderId="0" applyNumberFormat="0" applyBorder="0" applyAlignment="0" applyProtection="0"/>
    <xf numFmtId="0" fontId="121" fillId="6" borderId="0" applyNumberFormat="0" applyBorder="0" applyAlignment="0" applyProtection="0"/>
    <xf numFmtId="0" fontId="121" fillId="7" borderId="0" applyNumberFormat="0" applyBorder="0" applyAlignment="0" applyProtection="0"/>
    <xf numFmtId="0" fontId="97" fillId="2" borderId="0" applyNumberFormat="0" applyBorder="0" applyAlignment="0" applyProtection="0"/>
    <xf numFmtId="0" fontId="97" fillId="3" borderId="0" applyNumberFormat="0" applyBorder="0" applyAlignment="0" applyProtection="0"/>
    <xf numFmtId="0" fontId="97" fillId="4" borderId="0" applyNumberFormat="0" applyBorder="0" applyAlignment="0" applyProtection="0"/>
    <xf numFmtId="0" fontId="97" fillId="5" borderId="0" applyNumberFormat="0" applyBorder="0" applyAlignment="0" applyProtection="0"/>
    <xf numFmtId="0" fontId="97" fillId="6" borderId="0" applyNumberFormat="0" applyBorder="0" applyAlignment="0" applyProtection="0"/>
    <xf numFmtId="0" fontId="97" fillId="7" borderId="0" applyNumberFormat="0" applyBorder="0" applyAlignment="0" applyProtection="0"/>
    <xf numFmtId="0" fontId="121" fillId="8" borderId="0" applyNumberFormat="0" applyBorder="0" applyAlignment="0" applyProtection="0"/>
    <xf numFmtId="0" fontId="121" fillId="9" borderId="0" applyNumberFormat="0" applyBorder="0" applyAlignment="0" applyProtection="0"/>
    <xf numFmtId="0" fontId="121" fillId="10" borderId="0" applyNumberFormat="0" applyBorder="0" applyAlignment="0" applyProtection="0"/>
    <xf numFmtId="0" fontId="121" fillId="5" borderId="0" applyNumberFormat="0" applyBorder="0" applyAlignment="0" applyProtection="0"/>
    <xf numFmtId="0" fontId="121" fillId="8" borderId="0" applyNumberFormat="0" applyBorder="0" applyAlignment="0" applyProtection="0"/>
    <xf numFmtId="0" fontId="121" fillId="11" borderId="0" applyNumberFormat="0" applyBorder="0" applyAlignment="0" applyProtection="0"/>
    <xf numFmtId="0" fontId="97" fillId="8" borderId="0" applyNumberFormat="0" applyBorder="0" applyAlignment="0" applyProtection="0"/>
    <xf numFmtId="0" fontId="97" fillId="9" borderId="0" applyNumberFormat="0" applyBorder="0" applyAlignment="0" applyProtection="0"/>
    <xf numFmtId="0" fontId="97" fillId="10" borderId="0" applyNumberFormat="0" applyBorder="0" applyAlignment="0" applyProtection="0"/>
    <xf numFmtId="0" fontId="97" fillId="5" borderId="0" applyNumberFormat="0" applyBorder="0" applyAlignment="0" applyProtection="0"/>
    <xf numFmtId="0" fontId="97" fillId="8" borderId="0" applyNumberFormat="0" applyBorder="0" applyAlignment="0" applyProtection="0"/>
    <xf numFmtId="0" fontId="97" fillId="11" borderId="0" applyNumberFormat="0" applyBorder="0" applyAlignment="0" applyProtection="0"/>
    <xf numFmtId="0" fontId="122" fillId="12" borderId="0" applyNumberFormat="0" applyBorder="0" applyAlignment="0" applyProtection="0"/>
    <xf numFmtId="0" fontId="122" fillId="9" borderId="0" applyNumberFormat="0" applyBorder="0" applyAlignment="0" applyProtection="0"/>
    <xf numFmtId="0" fontId="122" fillId="10" borderId="0" applyNumberFormat="0" applyBorder="0" applyAlignment="0" applyProtection="0"/>
    <xf numFmtId="0" fontId="122" fillId="13" borderId="0" applyNumberFormat="0" applyBorder="0" applyAlignment="0" applyProtection="0"/>
    <xf numFmtId="0" fontId="122" fillId="14" borderId="0" applyNumberFormat="0" applyBorder="0" applyAlignment="0" applyProtection="0"/>
    <xf numFmtId="0" fontId="122" fillId="15" borderId="0" applyNumberFormat="0" applyBorder="0" applyAlignment="0" applyProtection="0"/>
    <xf numFmtId="0" fontId="98" fillId="12" borderId="0" applyNumberFormat="0" applyBorder="0" applyAlignment="0" applyProtection="0"/>
    <xf numFmtId="0" fontId="98" fillId="9" borderId="0" applyNumberFormat="0" applyBorder="0" applyAlignment="0" applyProtection="0"/>
    <xf numFmtId="0" fontId="98" fillId="10" borderId="0" applyNumberFormat="0" applyBorder="0" applyAlignment="0" applyProtection="0"/>
    <xf numFmtId="0" fontId="98" fillId="13" borderId="0" applyNumberFormat="0" applyBorder="0" applyAlignment="0" applyProtection="0"/>
    <xf numFmtId="0" fontId="98" fillId="14" borderId="0" applyNumberFormat="0" applyBorder="0" applyAlignment="0" applyProtection="0"/>
    <xf numFmtId="0" fontId="98" fillId="15" borderId="0" applyNumberFormat="0" applyBorder="0" applyAlignment="0" applyProtection="0"/>
    <xf numFmtId="0" fontId="122" fillId="16" borderId="0" applyNumberFormat="0" applyBorder="0" applyAlignment="0" applyProtection="0"/>
    <xf numFmtId="0" fontId="122" fillId="17" borderId="0" applyNumberFormat="0" applyBorder="0" applyAlignment="0" applyProtection="0"/>
    <xf numFmtId="0" fontId="122" fillId="18" borderId="0" applyNumberFormat="0" applyBorder="0" applyAlignment="0" applyProtection="0"/>
    <xf numFmtId="0" fontId="122" fillId="13" borderId="0" applyNumberFormat="0" applyBorder="0" applyAlignment="0" applyProtection="0"/>
    <xf numFmtId="0" fontId="122" fillId="14" borderId="0" applyNumberFormat="0" applyBorder="0" applyAlignment="0" applyProtection="0"/>
    <xf numFmtId="0" fontId="122" fillId="19" borderId="0" applyNumberFormat="0" applyBorder="0" applyAlignment="0" applyProtection="0"/>
    <xf numFmtId="0" fontId="123" fillId="3" borderId="0" applyNumberFormat="0" applyBorder="0" applyAlignment="0" applyProtection="0"/>
    <xf numFmtId="0" fontId="99" fillId="4" borderId="0" applyNumberFormat="0" applyBorder="0" applyAlignment="0" applyProtection="0"/>
    <xf numFmtId="0" fontId="124" fillId="20" borderId="1" applyNumberFormat="0" applyAlignment="0" applyProtection="0"/>
    <xf numFmtId="0" fontId="100" fillId="20" borderId="1" applyNumberFormat="0" applyAlignment="0" applyProtection="0"/>
    <xf numFmtId="0" fontId="101" fillId="21" borderId="2" applyNumberFormat="0" applyAlignment="0" applyProtection="0"/>
    <xf numFmtId="0" fontId="102" fillId="0" borderId="3" applyNumberFormat="0" applyFill="0" applyAlignment="0" applyProtection="0"/>
    <xf numFmtId="0" fontId="125" fillId="21" borderId="2" applyNumberFormat="0" applyAlignment="0" applyProtection="0"/>
    <xf numFmtId="0" fontId="103" fillId="0" borderId="0" applyNumberFormat="0" applyFill="0" applyBorder="0" applyAlignment="0" applyProtection="0"/>
    <xf numFmtId="0" fontId="98" fillId="16" borderId="0" applyNumberFormat="0" applyBorder="0" applyAlignment="0" applyProtection="0"/>
    <xf numFmtId="0" fontId="98" fillId="17" borderId="0" applyNumberFormat="0" applyBorder="0" applyAlignment="0" applyProtection="0"/>
    <xf numFmtId="0" fontId="98" fillId="18" borderId="0" applyNumberFormat="0" applyBorder="0" applyAlignment="0" applyProtection="0"/>
    <xf numFmtId="0" fontId="98" fillId="13" borderId="0" applyNumberFormat="0" applyBorder="0" applyAlignment="0" applyProtection="0"/>
    <xf numFmtId="0" fontId="98" fillId="14" borderId="0" applyNumberFormat="0" applyBorder="0" applyAlignment="0" applyProtection="0"/>
    <xf numFmtId="0" fontId="98" fillId="19" borderId="0" applyNumberFormat="0" applyBorder="0" applyAlignment="0" applyProtection="0"/>
    <xf numFmtId="0" fontId="104" fillId="7" borderId="1" applyNumberFormat="0" applyAlignment="0" applyProtection="0"/>
    <xf numFmtId="180" fontId="15" fillId="0" borderId="0" applyFont="0" applyFill="0" applyBorder="0" applyAlignment="0" applyProtection="0"/>
    <xf numFmtId="0" fontId="126" fillId="0" borderId="0" applyNumberFormat="0" applyFill="0" applyBorder="0" applyAlignment="0" applyProtection="0"/>
    <xf numFmtId="0" fontId="127" fillId="4" borderId="0" applyNumberFormat="0" applyBorder="0" applyAlignment="0" applyProtection="0"/>
    <xf numFmtId="0" fontId="128" fillId="0" borderId="4" applyNumberFormat="0" applyFill="0" applyAlignment="0" applyProtection="0"/>
    <xf numFmtId="0" fontId="129" fillId="0" borderId="5" applyNumberFormat="0" applyFill="0" applyAlignment="0" applyProtection="0"/>
    <xf numFmtId="0" fontId="130" fillId="0" borderId="6" applyNumberFormat="0" applyFill="0" applyAlignment="0" applyProtection="0"/>
    <xf numFmtId="0" fontId="1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105" fillId="3" borderId="0" applyNumberFormat="0" applyBorder="0" applyAlignment="0" applyProtection="0"/>
    <xf numFmtId="0" fontId="131" fillId="7" borderId="1" applyNumberFormat="0" applyAlignment="0" applyProtection="0"/>
    <xf numFmtId="0" fontId="132" fillId="0" borderId="3" applyNumberFormat="0" applyFill="0" applyAlignment="0" applyProtection="0"/>
    <xf numFmtId="168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06" fillId="22" borderId="0" applyNumberFormat="0" applyBorder="0" applyAlignment="0" applyProtection="0"/>
    <xf numFmtId="0" fontId="15" fillId="0" borderId="0"/>
    <xf numFmtId="0" fontId="15" fillId="0" borderId="0"/>
    <xf numFmtId="0" fontId="15" fillId="23" borderId="7" applyNumberFormat="0" applyFont="0" applyAlignment="0" applyProtection="0"/>
    <xf numFmtId="0" fontId="33" fillId="23" borderId="7" applyNumberFormat="0" applyFont="0" applyAlignment="0" applyProtection="0"/>
    <xf numFmtId="0" fontId="133" fillId="20" borderId="8" applyNumberFormat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07" fillId="20" borderId="8" applyNumberFormat="0" applyAlignment="0" applyProtection="0"/>
    <xf numFmtId="0" fontId="108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4" applyNumberFormat="0" applyFill="0" applyAlignment="0" applyProtection="0"/>
    <xf numFmtId="0" fontId="112" fillId="0" borderId="5" applyNumberFormat="0" applyFill="0" applyAlignment="0" applyProtection="0"/>
    <xf numFmtId="0" fontId="103" fillId="0" borderId="6" applyNumberFormat="0" applyFill="0" applyAlignment="0" applyProtection="0"/>
    <xf numFmtId="0" fontId="113" fillId="0" borderId="9" applyNumberFormat="0" applyFill="0" applyAlignment="0" applyProtection="0"/>
    <xf numFmtId="0" fontId="134" fillId="0" borderId="0" applyNumberForma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0" fontId="15" fillId="0" borderId="0"/>
    <xf numFmtId="0" fontId="15" fillId="0" borderId="0"/>
    <xf numFmtId="9" fontId="13" fillId="0" borderId="0" applyFont="0" applyFill="0" applyBorder="0" applyAlignment="0" applyProtection="0"/>
    <xf numFmtId="0" fontId="15" fillId="23" borderId="7" applyNumberFormat="0" applyFont="0" applyAlignment="0" applyProtection="0"/>
    <xf numFmtId="0" fontId="12" fillId="58" borderId="0" applyNumberFormat="0" applyBorder="0" applyAlignment="0" applyProtection="0"/>
    <xf numFmtId="0" fontId="12" fillId="58" borderId="0" applyNumberFormat="0" applyBorder="0" applyAlignment="0" applyProtection="0"/>
    <xf numFmtId="0" fontId="12" fillId="59" borderId="0" applyNumberFormat="0" applyBorder="0" applyAlignment="0" applyProtection="0"/>
    <xf numFmtId="0" fontId="12" fillId="59" borderId="0" applyNumberFormat="0" applyBorder="0" applyAlignment="0" applyProtection="0"/>
    <xf numFmtId="0" fontId="12" fillId="60" borderId="0" applyNumberFormat="0" applyBorder="0" applyAlignment="0" applyProtection="0"/>
    <xf numFmtId="0" fontId="12" fillId="60" borderId="0" applyNumberFormat="0" applyBorder="0" applyAlignment="0" applyProtection="0"/>
    <xf numFmtId="0" fontId="12" fillId="61" borderId="0" applyNumberFormat="0" applyBorder="0" applyAlignment="0" applyProtection="0"/>
    <xf numFmtId="0" fontId="12" fillId="61" borderId="0" applyNumberFormat="0" applyBorder="0" applyAlignment="0" applyProtection="0"/>
    <xf numFmtId="0" fontId="12" fillId="62" borderId="0" applyNumberFormat="0" applyBorder="0" applyAlignment="0" applyProtection="0"/>
    <xf numFmtId="0" fontId="12" fillId="62" borderId="0" applyNumberFormat="0" applyBorder="0" applyAlignment="0" applyProtection="0"/>
    <xf numFmtId="0" fontId="12" fillId="63" borderId="0" applyNumberFormat="0" applyBorder="0" applyAlignment="0" applyProtection="0"/>
    <xf numFmtId="0" fontId="12" fillId="63" borderId="0" applyNumberFormat="0" applyBorder="0" applyAlignment="0" applyProtection="0"/>
    <xf numFmtId="0" fontId="12" fillId="64" borderId="0" applyNumberFormat="0" applyBorder="0" applyAlignment="0" applyProtection="0"/>
    <xf numFmtId="0" fontId="12" fillId="64" borderId="0" applyNumberFormat="0" applyBorder="0" applyAlignment="0" applyProtection="0"/>
    <xf numFmtId="0" fontId="12" fillId="65" borderId="0" applyNumberFormat="0" applyBorder="0" applyAlignment="0" applyProtection="0"/>
    <xf numFmtId="0" fontId="12" fillId="65" borderId="0" applyNumberFormat="0" applyBorder="0" applyAlignment="0" applyProtection="0"/>
    <xf numFmtId="0" fontId="12" fillId="66" borderId="0" applyNumberFormat="0" applyBorder="0" applyAlignment="0" applyProtection="0"/>
    <xf numFmtId="0" fontId="12" fillId="66" borderId="0" applyNumberFormat="0" applyBorder="0" applyAlignment="0" applyProtection="0"/>
    <xf numFmtId="0" fontId="12" fillId="67" borderId="0" applyNumberFormat="0" applyBorder="0" applyAlignment="0" applyProtection="0"/>
    <xf numFmtId="0" fontId="12" fillId="67" borderId="0" applyNumberFormat="0" applyBorder="0" applyAlignment="0" applyProtection="0"/>
    <xf numFmtId="0" fontId="12" fillId="68" borderId="0" applyNumberFormat="0" applyBorder="0" applyAlignment="0" applyProtection="0"/>
    <xf numFmtId="0" fontId="12" fillId="68" borderId="0" applyNumberFormat="0" applyBorder="0" applyAlignment="0" applyProtection="0"/>
    <xf numFmtId="0" fontId="12" fillId="69" borderId="0" applyNumberFormat="0" applyBorder="0" applyAlignment="0" applyProtection="0"/>
    <xf numFmtId="0" fontId="12" fillId="69" borderId="0" applyNumberFormat="0" applyBorder="0" applyAlignment="0" applyProtection="0"/>
    <xf numFmtId="0" fontId="12" fillId="70" borderId="0" applyNumberFormat="0" applyBorder="0" applyAlignment="0" applyProtection="0"/>
    <xf numFmtId="0" fontId="12" fillId="70" borderId="0" applyNumberFormat="0" applyBorder="0" applyAlignment="0" applyProtection="0"/>
    <xf numFmtId="0" fontId="12" fillId="71" borderId="0" applyNumberFormat="0" applyBorder="0" applyAlignment="0" applyProtection="0"/>
    <xf numFmtId="0" fontId="12" fillId="71" borderId="0" applyNumberFormat="0" applyBorder="0" applyAlignment="0" applyProtection="0"/>
    <xf numFmtId="0" fontId="12" fillId="72" borderId="0" applyNumberFormat="0" applyBorder="0" applyAlignment="0" applyProtection="0"/>
    <xf numFmtId="0" fontId="12" fillId="72" borderId="0" applyNumberFormat="0" applyBorder="0" applyAlignment="0" applyProtection="0"/>
    <xf numFmtId="0" fontId="12" fillId="73" borderId="0" applyNumberFormat="0" applyBorder="0" applyAlignment="0" applyProtection="0"/>
    <xf numFmtId="0" fontId="12" fillId="73" borderId="0" applyNumberFormat="0" applyBorder="0" applyAlignment="0" applyProtection="0"/>
    <xf numFmtId="0" fontId="12" fillId="74" borderId="0" applyNumberFormat="0" applyBorder="0" applyAlignment="0" applyProtection="0"/>
    <xf numFmtId="0" fontId="12" fillId="74" borderId="0" applyNumberFormat="0" applyBorder="0" applyAlignment="0" applyProtection="0"/>
    <xf numFmtId="0" fontId="12" fillId="75" borderId="0" applyNumberFormat="0" applyBorder="0" applyAlignment="0" applyProtection="0"/>
    <xf numFmtId="0" fontId="12" fillId="75" borderId="0" applyNumberFormat="0" applyBorder="0" applyAlignment="0" applyProtection="0"/>
    <xf numFmtId="0" fontId="99" fillId="4" borderId="0" applyNumberFormat="0" applyBorder="0" applyAlignment="0" applyProtection="0"/>
    <xf numFmtId="0" fontId="99" fillId="4" borderId="0" applyNumberFormat="0" applyBorder="0" applyAlignment="0" applyProtection="0"/>
    <xf numFmtId="0" fontId="165" fillId="57" borderId="0" applyNumberFormat="0" applyBorder="0" applyAlignment="0" applyProtection="0"/>
    <xf numFmtId="0" fontId="166" fillId="76" borderId="77" applyNumberFormat="0" applyAlignment="0" applyProtection="0"/>
    <xf numFmtId="0" fontId="167" fillId="77" borderId="78" applyNumberFormat="0" applyAlignment="0" applyProtection="0"/>
    <xf numFmtId="0" fontId="168" fillId="0" borderId="79" applyNumberFormat="0" applyFill="0" applyAlignment="0" applyProtection="0"/>
    <xf numFmtId="0" fontId="164" fillId="0" borderId="76" applyNumberFormat="0" applyFill="0" applyAlignment="0" applyProtection="0"/>
    <xf numFmtId="0" fontId="169" fillId="0" borderId="0" applyNumberFormat="0" applyFill="0" applyBorder="0" applyAlignment="0" applyProtection="0"/>
    <xf numFmtId="0" fontId="170" fillId="78" borderId="0" applyNumberFormat="0" applyBorder="0" applyAlignment="0" applyProtection="0"/>
    <xf numFmtId="0" fontId="170" fillId="79" borderId="0" applyNumberFormat="0" applyBorder="0" applyAlignment="0" applyProtection="0"/>
    <xf numFmtId="0" fontId="170" fillId="80" borderId="0" applyNumberFormat="0" applyBorder="0" applyAlignment="0" applyProtection="0"/>
    <xf numFmtId="0" fontId="170" fillId="81" borderId="0" applyNumberFormat="0" applyBorder="0" applyAlignment="0" applyProtection="0"/>
    <xf numFmtId="0" fontId="170" fillId="82" borderId="0" applyNumberFormat="0" applyBorder="0" applyAlignment="0" applyProtection="0"/>
    <xf numFmtId="0" fontId="170" fillId="83" borderId="0" applyNumberFormat="0" applyBorder="0" applyAlignment="0" applyProtection="0"/>
    <xf numFmtId="0" fontId="171" fillId="84" borderId="77" applyNumberFormat="0" applyAlignment="0" applyProtection="0"/>
    <xf numFmtId="0" fontId="172" fillId="85" borderId="0" applyNumberFormat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8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3" fillId="86" borderId="0" applyNumberFormat="0" applyBorder="0" applyAlignment="0" applyProtection="0"/>
    <xf numFmtId="0" fontId="71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12" fillId="87" borderId="80" applyNumberFormat="0" applyFont="0" applyAlignment="0" applyProtection="0"/>
    <xf numFmtId="0" fontId="97" fillId="87" borderId="80" applyNumberFormat="0" applyFont="0" applyAlignment="0" applyProtection="0"/>
    <xf numFmtId="0" fontId="15" fillId="23" borderId="7" applyNumberFormat="0" applyFon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74" fillId="76" borderId="81" applyNumberFormat="0" applyAlignment="0" applyProtection="0"/>
    <xf numFmtId="0" fontId="175" fillId="0" borderId="0" applyNumberFormat="0" applyFill="0" applyBorder="0" applyAlignment="0" applyProtection="0"/>
    <xf numFmtId="0" fontId="176" fillId="0" borderId="0" applyNumberFormat="0" applyFill="0" applyBorder="0" applyAlignment="0" applyProtection="0"/>
    <xf numFmtId="0" fontId="111" fillId="0" borderId="4" applyNumberFormat="0" applyFill="0" applyAlignment="0" applyProtection="0"/>
    <xf numFmtId="0" fontId="111" fillId="0" borderId="4" applyNumberFormat="0" applyFill="0" applyAlignment="0" applyProtection="0"/>
    <xf numFmtId="0" fontId="177" fillId="0" borderId="82" applyNumberFormat="0" applyFill="0" applyAlignment="0" applyProtection="0"/>
    <xf numFmtId="0" fontId="169" fillId="0" borderId="83" applyNumberFormat="0" applyFill="0" applyAlignment="0" applyProtection="0"/>
    <xf numFmtId="0" fontId="178" fillId="0" borderId="0" applyNumberFormat="0" applyFill="0" applyBorder="0" applyAlignment="0" applyProtection="0"/>
    <xf numFmtId="0" fontId="153" fillId="0" borderId="84" applyNumberFormat="0" applyFill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58" borderId="0" applyNumberFormat="0" applyBorder="0" applyAlignment="0" applyProtection="0"/>
    <xf numFmtId="0" fontId="12" fillId="58" borderId="0" applyNumberFormat="0" applyBorder="0" applyAlignment="0" applyProtection="0"/>
    <xf numFmtId="0" fontId="12" fillId="59" borderId="0" applyNumberFormat="0" applyBorder="0" applyAlignment="0" applyProtection="0"/>
    <xf numFmtId="0" fontId="12" fillId="59" borderId="0" applyNumberFormat="0" applyBorder="0" applyAlignment="0" applyProtection="0"/>
    <xf numFmtId="0" fontId="12" fillId="60" borderId="0" applyNumberFormat="0" applyBorder="0" applyAlignment="0" applyProtection="0"/>
    <xf numFmtId="0" fontId="12" fillId="60" borderId="0" applyNumberFormat="0" applyBorder="0" applyAlignment="0" applyProtection="0"/>
    <xf numFmtId="0" fontId="12" fillId="61" borderId="0" applyNumberFormat="0" applyBorder="0" applyAlignment="0" applyProtection="0"/>
    <xf numFmtId="0" fontId="12" fillId="61" borderId="0" applyNumberFormat="0" applyBorder="0" applyAlignment="0" applyProtection="0"/>
    <xf numFmtId="0" fontId="12" fillId="62" borderId="0" applyNumberFormat="0" applyBorder="0" applyAlignment="0" applyProtection="0"/>
    <xf numFmtId="0" fontId="12" fillId="62" borderId="0" applyNumberFormat="0" applyBorder="0" applyAlignment="0" applyProtection="0"/>
    <xf numFmtId="0" fontId="12" fillId="63" borderId="0" applyNumberFormat="0" applyBorder="0" applyAlignment="0" applyProtection="0"/>
    <xf numFmtId="0" fontId="12" fillId="63" borderId="0" applyNumberFormat="0" applyBorder="0" applyAlignment="0" applyProtection="0"/>
    <xf numFmtId="0" fontId="12" fillId="64" borderId="0" applyNumberFormat="0" applyBorder="0" applyAlignment="0" applyProtection="0"/>
    <xf numFmtId="0" fontId="12" fillId="64" borderId="0" applyNumberFormat="0" applyBorder="0" applyAlignment="0" applyProtection="0"/>
    <xf numFmtId="0" fontId="12" fillId="65" borderId="0" applyNumberFormat="0" applyBorder="0" applyAlignment="0" applyProtection="0"/>
    <xf numFmtId="0" fontId="12" fillId="65" borderId="0" applyNumberFormat="0" applyBorder="0" applyAlignment="0" applyProtection="0"/>
    <xf numFmtId="0" fontId="12" fillId="66" borderId="0" applyNumberFormat="0" applyBorder="0" applyAlignment="0" applyProtection="0"/>
    <xf numFmtId="0" fontId="12" fillId="66" borderId="0" applyNumberFormat="0" applyBorder="0" applyAlignment="0" applyProtection="0"/>
    <xf numFmtId="0" fontId="12" fillId="67" borderId="0" applyNumberFormat="0" applyBorder="0" applyAlignment="0" applyProtection="0"/>
    <xf numFmtId="0" fontId="12" fillId="67" borderId="0" applyNumberFormat="0" applyBorder="0" applyAlignment="0" applyProtection="0"/>
    <xf numFmtId="0" fontId="12" fillId="68" borderId="0" applyNumberFormat="0" applyBorder="0" applyAlignment="0" applyProtection="0"/>
    <xf numFmtId="0" fontId="12" fillId="68" borderId="0" applyNumberFormat="0" applyBorder="0" applyAlignment="0" applyProtection="0"/>
    <xf numFmtId="0" fontId="12" fillId="69" borderId="0" applyNumberFormat="0" applyBorder="0" applyAlignment="0" applyProtection="0"/>
    <xf numFmtId="0" fontId="12" fillId="69" borderId="0" applyNumberFormat="0" applyBorder="0" applyAlignment="0" applyProtection="0"/>
    <xf numFmtId="0" fontId="12" fillId="70" borderId="0" applyNumberFormat="0" applyBorder="0" applyAlignment="0" applyProtection="0"/>
    <xf numFmtId="0" fontId="12" fillId="70" borderId="0" applyNumberFormat="0" applyBorder="0" applyAlignment="0" applyProtection="0"/>
    <xf numFmtId="0" fontId="12" fillId="71" borderId="0" applyNumberFormat="0" applyBorder="0" applyAlignment="0" applyProtection="0"/>
    <xf numFmtId="0" fontId="12" fillId="71" borderId="0" applyNumberFormat="0" applyBorder="0" applyAlignment="0" applyProtection="0"/>
    <xf numFmtId="0" fontId="12" fillId="72" borderId="0" applyNumberFormat="0" applyBorder="0" applyAlignment="0" applyProtection="0"/>
    <xf numFmtId="0" fontId="12" fillId="72" borderId="0" applyNumberFormat="0" applyBorder="0" applyAlignment="0" applyProtection="0"/>
    <xf numFmtId="0" fontId="12" fillId="73" borderId="0" applyNumberFormat="0" applyBorder="0" applyAlignment="0" applyProtection="0"/>
    <xf numFmtId="0" fontId="12" fillId="73" borderId="0" applyNumberFormat="0" applyBorder="0" applyAlignment="0" applyProtection="0"/>
    <xf numFmtId="0" fontId="12" fillId="74" borderId="0" applyNumberFormat="0" applyBorder="0" applyAlignment="0" applyProtection="0"/>
    <xf numFmtId="0" fontId="12" fillId="74" borderId="0" applyNumberFormat="0" applyBorder="0" applyAlignment="0" applyProtection="0"/>
    <xf numFmtId="0" fontId="12" fillId="75" borderId="0" applyNumberFormat="0" applyBorder="0" applyAlignment="0" applyProtection="0"/>
    <xf numFmtId="0" fontId="12" fillId="75" borderId="0" applyNumberFormat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8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87" borderId="80" applyNumberFormat="0" applyFon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58" borderId="0" applyNumberFormat="0" applyBorder="0" applyAlignment="0" applyProtection="0"/>
    <xf numFmtId="0" fontId="11" fillId="59" borderId="0" applyNumberFormat="0" applyBorder="0" applyAlignment="0" applyProtection="0"/>
    <xf numFmtId="0" fontId="11" fillId="60" borderId="0" applyNumberFormat="0" applyBorder="0" applyAlignment="0" applyProtection="0"/>
    <xf numFmtId="0" fontId="11" fillId="61" borderId="0" applyNumberFormat="0" applyBorder="0" applyAlignment="0" applyProtection="0"/>
    <xf numFmtId="0" fontId="11" fillId="62" borderId="0" applyNumberFormat="0" applyBorder="0" applyAlignment="0" applyProtection="0"/>
    <xf numFmtId="0" fontId="11" fillId="63" borderId="0" applyNumberFormat="0" applyBorder="0" applyAlignment="0" applyProtection="0"/>
    <xf numFmtId="0" fontId="11" fillId="64" borderId="0" applyNumberFormat="0" applyBorder="0" applyAlignment="0" applyProtection="0"/>
    <xf numFmtId="0" fontId="11" fillId="65" borderId="0" applyNumberFormat="0" applyBorder="0" applyAlignment="0" applyProtection="0"/>
    <xf numFmtId="0" fontId="11" fillId="66" borderId="0" applyNumberFormat="0" applyBorder="0" applyAlignment="0" applyProtection="0"/>
    <xf numFmtId="0" fontId="11" fillId="67" borderId="0" applyNumberFormat="0" applyBorder="0" applyAlignment="0" applyProtection="0"/>
    <xf numFmtId="0" fontId="11" fillId="68" borderId="0" applyNumberFormat="0" applyBorder="0" applyAlignment="0" applyProtection="0"/>
    <xf numFmtId="0" fontId="11" fillId="69" borderId="0" applyNumberFormat="0" applyBorder="0" applyAlignment="0" applyProtection="0"/>
    <xf numFmtId="0" fontId="11" fillId="70" borderId="0" applyNumberFormat="0" applyBorder="0" applyAlignment="0" applyProtection="0"/>
    <xf numFmtId="0" fontId="11" fillId="71" borderId="0" applyNumberFormat="0" applyBorder="0" applyAlignment="0" applyProtection="0"/>
    <xf numFmtId="0" fontId="11" fillId="72" borderId="0" applyNumberFormat="0" applyBorder="0" applyAlignment="0" applyProtection="0"/>
    <xf numFmtId="0" fontId="11" fillId="73" borderId="0" applyNumberFormat="0" applyBorder="0" applyAlignment="0" applyProtection="0"/>
    <xf numFmtId="0" fontId="11" fillId="74" borderId="0" applyNumberFormat="0" applyBorder="0" applyAlignment="0" applyProtection="0"/>
    <xf numFmtId="0" fontId="11" fillId="75" borderId="0" applyNumberFormat="0" applyBorder="0" applyAlignment="0" applyProtection="0"/>
    <xf numFmtId="0" fontId="11" fillId="0" borderId="0"/>
    <xf numFmtId="0" fontId="11" fillId="87" borderId="80" applyNumberFormat="0" applyFont="0" applyAlignment="0" applyProtection="0"/>
    <xf numFmtId="167" fontId="15" fillId="0" borderId="0" applyFont="0" applyFill="0" applyBorder="0" applyAlignment="0" applyProtection="0"/>
    <xf numFmtId="0" fontId="15" fillId="0" borderId="0"/>
    <xf numFmtId="0" fontId="11" fillId="58" borderId="0" applyNumberFormat="0" applyBorder="0" applyAlignment="0" applyProtection="0"/>
    <xf numFmtId="0" fontId="11" fillId="59" borderId="0" applyNumberFormat="0" applyBorder="0" applyAlignment="0" applyProtection="0"/>
    <xf numFmtId="0" fontId="11" fillId="60" borderId="0" applyNumberFormat="0" applyBorder="0" applyAlignment="0" applyProtection="0"/>
    <xf numFmtId="0" fontId="11" fillId="61" borderId="0" applyNumberFormat="0" applyBorder="0" applyAlignment="0" applyProtection="0"/>
    <xf numFmtId="0" fontId="11" fillId="62" borderId="0" applyNumberFormat="0" applyBorder="0" applyAlignment="0" applyProtection="0"/>
    <xf numFmtId="0" fontId="11" fillId="63" borderId="0" applyNumberFormat="0" applyBorder="0" applyAlignment="0" applyProtection="0"/>
    <xf numFmtId="0" fontId="11" fillId="64" borderId="0" applyNumberFormat="0" applyBorder="0" applyAlignment="0" applyProtection="0"/>
    <xf numFmtId="0" fontId="11" fillId="65" borderId="0" applyNumberFormat="0" applyBorder="0" applyAlignment="0" applyProtection="0"/>
    <xf numFmtId="0" fontId="11" fillId="66" borderId="0" applyNumberFormat="0" applyBorder="0" applyAlignment="0" applyProtection="0"/>
    <xf numFmtId="0" fontId="11" fillId="67" borderId="0" applyNumberFormat="0" applyBorder="0" applyAlignment="0" applyProtection="0"/>
    <xf numFmtId="0" fontId="11" fillId="68" borderId="0" applyNumberFormat="0" applyBorder="0" applyAlignment="0" applyProtection="0"/>
    <xf numFmtId="0" fontId="11" fillId="69" borderId="0" applyNumberFormat="0" applyBorder="0" applyAlignment="0" applyProtection="0"/>
    <xf numFmtId="0" fontId="11" fillId="70" borderId="0" applyNumberFormat="0" applyBorder="0" applyAlignment="0" applyProtection="0"/>
    <xf numFmtId="0" fontId="11" fillId="71" borderId="0" applyNumberFormat="0" applyBorder="0" applyAlignment="0" applyProtection="0"/>
    <xf numFmtId="0" fontId="11" fillId="72" borderId="0" applyNumberFormat="0" applyBorder="0" applyAlignment="0" applyProtection="0"/>
    <xf numFmtId="0" fontId="11" fillId="73" borderId="0" applyNumberFormat="0" applyBorder="0" applyAlignment="0" applyProtection="0"/>
    <xf numFmtId="0" fontId="11" fillId="74" borderId="0" applyNumberFormat="0" applyBorder="0" applyAlignment="0" applyProtection="0"/>
    <xf numFmtId="0" fontId="11" fillId="75" borderId="0" applyNumberFormat="0" applyBorder="0" applyAlignment="0" applyProtection="0"/>
    <xf numFmtId="0" fontId="11" fillId="0" borderId="0"/>
    <xf numFmtId="0" fontId="11" fillId="87" borderId="80" applyNumberFormat="0" applyFont="0" applyAlignment="0" applyProtection="0"/>
    <xf numFmtId="0" fontId="11" fillId="0" borderId="0"/>
    <xf numFmtId="0" fontId="179" fillId="0" borderId="0">
      <protection locked="0"/>
    </xf>
    <xf numFmtId="0" fontId="180" fillId="0" borderId="0">
      <protection locked="0"/>
    </xf>
    <xf numFmtId="0" fontId="180" fillId="0" borderId="0">
      <protection locked="0"/>
    </xf>
    <xf numFmtId="184" fontId="181" fillId="0" borderId="0" applyFont="0" applyFill="0" applyBorder="0" applyAlignment="0" applyProtection="0"/>
    <xf numFmtId="0" fontId="179" fillId="0" borderId="0">
      <protection locked="0"/>
    </xf>
    <xf numFmtId="0" fontId="179" fillId="0" borderId="0">
      <protection locked="0"/>
    </xf>
    <xf numFmtId="0" fontId="182" fillId="0" borderId="0">
      <protection locked="0"/>
    </xf>
    <xf numFmtId="0" fontId="179" fillId="0" borderId="0">
      <protection locked="0"/>
    </xf>
    <xf numFmtId="0" fontId="179" fillId="0" borderId="0">
      <protection locked="0"/>
    </xf>
    <xf numFmtId="0" fontId="179" fillId="0" borderId="0">
      <protection locked="0"/>
    </xf>
    <xf numFmtId="0" fontId="182" fillId="0" borderId="0">
      <protection locked="0"/>
    </xf>
    <xf numFmtId="185" fontId="179" fillId="0" borderId="0">
      <protection locked="0"/>
    </xf>
    <xf numFmtId="4" fontId="179" fillId="0" borderId="0">
      <protection locked="0"/>
    </xf>
    <xf numFmtId="165" fontId="11" fillId="0" borderId="0" applyFont="0" applyFill="0" applyBorder="0" applyAlignment="0" applyProtection="0"/>
    <xf numFmtId="186" fontId="179" fillId="0" borderId="0">
      <protection locked="0"/>
    </xf>
    <xf numFmtId="0" fontId="183" fillId="0" borderId="0"/>
    <xf numFmtId="0" fontId="15" fillId="0" borderId="0"/>
    <xf numFmtId="0" fontId="181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81" fillId="0" borderId="0" applyFill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9" borderId="0" applyNumberFormat="0" applyBorder="0" applyAlignment="0" applyProtection="0"/>
    <xf numFmtId="0" fontId="11" fillId="59" borderId="0" applyNumberFormat="0" applyBorder="0" applyAlignment="0" applyProtection="0"/>
    <xf numFmtId="0" fontId="11" fillId="60" borderId="0" applyNumberFormat="0" applyBorder="0" applyAlignment="0" applyProtection="0"/>
    <xf numFmtId="0" fontId="11" fillId="60" borderId="0" applyNumberFormat="0" applyBorder="0" applyAlignment="0" applyProtection="0"/>
    <xf numFmtId="0" fontId="11" fillId="61" borderId="0" applyNumberFormat="0" applyBorder="0" applyAlignment="0" applyProtection="0"/>
    <xf numFmtId="0" fontId="11" fillId="61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63" borderId="0" applyNumberFormat="0" applyBorder="0" applyAlignment="0" applyProtection="0"/>
    <xf numFmtId="0" fontId="11" fillId="63" borderId="0" applyNumberFormat="0" applyBorder="0" applyAlignment="0" applyProtection="0"/>
    <xf numFmtId="0" fontId="11" fillId="64" borderId="0" applyNumberFormat="0" applyBorder="0" applyAlignment="0" applyProtection="0"/>
    <xf numFmtId="0" fontId="11" fillId="64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6" borderId="0" applyNumberFormat="0" applyBorder="0" applyAlignment="0" applyProtection="0"/>
    <xf numFmtId="0" fontId="11" fillId="66" borderId="0" applyNumberFormat="0" applyBorder="0" applyAlignment="0" applyProtection="0"/>
    <xf numFmtId="0" fontId="11" fillId="67" borderId="0" applyNumberFormat="0" applyBorder="0" applyAlignment="0" applyProtection="0"/>
    <xf numFmtId="0" fontId="11" fillId="67" borderId="0" applyNumberFormat="0" applyBorder="0" applyAlignment="0" applyProtection="0"/>
    <xf numFmtId="0" fontId="11" fillId="68" borderId="0" applyNumberFormat="0" applyBorder="0" applyAlignment="0" applyProtection="0"/>
    <xf numFmtId="0" fontId="11" fillId="68" borderId="0" applyNumberFormat="0" applyBorder="0" applyAlignment="0" applyProtection="0"/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1" fillId="70" borderId="0" applyNumberFormat="0" applyBorder="0" applyAlignment="0" applyProtection="0"/>
    <xf numFmtId="0" fontId="11" fillId="70" borderId="0" applyNumberFormat="0" applyBorder="0" applyAlignment="0" applyProtection="0"/>
    <xf numFmtId="0" fontId="11" fillId="71" borderId="0" applyNumberFormat="0" applyBorder="0" applyAlignment="0" applyProtection="0"/>
    <xf numFmtId="0" fontId="11" fillId="71" borderId="0" applyNumberFormat="0" applyBorder="0" applyAlignment="0" applyProtection="0"/>
    <xf numFmtId="0" fontId="11" fillId="72" borderId="0" applyNumberFormat="0" applyBorder="0" applyAlignment="0" applyProtection="0"/>
    <xf numFmtId="0" fontId="11" fillId="72" borderId="0" applyNumberFormat="0" applyBorder="0" applyAlignment="0" applyProtection="0"/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74" borderId="0" applyNumberFormat="0" applyBorder="0" applyAlignment="0" applyProtection="0"/>
    <xf numFmtId="0" fontId="11" fillId="74" borderId="0" applyNumberFormat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11" fillId="87" borderId="80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9" borderId="0" applyNumberFormat="0" applyBorder="0" applyAlignment="0" applyProtection="0"/>
    <xf numFmtId="0" fontId="11" fillId="59" borderId="0" applyNumberFormat="0" applyBorder="0" applyAlignment="0" applyProtection="0"/>
    <xf numFmtId="0" fontId="11" fillId="60" borderId="0" applyNumberFormat="0" applyBorder="0" applyAlignment="0" applyProtection="0"/>
    <xf numFmtId="0" fontId="11" fillId="60" borderId="0" applyNumberFormat="0" applyBorder="0" applyAlignment="0" applyProtection="0"/>
    <xf numFmtId="0" fontId="11" fillId="61" borderId="0" applyNumberFormat="0" applyBorder="0" applyAlignment="0" applyProtection="0"/>
    <xf numFmtId="0" fontId="11" fillId="61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63" borderId="0" applyNumberFormat="0" applyBorder="0" applyAlignment="0" applyProtection="0"/>
    <xf numFmtId="0" fontId="11" fillId="63" borderId="0" applyNumberFormat="0" applyBorder="0" applyAlignment="0" applyProtection="0"/>
    <xf numFmtId="0" fontId="11" fillId="64" borderId="0" applyNumberFormat="0" applyBorder="0" applyAlignment="0" applyProtection="0"/>
    <xf numFmtId="0" fontId="11" fillId="64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6" borderId="0" applyNumberFormat="0" applyBorder="0" applyAlignment="0" applyProtection="0"/>
    <xf numFmtId="0" fontId="11" fillId="66" borderId="0" applyNumberFormat="0" applyBorder="0" applyAlignment="0" applyProtection="0"/>
    <xf numFmtId="0" fontId="11" fillId="67" borderId="0" applyNumberFormat="0" applyBorder="0" applyAlignment="0" applyProtection="0"/>
    <xf numFmtId="0" fontId="11" fillId="67" borderId="0" applyNumberFormat="0" applyBorder="0" applyAlignment="0" applyProtection="0"/>
    <xf numFmtId="0" fontId="11" fillId="68" borderId="0" applyNumberFormat="0" applyBorder="0" applyAlignment="0" applyProtection="0"/>
    <xf numFmtId="0" fontId="11" fillId="68" borderId="0" applyNumberFormat="0" applyBorder="0" applyAlignment="0" applyProtection="0"/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1" fillId="70" borderId="0" applyNumberFormat="0" applyBorder="0" applyAlignment="0" applyProtection="0"/>
    <xf numFmtId="0" fontId="11" fillId="70" borderId="0" applyNumberFormat="0" applyBorder="0" applyAlignment="0" applyProtection="0"/>
    <xf numFmtId="0" fontId="11" fillId="71" borderId="0" applyNumberFormat="0" applyBorder="0" applyAlignment="0" applyProtection="0"/>
    <xf numFmtId="0" fontId="11" fillId="71" borderId="0" applyNumberFormat="0" applyBorder="0" applyAlignment="0" applyProtection="0"/>
    <xf numFmtId="0" fontId="11" fillId="72" borderId="0" applyNumberFormat="0" applyBorder="0" applyAlignment="0" applyProtection="0"/>
    <xf numFmtId="0" fontId="11" fillId="72" borderId="0" applyNumberFormat="0" applyBorder="0" applyAlignment="0" applyProtection="0"/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74" borderId="0" applyNumberFormat="0" applyBorder="0" applyAlignment="0" applyProtection="0"/>
    <xf numFmtId="0" fontId="11" fillId="74" borderId="0" applyNumberFormat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87" borderId="80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1" fillId="74" borderId="0" applyNumberFormat="0" applyBorder="0" applyAlignment="0" applyProtection="0"/>
    <xf numFmtId="0" fontId="11" fillId="74" borderId="0" applyNumberFormat="0" applyBorder="0" applyAlignment="0" applyProtection="0"/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72" borderId="0" applyNumberFormat="0" applyBorder="0" applyAlignment="0" applyProtection="0"/>
    <xf numFmtId="0" fontId="11" fillId="72" borderId="0" applyNumberFormat="0" applyBorder="0" applyAlignment="0" applyProtection="0"/>
    <xf numFmtId="0" fontId="11" fillId="71" borderId="0" applyNumberFormat="0" applyBorder="0" applyAlignment="0" applyProtection="0"/>
    <xf numFmtId="0" fontId="11" fillId="71" borderId="0" applyNumberFormat="0" applyBorder="0" applyAlignment="0" applyProtection="0"/>
    <xf numFmtId="0" fontId="11" fillId="70" borderId="0" applyNumberFormat="0" applyBorder="0" applyAlignment="0" applyProtection="0"/>
    <xf numFmtId="0" fontId="11" fillId="70" borderId="0" applyNumberFormat="0" applyBorder="0" applyAlignment="0" applyProtection="0"/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1" fillId="68" borderId="0" applyNumberFormat="0" applyBorder="0" applyAlignment="0" applyProtection="0"/>
    <xf numFmtId="0" fontId="11" fillId="68" borderId="0" applyNumberFormat="0" applyBorder="0" applyAlignment="0" applyProtection="0"/>
    <xf numFmtId="0" fontId="11" fillId="67" borderId="0" applyNumberFormat="0" applyBorder="0" applyAlignment="0" applyProtection="0"/>
    <xf numFmtId="0" fontId="11" fillId="67" borderId="0" applyNumberFormat="0" applyBorder="0" applyAlignment="0" applyProtection="0"/>
    <xf numFmtId="0" fontId="11" fillId="66" borderId="0" applyNumberFormat="0" applyBorder="0" applyAlignment="0" applyProtection="0"/>
    <xf numFmtId="0" fontId="11" fillId="66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4" borderId="0" applyNumberFormat="0" applyBorder="0" applyAlignment="0" applyProtection="0"/>
    <xf numFmtId="0" fontId="11" fillId="64" borderId="0" applyNumberFormat="0" applyBorder="0" applyAlignment="0" applyProtection="0"/>
    <xf numFmtId="0" fontId="11" fillId="63" borderId="0" applyNumberFormat="0" applyBorder="0" applyAlignment="0" applyProtection="0"/>
    <xf numFmtId="0" fontId="11" fillId="63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61" borderId="0" applyNumberFormat="0" applyBorder="0" applyAlignment="0" applyProtection="0"/>
    <xf numFmtId="0" fontId="11" fillId="61" borderId="0" applyNumberFormat="0" applyBorder="0" applyAlignment="0" applyProtection="0"/>
    <xf numFmtId="0" fontId="11" fillId="60" borderId="0" applyNumberFormat="0" applyBorder="0" applyAlignment="0" applyProtection="0"/>
    <xf numFmtId="0" fontId="11" fillId="60" borderId="0" applyNumberFormat="0" applyBorder="0" applyAlignment="0" applyProtection="0"/>
    <xf numFmtId="0" fontId="11" fillId="59" borderId="0" applyNumberFormat="0" applyBorder="0" applyAlignment="0" applyProtection="0"/>
    <xf numFmtId="0" fontId="11" fillId="59" borderId="0" applyNumberFormat="0" applyBorder="0" applyAlignment="0" applyProtection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0" borderId="0"/>
    <xf numFmtId="0" fontId="11" fillId="0" borderId="0"/>
    <xf numFmtId="0" fontId="11" fillId="87" borderId="80" applyNumberFormat="0" applyFont="0" applyAlignment="0" applyProtection="0"/>
    <xf numFmtId="0" fontId="11" fillId="0" borderId="0"/>
    <xf numFmtId="165" fontId="11" fillId="0" borderId="0" applyFont="0" applyFill="0" applyBorder="0" applyAlignment="0" applyProtection="0"/>
    <xf numFmtId="0" fontId="15" fillId="23" borderId="7" applyNumberFormat="0" applyFont="0" applyAlignment="0" applyProtection="0"/>
    <xf numFmtId="0" fontId="11" fillId="0" borderId="0"/>
    <xf numFmtId="165" fontId="11" fillId="0" borderId="0" applyFont="0" applyFill="0" applyBorder="0" applyAlignment="0" applyProtection="0"/>
    <xf numFmtId="0" fontId="15" fillId="0" borderId="0"/>
    <xf numFmtId="0" fontId="97" fillId="0" borderId="0"/>
    <xf numFmtId="0" fontId="11" fillId="58" borderId="0" applyNumberFormat="0" applyBorder="0" applyAlignment="0" applyProtection="0"/>
    <xf numFmtId="0" fontId="11" fillId="58" borderId="0" applyNumberFormat="0" applyBorder="0" applyAlignment="0" applyProtection="0"/>
    <xf numFmtId="0" fontId="11" fillId="59" borderId="0" applyNumberFormat="0" applyBorder="0" applyAlignment="0" applyProtection="0"/>
    <xf numFmtId="0" fontId="11" fillId="59" borderId="0" applyNumberFormat="0" applyBorder="0" applyAlignment="0" applyProtection="0"/>
    <xf numFmtId="0" fontId="11" fillId="60" borderId="0" applyNumberFormat="0" applyBorder="0" applyAlignment="0" applyProtection="0"/>
    <xf numFmtId="0" fontId="11" fillId="60" borderId="0" applyNumberFormat="0" applyBorder="0" applyAlignment="0" applyProtection="0"/>
    <xf numFmtId="0" fontId="11" fillId="61" borderId="0" applyNumberFormat="0" applyBorder="0" applyAlignment="0" applyProtection="0"/>
    <xf numFmtId="0" fontId="11" fillId="61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63" borderId="0" applyNumberFormat="0" applyBorder="0" applyAlignment="0" applyProtection="0"/>
    <xf numFmtId="0" fontId="11" fillId="63" borderId="0" applyNumberFormat="0" applyBorder="0" applyAlignment="0" applyProtection="0"/>
    <xf numFmtId="0" fontId="11" fillId="64" borderId="0" applyNumberFormat="0" applyBorder="0" applyAlignment="0" applyProtection="0"/>
    <xf numFmtId="0" fontId="11" fillId="64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6" borderId="0" applyNumberFormat="0" applyBorder="0" applyAlignment="0" applyProtection="0"/>
    <xf numFmtId="0" fontId="11" fillId="66" borderId="0" applyNumberFormat="0" applyBorder="0" applyAlignment="0" applyProtection="0"/>
    <xf numFmtId="0" fontId="11" fillId="67" borderId="0" applyNumberFormat="0" applyBorder="0" applyAlignment="0" applyProtection="0"/>
    <xf numFmtId="0" fontId="11" fillId="67" borderId="0" applyNumberFormat="0" applyBorder="0" applyAlignment="0" applyProtection="0"/>
    <xf numFmtId="0" fontId="11" fillId="68" borderId="0" applyNumberFormat="0" applyBorder="0" applyAlignment="0" applyProtection="0"/>
    <xf numFmtId="0" fontId="11" fillId="68" borderId="0" applyNumberFormat="0" applyBorder="0" applyAlignment="0" applyProtection="0"/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1" fillId="70" borderId="0" applyNumberFormat="0" applyBorder="0" applyAlignment="0" applyProtection="0"/>
    <xf numFmtId="0" fontId="11" fillId="70" borderId="0" applyNumberFormat="0" applyBorder="0" applyAlignment="0" applyProtection="0"/>
    <xf numFmtId="0" fontId="11" fillId="71" borderId="0" applyNumberFormat="0" applyBorder="0" applyAlignment="0" applyProtection="0"/>
    <xf numFmtId="0" fontId="11" fillId="71" borderId="0" applyNumberFormat="0" applyBorder="0" applyAlignment="0" applyProtection="0"/>
    <xf numFmtId="0" fontId="11" fillId="72" borderId="0" applyNumberFormat="0" applyBorder="0" applyAlignment="0" applyProtection="0"/>
    <xf numFmtId="0" fontId="11" fillId="72" borderId="0" applyNumberFormat="0" applyBorder="0" applyAlignment="0" applyProtection="0"/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74" borderId="0" applyNumberFormat="0" applyBorder="0" applyAlignment="0" applyProtection="0"/>
    <xf numFmtId="0" fontId="11" fillId="74" borderId="0" applyNumberFormat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1" fillId="0" borderId="0"/>
    <xf numFmtId="0" fontId="11" fillId="0" borderId="0"/>
    <xf numFmtId="0" fontId="11" fillId="87" borderId="80" applyNumberFormat="0" applyFont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58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3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2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1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60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9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0" fillId="58" borderId="0" applyNumberFormat="0" applyBorder="0" applyAlignment="0" applyProtection="0"/>
    <xf numFmtId="0" fontId="184" fillId="0" borderId="0" applyNumberFormat="0" applyFill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4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6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7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8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0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1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2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0" fontId="10" fillId="75" borderId="0" applyNumberFormat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97" fillId="87" borderId="80" applyNumberFormat="0" applyFont="0" applyAlignment="0" applyProtection="0"/>
    <xf numFmtId="0" fontId="10" fillId="87" borderId="80" applyNumberFormat="0" applyFont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97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58" borderId="0" applyNumberFormat="0" applyBorder="0" applyAlignment="0" applyProtection="0"/>
    <xf numFmtId="0" fontId="8" fillId="59" borderId="0" applyNumberFormat="0" applyBorder="0" applyAlignment="0" applyProtection="0"/>
    <xf numFmtId="0" fontId="8" fillId="60" borderId="0" applyNumberFormat="0" applyBorder="0" applyAlignment="0" applyProtection="0"/>
    <xf numFmtId="0" fontId="8" fillId="61" borderId="0" applyNumberFormat="0" applyBorder="0" applyAlignment="0" applyProtection="0"/>
    <xf numFmtId="0" fontId="8" fillId="62" borderId="0" applyNumberFormat="0" applyBorder="0" applyAlignment="0" applyProtection="0"/>
    <xf numFmtId="0" fontId="8" fillId="63" borderId="0" applyNumberFormat="0" applyBorder="0" applyAlignment="0" applyProtection="0"/>
    <xf numFmtId="0" fontId="8" fillId="64" borderId="0" applyNumberFormat="0" applyBorder="0" applyAlignment="0" applyProtection="0"/>
    <xf numFmtId="0" fontId="8" fillId="65" borderId="0" applyNumberFormat="0" applyBorder="0" applyAlignment="0" applyProtection="0"/>
    <xf numFmtId="0" fontId="8" fillId="66" borderId="0" applyNumberFormat="0" applyBorder="0" applyAlignment="0" applyProtection="0"/>
    <xf numFmtId="0" fontId="8" fillId="67" borderId="0" applyNumberFormat="0" applyBorder="0" applyAlignment="0" applyProtection="0"/>
    <xf numFmtId="0" fontId="8" fillId="68" borderId="0" applyNumberFormat="0" applyBorder="0" applyAlignment="0" applyProtection="0"/>
    <xf numFmtId="0" fontId="8" fillId="69" borderId="0" applyNumberFormat="0" applyBorder="0" applyAlignment="0" applyProtection="0"/>
    <xf numFmtId="0" fontId="8" fillId="70" borderId="0" applyNumberFormat="0" applyBorder="0" applyAlignment="0" applyProtection="0"/>
    <xf numFmtId="0" fontId="8" fillId="71" borderId="0" applyNumberFormat="0" applyBorder="0" applyAlignment="0" applyProtection="0"/>
    <xf numFmtId="0" fontId="8" fillId="72" borderId="0" applyNumberFormat="0" applyBorder="0" applyAlignment="0" applyProtection="0"/>
    <xf numFmtId="0" fontId="8" fillId="73" borderId="0" applyNumberFormat="0" applyBorder="0" applyAlignment="0" applyProtection="0"/>
    <xf numFmtId="0" fontId="8" fillId="74" borderId="0" applyNumberFormat="0" applyBorder="0" applyAlignment="0" applyProtection="0"/>
    <xf numFmtId="0" fontId="8" fillId="75" borderId="0" applyNumberFormat="0" applyBorder="0" applyAlignment="0" applyProtection="0"/>
    <xf numFmtId="0" fontId="8" fillId="0" borderId="0"/>
    <xf numFmtId="0" fontId="8" fillId="87" borderId="80" applyNumberFormat="0" applyFont="0" applyAlignment="0" applyProtection="0"/>
    <xf numFmtId="0" fontId="8" fillId="0" borderId="0"/>
    <xf numFmtId="165" fontId="8" fillId="0" borderId="0" applyFont="0" applyFill="0" applyBorder="0" applyAlignment="0" applyProtection="0"/>
    <xf numFmtId="0" fontId="7" fillId="62" borderId="0" applyNumberFormat="0" applyBorder="0" applyAlignment="0" applyProtection="0"/>
    <xf numFmtId="0" fontId="7" fillId="75" borderId="0" applyNumberFormat="0" applyBorder="0" applyAlignment="0" applyProtection="0"/>
    <xf numFmtId="0" fontId="7" fillId="74" borderId="0" applyNumberFormat="0" applyBorder="0" applyAlignment="0" applyProtection="0"/>
    <xf numFmtId="0" fontId="7" fillId="73" borderId="0" applyNumberFormat="0" applyBorder="0" applyAlignment="0" applyProtection="0"/>
    <xf numFmtId="0" fontId="7" fillId="72" borderId="0" applyNumberFormat="0" applyBorder="0" applyAlignment="0" applyProtection="0"/>
    <xf numFmtId="0" fontId="7" fillId="71" borderId="0" applyNumberFormat="0" applyBorder="0" applyAlignment="0" applyProtection="0"/>
    <xf numFmtId="0" fontId="7" fillId="70" borderId="0" applyNumberFormat="0" applyBorder="0" applyAlignment="0" applyProtection="0"/>
    <xf numFmtId="0" fontId="7" fillId="69" borderId="0" applyNumberFormat="0" applyBorder="0" applyAlignment="0" applyProtection="0"/>
    <xf numFmtId="0" fontId="7" fillId="68" borderId="0" applyNumberFormat="0" applyBorder="0" applyAlignment="0" applyProtection="0"/>
    <xf numFmtId="0" fontId="7" fillId="67" borderId="0" applyNumberFormat="0" applyBorder="0" applyAlignment="0" applyProtection="0"/>
    <xf numFmtId="0" fontId="7" fillId="66" borderId="0" applyNumberFormat="0" applyBorder="0" applyAlignment="0" applyProtection="0"/>
    <xf numFmtId="0" fontId="7" fillId="65" borderId="0" applyNumberFormat="0" applyBorder="0" applyAlignment="0" applyProtection="0"/>
    <xf numFmtId="0" fontId="7" fillId="64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63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15" fillId="0" borderId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0" borderId="0"/>
    <xf numFmtId="0" fontId="7" fillId="87" borderId="80" applyNumberFormat="0" applyFont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64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1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0" borderId="0"/>
    <xf numFmtId="0" fontId="7" fillId="0" borderId="0"/>
    <xf numFmtId="0" fontId="7" fillId="5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87" borderId="80" applyNumberFormat="0" applyFont="0" applyAlignment="0" applyProtection="0"/>
    <xf numFmtId="0" fontId="7" fillId="58" borderId="0" applyNumberFormat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58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59" borderId="0" applyNumberFormat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61" borderId="0" applyNumberFormat="0" applyBorder="0" applyAlignment="0" applyProtection="0"/>
    <xf numFmtId="0" fontId="7" fillId="61" borderId="0" applyNumberFormat="0" applyBorder="0" applyAlignment="0" applyProtection="0"/>
    <xf numFmtId="0" fontId="7" fillId="62" borderId="0" applyNumberFormat="0" applyBorder="0" applyAlignment="0" applyProtection="0"/>
    <xf numFmtId="0" fontId="7" fillId="62" borderId="0" applyNumberFormat="0" applyBorder="0" applyAlignment="0" applyProtection="0"/>
    <xf numFmtId="0" fontId="7" fillId="63" borderId="0" applyNumberFormat="0" applyBorder="0" applyAlignment="0" applyProtection="0"/>
    <xf numFmtId="0" fontId="7" fillId="63" borderId="0" applyNumberFormat="0" applyBorder="0" applyAlignment="0" applyProtection="0"/>
    <xf numFmtId="0" fontId="7" fillId="64" borderId="0" applyNumberFormat="0" applyBorder="0" applyAlignment="0" applyProtection="0"/>
    <xf numFmtId="0" fontId="7" fillId="64" borderId="0" applyNumberFormat="0" applyBorder="0" applyAlignment="0" applyProtection="0"/>
    <xf numFmtId="0" fontId="7" fillId="65" borderId="0" applyNumberFormat="0" applyBorder="0" applyAlignment="0" applyProtection="0"/>
    <xf numFmtId="0" fontId="7" fillId="65" borderId="0" applyNumberFormat="0" applyBorder="0" applyAlignment="0" applyProtection="0"/>
    <xf numFmtId="0" fontId="7" fillId="66" borderId="0" applyNumberFormat="0" applyBorder="0" applyAlignment="0" applyProtection="0"/>
    <xf numFmtId="0" fontId="7" fillId="66" borderId="0" applyNumberFormat="0" applyBorder="0" applyAlignment="0" applyProtection="0"/>
    <xf numFmtId="0" fontId="7" fillId="67" borderId="0" applyNumberFormat="0" applyBorder="0" applyAlignment="0" applyProtection="0"/>
    <xf numFmtId="0" fontId="7" fillId="67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60" borderId="0" applyNumberFormat="0" applyBorder="0" applyAlignment="0" applyProtection="0"/>
    <xf numFmtId="0" fontId="7" fillId="60" borderId="0" applyNumberFormat="0" applyBorder="0" applyAlignment="0" applyProtection="0"/>
    <xf numFmtId="0" fontId="7" fillId="5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8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69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0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1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2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3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4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0" fontId="7" fillId="75" borderId="0" applyNumberFormat="0" applyBorder="0" applyAlignment="0" applyProtection="0"/>
    <xf numFmtId="181" fontId="7" fillId="0" borderId="0" applyFont="0" applyFill="0" applyBorder="0" applyAlignment="0" applyProtection="0"/>
    <xf numFmtId="181" fontId="9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9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87" borderId="80" applyNumberFormat="0" applyFont="0" applyAlignment="0" applyProtection="0"/>
    <xf numFmtId="0" fontId="7" fillId="87" borderId="80" applyNumberFormat="0" applyFont="0" applyAlignment="0" applyProtection="0"/>
    <xf numFmtId="0" fontId="97" fillId="87" borderId="80" applyNumberFormat="0" applyFont="0" applyAlignment="0" applyProtection="0"/>
    <xf numFmtId="0" fontId="7" fillId="87" borderId="80" applyNumberFormat="0" applyFont="0" applyAlignment="0" applyProtection="0"/>
    <xf numFmtId="0" fontId="7" fillId="87" borderId="80" applyNumberFormat="0" applyFont="0" applyAlignment="0" applyProtection="0"/>
    <xf numFmtId="9" fontId="7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62" borderId="0" applyNumberFormat="0" applyBorder="0" applyAlignment="0" applyProtection="0"/>
    <xf numFmtId="0" fontId="6" fillId="75" borderId="0" applyNumberFormat="0" applyBorder="0" applyAlignment="0" applyProtection="0"/>
    <xf numFmtId="0" fontId="6" fillId="74" borderId="0" applyNumberFormat="0" applyBorder="0" applyAlignment="0" applyProtection="0"/>
    <xf numFmtId="0" fontId="6" fillId="73" borderId="0" applyNumberFormat="0" applyBorder="0" applyAlignment="0" applyProtection="0"/>
    <xf numFmtId="0" fontId="6" fillId="72" borderId="0" applyNumberFormat="0" applyBorder="0" applyAlignment="0" applyProtection="0"/>
    <xf numFmtId="0" fontId="6" fillId="71" borderId="0" applyNumberFormat="0" applyBorder="0" applyAlignment="0" applyProtection="0"/>
    <xf numFmtId="0" fontId="6" fillId="70" borderId="0" applyNumberFormat="0" applyBorder="0" applyAlignment="0" applyProtection="0"/>
    <xf numFmtId="0" fontId="6" fillId="69" borderId="0" applyNumberFormat="0" applyBorder="0" applyAlignment="0" applyProtection="0"/>
    <xf numFmtId="0" fontId="6" fillId="68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63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87" borderId="80" applyNumberFormat="0" applyFont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64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1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0" borderId="0"/>
    <xf numFmtId="0" fontId="6" fillId="0" borderId="0"/>
    <xf numFmtId="0" fontId="6" fillId="59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87" borderId="80" applyNumberFormat="0" applyFont="0" applyAlignment="0" applyProtection="0"/>
    <xf numFmtId="0" fontId="6" fillId="58" borderId="0" applyNumberFormat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58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59" borderId="0" applyNumberFormat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61" borderId="0" applyNumberFormat="0" applyBorder="0" applyAlignment="0" applyProtection="0"/>
    <xf numFmtId="0" fontId="6" fillId="61" borderId="0" applyNumberFormat="0" applyBorder="0" applyAlignment="0" applyProtection="0"/>
    <xf numFmtId="0" fontId="6" fillId="62" borderId="0" applyNumberFormat="0" applyBorder="0" applyAlignment="0" applyProtection="0"/>
    <xf numFmtId="0" fontId="6" fillId="62" borderId="0" applyNumberFormat="0" applyBorder="0" applyAlignment="0" applyProtection="0"/>
    <xf numFmtId="0" fontId="6" fillId="63" borderId="0" applyNumberFormat="0" applyBorder="0" applyAlignment="0" applyProtection="0"/>
    <xf numFmtId="0" fontId="6" fillId="63" borderId="0" applyNumberFormat="0" applyBorder="0" applyAlignment="0" applyProtection="0"/>
    <xf numFmtId="0" fontId="6" fillId="64" borderId="0" applyNumberFormat="0" applyBorder="0" applyAlignment="0" applyProtection="0"/>
    <xf numFmtId="0" fontId="6" fillId="64" borderId="0" applyNumberFormat="0" applyBorder="0" applyAlignment="0" applyProtection="0"/>
    <xf numFmtId="0" fontId="6" fillId="65" borderId="0" applyNumberFormat="0" applyBorder="0" applyAlignment="0" applyProtection="0"/>
    <xf numFmtId="0" fontId="6" fillId="65" borderId="0" applyNumberFormat="0" applyBorder="0" applyAlignment="0" applyProtection="0"/>
    <xf numFmtId="0" fontId="6" fillId="66" borderId="0" applyNumberFormat="0" applyBorder="0" applyAlignment="0" applyProtection="0"/>
    <xf numFmtId="0" fontId="6" fillId="66" borderId="0" applyNumberFormat="0" applyBorder="0" applyAlignment="0" applyProtection="0"/>
    <xf numFmtId="0" fontId="6" fillId="67" borderId="0" applyNumberFormat="0" applyBorder="0" applyAlignment="0" applyProtection="0"/>
    <xf numFmtId="0" fontId="6" fillId="67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60" borderId="0" applyNumberFormat="0" applyBorder="0" applyAlignment="0" applyProtection="0"/>
    <xf numFmtId="0" fontId="6" fillId="60" borderId="0" applyNumberFormat="0" applyBorder="0" applyAlignment="0" applyProtection="0"/>
    <xf numFmtId="0" fontId="6" fillId="59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8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69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0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1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2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3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4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0" fontId="6" fillId="75" borderId="0" applyNumberFormat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87" borderId="80" applyNumberFormat="0" applyFont="0" applyAlignment="0" applyProtection="0"/>
    <xf numFmtId="0" fontId="6" fillId="87" borderId="80" applyNumberFormat="0" applyFont="0" applyAlignment="0" applyProtection="0"/>
    <xf numFmtId="0" fontId="6" fillId="87" borderId="80" applyNumberFormat="0" applyFont="0" applyAlignment="0" applyProtection="0"/>
    <xf numFmtId="0" fontId="6" fillId="87" borderId="80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6" fontId="97" fillId="0" borderId="0" applyFont="0" applyFill="0" applyBorder="0" applyAlignment="0" applyProtection="0"/>
    <xf numFmtId="0" fontId="5" fillId="0" borderId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99" fillId="4" borderId="0" applyNumberFormat="0" applyBorder="0" applyAlignment="0" applyProtection="0"/>
    <xf numFmtId="0" fontId="15" fillId="23" borderId="7" applyNumberFormat="0" applyFont="0" applyAlignment="0" applyProtection="0"/>
    <xf numFmtId="0" fontId="111" fillId="0" borderId="4" applyNumberFormat="0" applyFill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15" fillId="0" borderId="0"/>
    <xf numFmtId="0" fontId="15" fillId="0" borderId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7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71" fillId="0" borderId="0"/>
    <xf numFmtId="44" fontId="188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97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43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23" borderId="7" applyNumberFormat="0" applyFont="0" applyAlignment="0" applyProtection="0"/>
    <xf numFmtId="0" fontId="99" fillId="4" borderId="0" applyNumberFormat="0" applyBorder="0" applyAlignment="0" applyProtection="0"/>
    <xf numFmtId="0" fontId="99" fillId="4" borderId="0" applyNumberFormat="0" applyBorder="0" applyAlignment="0" applyProtection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97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9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62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63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87" borderId="80" applyNumberFormat="0" applyFont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97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0" borderId="0"/>
    <xf numFmtId="0" fontId="4" fillId="87" borderId="80" applyNumberFormat="0" applyFont="0" applyAlignment="0" applyProtection="0"/>
    <xf numFmtId="0" fontId="71" fillId="0" borderId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0" borderId="0"/>
    <xf numFmtId="43" fontId="97" fillId="0" borderId="0" applyFont="0" applyFill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58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4" fillId="66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68" borderId="0" applyNumberFormat="0" applyBorder="0" applyAlignment="0" applyProtection="0"/>
    <xf numFmtId="0" fontId="4" fillId="68" borderId="0" applyNumberFormat="0" applyBorder="0" applyAlignment="0" applyProtection="0"/>
    <xf numFmtId="0" fontId="4" fillId="69" borderId="0" applyNumberFormat="0" applyBorder="0" applyAlignment="0" applyProtection="0"/>
    <xf numFmtId="0" fontId="4" fillId="69" borderId="0" applyNumberFormat="0" applyBorder="0" applyAlignment="0" applyProtection="0"/>
    <xf numFmtId="0" fontId="4" fillId="70" borderId="0" applyNumberFormat="0" applyBorder="0" applyAlignment="0" applyProtection="0"/>
    <xf numFmtId="0" fontId="4" fillId="70" borderId="0" applyNumberFormat="0" applyBorder="0" applyAlignment="0" applyProtection="0"/>
    <xf numFmtId="0" fontId="4" fillId="71" borderId="0" applyNumberFormat="0" applyBorder="0" applyAlignment="0" applyProtection="0"/>
    <xf numFmtId="0" fontId="4" fillId="71" borderId="0" applyNumberFormat="0" applyBorder="0" applyAlignment="0" applyProtection="0"/>
    <xf numFmtId="0" fontId="4" fillId="72" borderId="0" applyNumberFormat="0" applyBorder="0" applyAlignment="0" applyProtection="0"/>
    <xf numFmtId="0" fontId="4" fillId="72" borderId="0" applyNumberFormat="0" applyBorder="0" applyAlignment="0" applyProtection="0"/>
    <xf numFmtId="0" fontId="4" fillId="73" borderId="0" applyNumberFormat="0" applyBorder="0" applyAlignment="0" applyProtection="0"/>
    <xf numFmtId="0" fontId="4" fillId="73" borderId="0" applyNumberFormat="0" applyBorder="0" applyAlignment="0" applyProtection="0"/>
    <xf numFmtId="0" fontId="4" fillId="74" borderId="0" applyNumberFormat="0" applyBorder="0" applyAlignment="0" applyProtection="0"/>
    <xf numFmtId="0" fontId="4" fillId="74" borderId="0" applyNumberFormat="0" applyBorder="0" applyAlignment="0" applyProtection="0"/>
    <xf numFmtId="0" fontId="4" fillId="75" borderId="0" applyNumberFormat="0" applyBorder="0" applyAlignment="0" applyProtection="0"/>
    <xf numFmtId="0" fontId="4" fillId="75" borderId="0" applyNumberFormat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87" borderId="8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97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62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63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87" borderId="80" applyNumberFormat="0" applyFont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64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1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87" borderId="80" applyNumberFormat="0" applyFont="0" applyAlignment="0" applyProtection="0"/>
    <xf numFmtId="0" fontId="3" fillId="58" borderId="0" applyNumberFormat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58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59" borderId="0" applyNumberFormat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61" borderId="0" applyNumberFormat="0" applyBorder="0" applyAlignment="0" applyProtection="0"/>
    <xf numFmtId="0" fontId="3" fillId="61" borderId="0" applyNumberFormat="0" applyBorder="0" applyAlignment="0" applyProtection="0"/>
    <xf numFmtId="0" fontId="3" fillId="62" borderId="0" applyNumberFormat="0" applyBorder="0" applyAlignment="0" applyProtection="0"/>
    <xf numFmtId="0" fontId="3" fillId="62" borderId="0" applyNumberFormat="0" applyBorder="0" applyAlignment="0" applyProtection="0"/>
    <xf numFmtId="0" fontId="3" fillId="63" borderId="0" applyNumberFormat="0" applyBorder="0" applyAlignment="0" applyProtection="0"/>
    <xf numFmtId="0" fontId="3" fillId="63" borderId="0" applyNumberFormat="0" applyBorder="0" applyAlignment="0" applyProtection="0"/>
    <xf numFmtId="0" fontId="3" fillId="64" borderId="0" applyNumberFormat="0" applyBorder="0" applyAlignment="0" applyProtection="0"/>
    <xf numFmtId="0" fontId="3" fillId="64" borderId="0" applyNumberFormat="0" applyBorder="0" applyAlignment="0" applyProtection="0"/>
    <xf numFmtId="0" fontId="3" fillId="65" borderId="0" applyNumberFormat="0" applyBorder="0" applyAlignment="0" applyProtection="0"/>
    <xf numFmtId="0" fontId="3" fillId="65" borderId="0" applyNumberFormat="0" applyBorder="0" applyAlignment="0" applyProtection="0"/>
    <xf numFmtId="0" fontId="3" fillId="66" borderId="0" applyNumberFormat="0" applyBorder="0" applyAlignment="0" applyProtection="0"/>
    <xf numFmtId="0" fontId="3" fillId="66" borderId="0" applyNumberFormat="0" applyBorder="0" applyAlignment="0" applyProtection="0"/>
    <xf numFmtId="0" fontId="3" fillId="67" borderId="0" applyNumberFormat="0" applyBorder="0" applyAlignment="0" applyProtection="0"/>
    <xf numFmtId="0" fontId="3" fillId="67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60" borderId="0" applyNumberFormat="0" applyBorder="0" applyAlignment="0" applyProtection="0"/>
    <xf numFmtId="0" fontId="3" fillId="60" borderId="0" applyNumberFormat="0" applyBorder="0" applyAlignment="0" applyProtection="0"/>
    <xf numFmtId="0" fontId="3" fillId="5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8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69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0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1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2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3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4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0" fontId="3" fillId="75" borderId="0" applyNumberFormat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0" fontId="3" fillId="87" borderId="80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44" fontId="15" fillId="0" borderId="0" applyFont="0" applyFill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62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63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62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63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87" borderId="80" applyNumberFormat="0" applyFont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64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1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0" fontId="2" fillId="0" borderId="0"/>
    <xf numFmtId="0" fontId="2" fillId="87" borderId="80" applyNumberFormat="0" applyFont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2" fillId="61" borderId="0" applyNumberFormat="0" applyBorder="0" applyAlignment="0" applyProtection="0"/>
    <xf numFmtId="0" fontId="2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2" fillId="65" borderId="0" applyNumberFormat="0" applyBorder="0" applyAlignment="0" applyProtection="0"/>
    <xf numFmtId="0" fontId="2" fillId="66" borderId="0" applyNumberFormat="0" applyBorder="0" applyAlignment="0" applyProtection="0"/>
    <xf numFmtId="0" fontId="2" fillId="67" borderId="0" applyNumberFormat="0" applyBorder="0" applyAlignment="0" applyProtection="0"/>
    <xf numFmtId="0" fontId="2" fillId="68" borderId="0" applyNumberFormat="0" applyBorder="0" applyAlignment="0" applyProtection="0"/>
    <xf numFmtId="0" fontId="2" fillId="69" borderId="0" applyNumberFormat="0" applyBorder="0" applyAlignment="0" applyProtection="0"/>
    <xf numFmtId="0" fontId="2" fillId="70" borderId="0" applyNumberFormat="0" applyBorder="0" applyAlignment="0" applyProtection="0"/>
    <xf numFmtId="0" fontId="2" fillId="71" borderId="0" applyNumberFormat="0" applyBorder="0" applyAlignment="0" applyProtection="0"/>
    <xf numFmtId="0" fontId="2" fillId="72" borderId="0" applyNumberFormat="0" applyBorder="0" applyAlignment="0" applyProtection="0"/>
    <xf numFmtId="0" fontId="2" fillId="73" borderId="0" applyNumberFormat="0" applyBorder="0" applyAlignment="0" applyProtection="0"/>
    <xf numFmtId="0" fontId="2" fillId="74" borderId="0" applyNumberFormat="0" applyBorder="0" applyAlignment="0" applyProtection="0"/>
    <xf numFmtId="0" fontId="2" fillId="75" borderId="0" applyNumberFormat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87" borderId="80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97" fillId="2" borderId="0" applyNumberFormat="0" applyBorder="0" applyAlignment="0" applyProtection="0"/>
    <xf numFmtId="0" fontId="97" fillId="3" borderId="0" applyNumberFormat="0" applyBorder="0" applyAlignment="0" applyProtection="0"/>
    <xf numFmtId="0" fontId="97" fillId="4" borderId="0" applyNumberFormat="0" applyBorder="0" applyAlignment="0" applyProtection="0"/>
    <xf numFmtId="0" fontId="97" fillId="5" borderId="0" applyNumberFormat="0" applyBorder="0" applyAlignment="0" applyProtection="0"/>
    <xf numFmtId="0" fontId="97" fillId="6" borderId="0" applyNumberFormat="0" applyBorder="0" applyAlignment="0" applyProtection="0"/>
    <xf numFmtId="0" fontId="97" fillId="7" borderId="0" applyNumberFormat="0" applyBorder="0" applyAlignment="0" applyProtection="0"/>
    <xf numFmtId="0" fontId="97" fillId="8" borderId="0" applyNumberFormat="0" applyBorder="0" applyAlignment="0" applyProtection="0"/>
    <xf numFmtId="0" fontId="97" fillId="9" borderId="0" applyNumberFormat="0" applyBorder="0" applyAlignment="0" applyProtection="0"/>
    <xf numFmtId="0" fontId="97" fillId="10" borderId="0" applyNumberFormat="0" applyBorder="0" applyAlignment="0" applyProtection="0"/>
    <xf numFmtId="0" fontId="97" fillId="5" borderId="0" applyNumberFormat="0" applyBorder="0" applyAlignment="0" applyProtection="0"/>
    <xf numFmtId="0" fontId="97" fillId="8" borderId="0" applyNumberFormat="0" applyBorder="0" applyAlignment="0" applyProtection="0"/>
    <xf numFmtId="0" fontId="97" fillId="11" borderId="0" applyNumberFormat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63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63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87" borderId="80" applyNumberFormat="0" applyFont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6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1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0" fontId="1" fillId="0" borderId="0"/>
    <xf numFmtId="0" fontId="1" fillId="87" borderId="80" applyNumberFormat="0" applyFont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1" fillId="71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1" fillId="74" borderId="0" applyNumberFormat="0" applyBorder="0" applyAlignment="0" applyProtection="0"/>
    <xf numFmtId="0" fontId="1" fillId="75" borderId="0" applyNumberFormat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7" borderId="8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10" fillId="0" borderId="0" applyFont="0" applyFill="0" applyBorder="0" applyAlignment="0" applyProtection="0"/>
    <xf numFmtId="164" fontId="210" fillId="0" borderId="0" applyFont="0" applyFill="0" applyBorder="0" applyAlignment="0" applyProtection="0"/>
  </cellStyleXfs>
  <cellXfs count="990">
    <xf numFmtId="0" fontId="0" fillId="0" borderId="0" xfId="0"/>
    <xf numFmtId="0" fontId="14" fillId="0" borderId="0" xfId="0" applyFont="1"/>
    <xf numFmtId="10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Alignment="1">
      <alignment horizontal="left"/>
    </xf>
    <xf numFmtId="0" fontId="0" fillId="0" borderId="10" xfId="0" applyBorder="1"/>
    <xf numFmtId="0" fontId="20" fillId="0" borderId="11" xfId="0" applyFont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6" fillId="0" borderId="14" xfId="0" applyFont="1" applyBorder="1" applyAlignment="1">
      <alignment horizontal="left"/>
    </xf>
    <xf numFmtId="0" fontId="16" fillId="0" borderId="15" xfId="0" applyFont="1" applyBorder="1" applyAlignment="1">
      <alignment horizontal="left"/>
    </xf>
    <xf numFmtId="0" fontId="16" fillId="0" borderId="16" xfId="0" applyFont="1" applyBorder="1" applyAlignment="1">
      <alignment horizontal="left"/>
    </xf>
    <xf numFmtId="0" fontId="16" fillId="0" borderId="17" xfId="0" applyFont="1" applyBorder="1" applyAlignment="1">
      <alignment horizontal="left"/>
    </xf>
    <xf numFmtId="0" fontId="16" fillId="0" borderId="18" xfId="0" applyFont="1" applyBorder="1" applyAlignment="1">
      <alignment horizontal="left"/>
    </xf>
    <xf numFmtId="170" fontId="16" fillId="0" borderId="19" xfId="0" applyNumberFormat="1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2" fontId="16" fillId="0" borderId="20" xfId="0" applyNumberFormat="1" applyFont="1" applyBorder="1" applyAlignment="1">
      <alignment horizontal="center"/>
    </xf>
    <xf numFmtId="170" fontId="19" fillId="0" borderId="2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3" fillId="0" borderId="15" xfId="0" applyFont="1" applyBorder="1" applyAlignment="1">
      <alignment horizontal="centerContinuous"/>
    </xf>
    <xf numFmtId="0" fontId="23" fillId="0" borderId="15" xfId="0" applyFont="1" applyBorder="1"/>
    <xf numFmtId="3" fontId="24" fillId="0" borderId="15" xfId="0" applyNumberFormat="1" applyFont="1" applyBorder="1" applyAlignment="1">
      <alignment horizontal="right"/>
    </xf>
    <xf numFmtId="0" fontId="25" fillId="0" borderId="0" xfId="0" applyFont="1" applyBorder="1" applyAlignment="1">
      <alignment horizontal="center"/>
    </xf>
    <xf numFmtId="0" fontId="25" fillId="0" borderId="0" xfId="0" applyFont="1" applyBorder="1"/>
    <xf numFmtId="3" fontId="25" fillId="0" borderId="0" xfId="0" applyNumberFormat="1" applyFont="1"/>
    <xf numFmtId="4" fontId="25" fillId="0" borderId="0" xfId="0" applyNumberFormat="1" applyFont="1"/>
    <xf numFmtId="0" fontId="25" fillId="0" borderId="0" xfId="0" applyFont="1" applyFill="1" applyBorder="1" applyAlignment="1">
      <alignment horizontal="center"/>
    </xf>
    <xf numFmtId="0" fontId="25" fillId="0" borderId="0" xfId="0" applyFont="1" applyFill="1" applyBorder="1"/>
    <xf numFmtId="0" fontId="25" fillId="0" borderId="0" xfId="0" applyFont="1" applyFill="1" applyBorder="1" applyAlignment="1">
      <alignment horizontal="centerContinuous"/>
    </xf>
    <xf numFmtId="0" fontId="25" fillId="0" borderId="0" xfId="0" quotePrefix="1" applyFont="1" applyFill="1" applyBorder="1" applyAlignment="1">
      <alignment horizontal="left"/>
    </xf>
    <xf numFmtId="0" fontId="25" fillId="24" borderId="0" xfId="0" applyFont="1" applyFill="1" applyBorder="1" applyAlignment="1">
      <alignment horizontal="center"/>
    </xf>
    <xf numFmtId="0" fontId="25" fillId="24" borderId="0" xfId="0" applyFont="1" applyFill="1" applyBorder="1"/>
    <xf numFmtId="0" fontId="25" fillId="24" borderId="0" xfId="0" applyFont="1" applyFill="1" applyBorder="1" applyAlignment="1">
      <alignment horizontal="centerContinuous"/>
    </xf>
    <xf numFmtId="0" fontId="25" fillId="0" borderId="15" xfId="0" applyFont="1" applyFill="1" applyBorder="1" applyAlignment="1">
      <alignment horizontal="centerContinuous"/>
    </xf>
    <xf numFmtId="0" fontId="26" fillId="0" borderId="0" xfId="0" applyFont="1"/>
    <xf numFmtId="0" fontId="25" fillId="0" borderId="15" xfId="0" applyFont="1" applyFill="1" applyBorder="1"/>
    <xf numFmtId="4" fontId="25" fillId="0" borderId="15" xfId="0" applyNumberFormat="1" applyFont="1" applyBorder="1"/>
    <xf numFmtId="1" fontId="25" fillId="0" borderId="0" xfId="0" applyNumberFormat="1" applyFont="1" applyBorder="1" applyAlignment="1">
      <alignment horizontal="center"/>
    </xf>
    <xf numFmtId="1" fontId="25" fillId="0" borderId="0" xfId="0" applyNumberFormat="1" applyFont="1" applyFill="1" applyBorder="1" applyAlignment="1">
      <alignment horizontal="center"/>
    </xf>
    <xf numFmtId="0" fontId="24" fillId="0" borderId="0" xfId="0" applyFont="1" applyFill="1" applyBorder="1" applyAlignment="1">
      <alignment horizontal="left"/>
    </xf>
    <xf numFmtId="0" fontId="24" fillId="0" borderId="0" xfId="0" applyFont="1" applyFill="1" applyBorder="1"/>
    <xf numFmtId="3" fontId="24" fillId="0" borderId="0" xfId="0" applyNumberFormat="1" applyFont="1" applyFill="1" applyBorder="1" applyAlignment="1">
      <alignment horizontal="right"/>
    </xf>
    <xf numFmtId="0" fontId="25" fillId="0" borderId="0" xfId="0" quotePrefix="1" applyFont="1" applyBorder="1" applyAlignment="1">
      <alignment horizontal="left"/>
    </xf>
    <xf numFmtId="0" fontId="24" fillId="0" borderId="0" xfId="0" quotePrefix="1" applyFont="1" applyFill="1" applyBorder="1" applyAlignment="1">
      <alignment horizontal="left"/>
    </xf>
    <xf numFmtId="3" fontId="25" fillId="0" borderId="0" xfId="0" applyNumberFormat="1" applyFont="1" applyFill="1" applyBorder="1" applyAlignment="1">
      <alignment horizontal="center"/>
    </xf>
    <xf numFmtId="3" fontId="25" fillId="0" borderId="0" xfId="0" applyNumberFormat="1" applyFont="1" applyFill="1" applyBorder="1"/>
    <xf numFmtId="0" fontId="25" fillId="0" borderId="0" xfId="0" applyFont="1" applyFill="1" applyBorder="1" applyAlignment="1">
      <alignment horizontal="left"/>
    </xf>
    <xf numFmtId="0" fontId="25" fillId="0" borderId="0" xfId="0" quotePrefix="1" applyFont="1" applyFill="1" applyBorder="1" applyAlignment="1">
      <alignment horizontal="centerContinuous"/>
    </xf>
    <xf numFmtId="0" fontId="24" fillId="0" borderId="0" xfId="0" applyFont="1" applyFill="1" applyBorder="1" applyAlignment="1"/>
    <xf numFmtId="0" fontId="18" fillId="0" borderId="0" xfId="0" applyFont="1" applyFill="1" applyBorder="1"/>
    <xf numFmtId="0" fontId="21" fillId="0" borderId="0" xfId="0" applyFont="1" applyBorder="1" applyAlignment="1">
      <alignment horizontal="left"/>
    </xf>
    <xf numFmtId="0" fontId="27" fillId="0" borderId="0" xfId="0" applyFont="1" applyAlignment="1">
      <alignment horizontal="center"/>
    </xf>
    <xf numFmtId="167" fontId="18" fillId="0" borderId="0" xfId="70" applyFont="1" applyFill="1" applyBorder="1"/>
    <xf numFmtId="4" fontId="25" fillId="0" borderId="0" xfId="0" applyNumberFormat="1" applyFont="1" applyBorder="1"/>
    <xf numFmtId="0" fontId="29" fillId="25" borderId="0" xfId="0" applyFont="1" applyFill="1"/>
    <xf numFmtId="0" fontId="30" fillId="0" borderId="0" xfId="0" applyFont="1"/>
    <xf numFmtId="0" fontId="30" fillId="0" borderId="0" xfId="0" applyFont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22" xfId="0" applyBorder="1"/>
    <xf numFmtId="0" fontId="0" fillId="0" borderId="15" xfId="0" applyBorder="1"/>
    <xf numFmtId="0" fontId="34" fillId="26" borderId="23" xfId="0" applyFont="1" applyFill="1" applyBorder="1" applyAlignment="1">
      <alignment horizontal="left"/>
    </xf>
    <xf numFmtId="0" fontId="35" fillId="26" borderId="0" xfId="0" applyFont="1" applyFill="1"/>
    <xf numFmtId="9" fontId="29" fillId="26" borderId="0" xfId="78" applyFont="1" applyFill="1" applyAlignment="1">
      <alignment horizontal="center"/>
    </xf>
    <xf numFmtId="0" fontId="36" fillId="27" borderId="24" xfId="0" applyFont="1" applyFill="1" applyBorder="1" applyAlignment="1">
      <alignment horizontal="right"/>
    </xf>
    <xf numFmtId="0" fontId="36" fillId="27" borderId="25" xfId="0" applyFont="1" applyFill="1" applyBorder="1" applyAlignment="1">
      <alignment horizontal="right"/>
    </xf>
    <xf numFmtId="0" fontId="0" fillId="0" borderId="26" xfId="0" applyBorder="1"/>
    <xf numFmtId="0" fontId="0" fillId="0" borderId="18" xfId="0" applyBorder="1"/>
    <xf numFmtId="0" fontId="0" fillId="0" borderId="20" xfId="0" applyBorder="1"/>
    <xf numFmtId="0" fontId="27" fillId="0" borderId="0" xfId="0" applyFont="1"/>
    <xf numFmtId="9" fontId="14" fillId="0" borderId="27" xfId="78" applyFont="1" applyBorder="1"/>
    <xf numFmtId="0" fontId="0" fillId="0" borderId="28" xfId="0" applyBorder="1"/>
    <xf numFmtId="0" fontId="22" fillId="0" borderId="29" xfId="0" applyFont="1" applyBorder="1"/>
    <xf numFmtId="0" fontId="22" fillId="0" borderId="30" xfId="0" applyFont="1" applyBorder="1" applyAlignment="1">
      <alignment horizontal="center"/>
    </xf>
    <xf numFmtId="0" fontId="0" fillId="0" borderId="31" xfId="0" applyBorder="1"/>
    <xf numFmtId="0" fontId="0" fillId="0" borderId="32" xfId="0" applyBorder="1"/>
    <xf numFmtId="0" fontId="0" fillId="0" borderId="33" xfId="0" applyBorder="1"/>
    <xf numFmtId="9" fontId="0" fillId="0" borderId="34" xfId="0" applyNumberFormat="1" applyBorder="1" applyAlignment="1">
      <alignment horizontal="center"/>
    </xf>
    <xf numFmtId="0" fontId="0" fillId="0" borderId="35" xfId="0" applyBorder="1"/>
    <xf numFmtId="9" fontId="0" fillId="0" borderId="36" xfId="0" applyNumberFormat="1" applyBorder="1" applyAlignment="1">
      <alignment horizontal="center"/>
    </xf>
    <xf numFmtId="0" fontId="0" fillId="0" borderId="37" xfId="0" applyBorder="1" applyAlignment="1">
      <alignment vertical="center"/>
    </xf>
    <xf numFmtId="0" fontId="22" fillId="0" borderId="38" xfId="0" applyFont="1" applyBorder="1" applyAlignment="1">
      <alignment vertical="center"/>
    </xf>
    <xf numFmtId="9" fontId="22" fillId="0" borderId="39" xfId="78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0" fontId="0" fillId="0" borderId="0" xfId="0" applyAlignment="1">
      <alignment vertical="top"/>
    </xf>
    <xf numFmtId="9" fontId="14" fillId="0" borderId="15" xfId="78" applyFont="1" applyBorder="1" applyAlignment="1">
      <alignment vertical="top"/>
    </xf>
    <xf numFmtId="0" fontId="0" fillId="0" borderId="13" xfId="0" applyBorder="1" applyAlignment="1">
      <alignment vertical="top"/>
    </xf>
    <xf numFmtId="0" fontId="36" fillId="27" borderId="14" xfId="0" applyFont="1" applyFill="1" applyBorder="1" applyAlignment="1">
      <alignment horizontal="right" vertical="top"/>
    </xf>
    <xf numFmtId="0" fontId="23" fillId="25" borderId="0" xfId="0" applyFont="1" applyFill="1" applyBorder="1"/>
    <xf numFmtId="3" fontId="24" fillId="25" borderId="0" xfId="0" applyNumberFormat="1" applyFont="1" applyFill="1" applyBorder="1" applyAlignment="1">
      <alignment horizontal="right"/>
    </xf>
    <xf numFmtId="0" fontId="37" fillId="28" borderId="40" xfId="0" applyFont="1" applyFill="1" applyBorder="1"/>
    <xf numFmtId="0" fontId="37" fillId="25" borderId="40" xfId="0" applyFont="1" applyFill="1" applyBorder="1"/>
    <xf numFmtId="0" fontId="40" fillId="25" borderId="40" xfId="0" applyFont="1" applyFill="1" applyBorder="1" applyAlignment="1">
      <alignment horizontal="centerContinuous"/>
    </xf>
    <xf numFmtId="3" fontId="40" fillId="25" borderId="40" xfId="0" applyNumberFormat="1" applyFont="1" applyFill="1" applyBorder="1"/>
    <xf numFmtId="0" fontId="24" fillId="29" borderId="40" xfId="0" applyFont="1" applyFill="1" applyBorder="1"/>
    <xf numFmtId="3" fontId="24" fillId="29" borderId="40" xfId="0" applyNumberFormat="1" applyFont="1" applyFill="1" applyBorder="1" applyAlignment="1">
      <alignment horizontal="right"/>
    </xf>
    <xf numFmtId="0" fontId="41" fillId="29" borderId="41" xfId="0" applyFont="1" applyFill="1" applyBorder="1"/>
    <xf numFmtId="0" fontId="25" fillId="30" borderId="40" xfId="0" applyFont="1" applyFill="1" applyBorder="1"/>
    <xf numFmtId="3" fontId="25" fillId="30" borderId="40" xfId="0" applyNumberFormat="1" applyFont="1" applyFill="1" applyBorder="1"/>
    <xf numFmtId="0" fontId="42" fillId="30" borderId="40" xfId="0" applyFont="1" applyFill="1" applyBorder="1"/>
    <xf numFmtId="0" fontId="25" fillId="25" borderId="40" xfId="0" applyFont="1" applyFill="1" applyBorder="1"/>
    <xf numFmtId="3" fontId="25" fillId="25" borderId="40" xfId="0" applyNumberFormat="1" applyFont="1" applyFill="1" applyBorder="1"/>
    <xf numFmtId="0" fontId="37" fillId="25" borderId="41" xfId="0" applyFont="1" applyFill="1" applyBorder="1" applyAlignment="1"/>
    <xf numFmtId="0" fontId="25" fillId="31" borderId="40" xfId="0" applyFont="1" applyFill="1" applyBorder="1"/>
    <xf numFmtId="0" fontId="43" fillId="31" borderId="40" xfId="0" applyFont="1" applyFill="1" applyBorder="1"/>
    <xf numFmtId="3" fontId="43" fillId="31" borderId="40" xfId="0" applyNumberFormat="1" applyFont="1" applyFill="1" applyBorder="1"/>
    <xf numFmtId="0" fontId="42" fillId="31" borderId="40" xfId="0" applyFont="1" applyFill="1" applyBorder="1" applyAlignment="1"/>
    <xf numFmtId="0" fontId="44" fillId="32" borderId="40" xfId="0" applyFont="1" applyFill="1" applyBorder="1"/>
    <xf numFmtId="3" fontId="44" fillId="32" borderId="40" xfId="0" applyNumberFormat="1" applyFont="1" applyFill="1" applyBorder="1" applyAlignment="1">
      <alignment horizontal="right"/>
    </xf>
    <xf numFmtId="0" fontId="45" fillId="32" borderId="40" xfId="0" applyFont="1" applyFill="1" applyBorder="1"/>
    <xf numFmtId="0" fontId="43" fillId="33" borderId="40" xfId="0" applyFont="1" applyFill="1" applyBorder="1"/>
    <xf numFmtId="3" fontId="43" fillId="33" borderId="40" xfId="0" applyNumberFormat="1" applyFont="1" applyFill="1" applyBorder="1"/>
    <xf numFmtId="0" fontId="42" fillId="33" borderId="40" xfId="0" applyFont="1" applyFill="1" applyBorder="1"/>
    <xf numFmtId="0" fontId="25" fillId="27" borderId="40" xfId="0" applyFont="1" applyFill="1" applyBorder="1"/>
    <xf numFmtId="3" fontId="25" fillId="27" borderId="40" xfId="0" applyNumberFormat="1" applyFont="1" applyFill="1" applyBorder="1"/>
    <xf numFmtId="0" fontId="46" fillId="27" borderId="40" xfId="0" applyFont="1" applyFill="1" applyBorder="1"/>
    <xf numFmtId="0" fontId="47" fillId="34" borderId="40" xfId="0" applyFont="1" applyFill="1" applyBorder="1"/>
    <xf numFmtId="0" fontId="48" fillId="34" borderId="40" xfId="0" applyFont="1" applyFill="1" applyBorder="1"/>
    <xf numFmtId="3" fontId="48" fillId="34" borderId="40" xfId="0" applyNumberFormat="1" applyFont="1" applyFill="1" applyBorder="1"/>
    <xf numFmtId="0" fontId="49" fillId="35" borderId="40" xfId="0" applyFont="1" applyFill="1" applyBorder="1"/>
    <xf numFmtId="3" fontId="49" fillId="35" borderId="40" xfId="0" applyNumberFormat="1" applyFont="1" applyFill="1" applyBorder="1" applyAlignment="1">
      <alignment horizontal="right"/>
    </xf>
    <xf numFmtId="0" fontId="41" fillId="35" borderId="40" xfId="0" applyFont="1" applyFill="1" applyBorder="1"/>
    <xf numFmtId="0" fontId="39" fillId="36" borderId="40" xfId="0" applyFont="1" applyFill="1" applyBorder="1"/>
    <xf numFmtId="3" fontId="39" fillId="36" borderId="40" xfId="70" applyNumberFormat="1" applyFont="1" applyFill="1" applyBorder="1"/>
    <xf numFmtId="0" fontId="37" fillId="36" borderId="40" xfId="0" applyFont="1" applyFill="1" applyBorder="1"/>
    <xf numFmtId="0" fontId="50" fillId="37" borderId="40" xfId="0" applyFont="1" applyFill="1" applyBorder="1"/>
    <xf numFmtId="3" fontId="39" fillId="37" borderId="40" xfId="70" applyNumberFormat="1" applyFont="1" applyFill="1" applyBorder="1"/>
    <xf numFmtId="0" fontId="37" fillId="37" borderId="40" xfId="0" applyFont="1" applyFill="1" applyBorder="1" applyAlignment="1"/>
    <xf numFmtId="0" fontId="38" fillId="38" borderId="40" xfId="0" applyFont="1" applyFill="1" applyBorder="1"/>
    <xf numFmtId="0" fontId="39" fillId="38" borderId="40" xfId="0" applyFont="1" applyFill="1" applyBorder="1"/>
    <xf numFmtId="3" fontId="39" fillId="38" borderId="40" xfId="70" applyNumberFormat="1" applyFont="1" applyFill="1" applyBorder="1"/>
    <xf numFmtId="0" fontId="37" fillId="38" borderId="40" xfId="0" applyFont="1" applyFill="1" applyBorder="1"/>
    <xf numFmtId="0" fontId="24" fillId="31" borderId="40" xfId="0" applyFont="1" applyFill="1" applyBorder="1"/>
    <xf numFmtId="3" fontId="25" fillId="31" borderId="40" xfId="70" applyNumberFormat="1" applyFont="1" applyFill="1" applyBorder="1"/>
    <xf numFmtId="0" fontId="41" fillId="31" borderId="40" xfId="0" applyFont="1" applyFill="1" applyBorder="1"/>
    <xf numFmtId="0" fontId="50" fillId="38" borderId="40" xfId="0" applyFont="1" applyFill="1" applyBorder="1"/>
    <xf numFmtId="0" fontId="50" fillId="26" borderId="40" xfId="0" applyFont="1" applyFill="1" applyBorder="1"/>
    <xf numFmtId="3" fontId="39" fillId="26" borderId="40" xfId="70" applyNumberFormat="1" applyFont="1" applyFill="1" applyBorder="1"/>
    <xf numFmtId="0" fontId="37" fillId="26" borderId="40" xfId="0" applyFont="1" applyFill="1" applyBorder="1" applyAlignment="1"/>
    <xf numFmtId="0" fontId="51" fillId="25" borderId="40" xfId="0" applyFont="1" applyFill="1" applyBorder="1" applyAlignment="1"/>
    <xf numFmtId="0" fontId="53" fillId="39" borderId="40" xfId="0" applyFont="1" applyFill="1" applyBorder="1"/>
    <xf numFmtId="0" fontId="54" fillId="39" borderId="40" xfId="0" applyFont="1" applyFill="1" applyBorder="1"/>
    <xf numFmtId="3" fontId="54" fillId="39" borderId="40" xfId="70" applyNumberFormat="1" applyFont="1" applyFill="1" applyBorder="1"/>
    <xf numFmtId="0" fontId="41" fillId="39" borderId="40" xfId="0" applyFont="1" applyFill="1" applyBorder="1"/>
    <xf numFmtId="0" fontId="39" fillId="27" borderId="40" xfId="0" applyFont="1" applyFill="1" applyBorder="1"/>
    <xf numFmtId="3" fontId="39" fillId="27" borderId="40" xfId="70" applyNumberFormat="1" applyFont="1" applyFill="1" applyBorder="1"/>
    <xf numFmtId="0" fontId="37" fillId="27" borderId="40" xfId="0" applyFont="1" applyFill="1" applyBorder="1"/>
    <xf numFmtId="0" fontId="39" fillId="40" borderId="40" xfId="0" applyFont="1" applyFill="1" applyBorder="1"/>
    <xf numFmtId="3" fontId="39" fillId="40" borderId="40" xfId="70" applyNumberFormat="1" applyFont="1" applyFill="1" applyBorder="1"/>
    <xf numFmtId="0" fontId="37" fillId="40" borderId="40" xfId="0" applyFont="1" applyFill="1" applyBorder="1"/>
    <xf numFmtId="0" fontId="39" fillId="41" borderId="40" xfId="0" applyFont="1" applyFill="1" applyBorder="1"/>
    <xf numFmtId="3" fontId="39" fillId="41" borderId="40" xfId="70" applyNumberFormat="1" applyFont="1" applyFill="1" applyBorder="1"/>
    <xf numFmtId="0" fontId="37" fillId="41" borderId="40" xfId="0" applyFont="1" applyFill="1" applyBorder="1"/>
    <xf numFmtId="0" fontId="55" fillId="25" borderId="40" xfId="0" applyFont="1" applyFill="1" applyBorder="1"/>
    <xf numFmtId="0" fontId="39" fillId="25" borderId="40" xfId="0" applyFont="1" applyFill="1" applyBorder="1"/>
    <xf numFmtId="3" fontId="39" fillId="25" borderId="40" xfId="70" applyNumberFormat="1" applyFont="1" applyFill="1" applyBorder="1"/>
    <xf numFmtId="0" fontId="39" fillId="42" borderId="40" xfId="0" applyFont="1" applyFill="1" applyBorder="1"/>
    <xf numFmtId="3" fontId="39" fillId="42" borderId="40" xfId="70" applyNumberFormat="1" applyFont="1" applyFill="1" applyBorder="1"/>
    <xf numFmtId="3" fontId="56" fillId="31" borderId="40" xfId="70" applyNumberFormat="1" applyFont="1" applyFill="1" applyBorder="1"/>
    <xf numFmtId="0" fontId="37" fillId="42" borderId="40" xfId="0" applyFont="1" applyFill="1" applyBorder="1"/>
    <xf numFmtId="0" fontId="57" fillId="31" borderId="40" xfId="0" applyFont="1" applyFill="1" applyBorder="1"/>
    <xf numFmtId="4" fontId="58" fillId="0" borderId="0" xfId="0" applyNumberFormat="1" applyFont="1" applyFill="1" applyBorder="1" applyAlignment="1">
      <alignment horizontal="right"/>
    </xf>
    <xf numFmtId="4" fontId="25" fillId="0" borderId="0" xfId="0" quotePrefix="1" applyNumberFormat="1" applyFont="1"/>
    <xf numFmtId="0" fontId="0" fillId="43" borderId="0" xfId="0" applyFill="1"/>
    <xf numFmtId="0" fontId="45" fillId="44" borderId="25" xfId="0" applyFont="1" applyFill="1" applyBorder="1" applyAlignment="1">
      <alignment horizontal="center"/>
    </xf>
    <xf numFmtId="0" fontId="45" fillId="44" borderId="42" xfId="0" applyFont="1" applyFill="1" applyBorder="1" applyAlignment="1">
      <alignment horizontal="center"/>
    </xf>
    <xf numFmtId="0" fontId="45" fillId="44" borderId="10" xfId="0" applyFont="1" applyFill="1" applyBorder="1" applyAlignment="1">
      <alignment horizontal="center"/>
    </xf>
    <xf numFmtId="0" fontId="45" fillId="44" borderId="14" xfId="0" applyFont="1" applyFill="1" applyBorder="1" applyAlignment="1">
      <alignment horizontal="center"/>
    </xf>
    <xf numFmtId="0" fontId="45" fillId="44" borderId="43" xfId="0" applyFont="1" applyFill="1" applyBorder="1" applyAlignment="1">
      <alignment horizontal="center"/>
    </xf>
    <xf numFmtId="0" fontId="45" fillId="44" borderId="13" xfId="0" applyFont="1" applyFill="1" applyBorder="1" applyAlignment="1">
      <alignment horizontal="center"/>
    </xf>
    <xf numFmtId="0" fontId="0" fillId="0" borderId="18" xfId="0" applyBorder="1" applyAlignment="1">
      <alignment horizontal="left"/>
    </xf>
    <xf numFmtId="0" fontId="36" fillId="27" borderId="0" xfId="0" applyFont="1" applyFill="1" applyBorder="1" applyAlignment="1">
      <alignment horizontal="right"/>
    </xf>
    <xf numFmtId="0" fontId="0" fillId="27" borderId="0" xfId="0" applyFill="1" applyAlignment="1">
      <alignment horizontal="left"/>
    </xf>
    <xf numFmtId="0" fontId="0" fillId="27" borderId="0" xfId="0" applyFill="1"/>
    <xf numFmtId="0" fontId="59" fillId="0" borderId="0" xfId="0" applyFont="1"/>
    <xf numFmtId="0" fontId="60" fillId="45" borderId="0" xfId="0" applyFont="1" applyFill="1"/>
    <xf numFmtId="0" fontId="61" fillId="0" borderId="0" xfId="0" applyFont="1" applyAlignment="1">
      <alignment horizontal="center"/>
    </xf>
    <xf numFmtId="0" fontId="62" fillId="45" borderId="0" xfId="0" applyFont="1" applyFill="1"/>
    <xf numFmtId="3" fontId="21" fillId="0" borderId="24" xfId="0" applyNumberFormat="1" applyFont="1" applyFill="1" applyBorder="1" applyAlignment="1">
      <alignment horizontal="center"/>
    </xf>
    <xf numFmtId="3" fontId="21" fillId="0" borderId="44" xfId="0" applyNumberFormat="1" applyFont="1" applyFill="1" applyBorder="1" applyAlignment="1">
      <alignment horizontal="center"/>
    </xf>
    <xf numFmtId="4" fontId="21" fillId="0" borderId="44" xfId="0" applyNumberFormat="1" applyFont="1" applyFill="1" applyBorder="1" applyAlignment="1">
      <alignment horizontal="center"/>
    </xf>
    <xf numFmtId="3" fontId="21" fillId="0" borderId="12" xfId="0" applyNumberFormat="1" applyFont="1" applyFill="1" applyBorder="1" applyAlignment="1">
      <alignment horizontal="center"/>
    </xf>
    <xf numFmtId="0" fontId="64" fillId="0" borderId="0" xfId="0" applyFont="1" applyAlignment="1">
      <alignment horizontal="left"/>
    </xf>
    <xf numFmtId="0" fontId="64" fillId="0" borderId="0" xfId="0" applyFont="1" applyBorder="1" applyAlignment="1">
      <alignment horizontal="left"/>
    </xf>
    <xf numFmtId="0" fontId="65" fillId="0" borderId="0" xfId="0" applyFont="1"/>
    <xf numFmtId="0" fontId="25" fillId="46" borderId="0" xfId="0" applyFont="1" applyFill="1" applyBorder="1"/>
    <xf numFmtId="4" fontId="25" fillId="46" borderId="0" xfId="0" applyNumberFormat="1" applyFont="1" applyFill="1" applyBorder="1"/>
    <xf numFmtId="0" fontId="66" fillId="0" borderId="0" xfId="0" applyFont="1"/>
    <xf numFmtId="0" fontId="0" fillId="0" borderId="0" xfId="0" applyAlignment="1">
      <alignment horizontal="right"/>
    </xf>
    <xf numFmtId="0" fontId="69" fillId="0" borderId="0" xfId="0" applyFont="1" applyFill="1" applyAlignment="1" applyProtection="1">
      <alignment horizontal="left"/>
    </xf>
    <xf numFmtId="0" fontId="69" fillId="0" borderId="45" xfId="0" applyFont="1" applyFill="1" applyBorder="1"/>
    <xf numFmtId="0" fontId="69" fillId="0" borderId="22" xfId="0" applyFont="1" applyFill="1" applyBorder="1"/>
    <xf numFmtId="0" fontId="69" fillId="0" borderId="23" xfId="0" applyFont="1" applyFill="1" applyBorder="1"/>
    <xf numFmtId="0" fontId="73" fillId="0" borderId="46" xfId="0" applyFont="1" applyFill="1" applyBorder="1" applyAlignment="1" applyProtection="1">
      <alignment horizontal="center"/>
    </xf>
    <xf numFmtId="0" fontId="69" fillId="0" borderId="46" xfId="0" applyFont="1" applyFill="1" applyBorder="1" applyAlignment="1">
      <alignment horizontal="center"/>
    </xf>
    <xf numFmtId="0" fontId="69" fillId="0" borderId="46" xfId="0" applyFont="1" applyFill="1" applyBorder="1" applyAlignment="1" applyProtection="1">
      <alignment horizontal="center"/>
    </xf>
    <xf numFmtId="0" fontId="69" fillId="0" borderId="47" xfId="0" applyFont="1" applyFill="1" applyBorder="1" applyAlignment="1" applyProtection="1"/>
    <xf numFmtId="0" fontId="69" fillId="0" borderId="48" xfId="0" applyFont="1" applyFill="1" applyBorder="1" applyAlignment="1" applyProtection="1"/>
    <xf numFmtId="0" fontId="69" fillId="0" borderId="45" xfId="0" applyFont="1" applyFill="1" applyBorder="1" applyAlignment="1" applyProtection="1"/>
    <xf numFmtId="0" fontId="69" fillId="0" borderId="22" xfId="0" applyFont="1" applyFill="1" applyBorder="1" applyAlignment="1" applyProtection="1"/>
    <xf numFmtId="0" fontId="74" fillId="47" borderId="45" xfId="0" applyFont="1" applyFill="1" applyBorder="1" applyAlignment="1" applyProtection="1"/>
    <xf numFmtId="0" fontId="74" fillId="47" borderId="22" xfId="0" applyFont="1" applyFill="1" applyBorder="1" applyAlignment="1" applyProtection="1"/>
    <xf numFmtId="0" fontId="74" fillId="47" borderId="37" xfId="0" applyFont="1" applyFill="1" applyBorder="1" applyAlignment="1" applyProtection="1"/>
    <xf numFmtId="0" fontId="74" fillId="47" borderId="49" xfId="0" applyFont="1" applyFill="1" applyBorder="1" applyAlignment="1" applyProtection="1"/>
    <xf numFmtId="0" fontId="69" fillId="0" borderId="0" xfId="0" applyFont="1" applyFill="1" applyBorder="1"/>
    <xf numFmtId="0" fontId="69" fillId="0" borderId="50" xfId="0" applyFont="1" applyFill="1" applyBorder="1"/>
    <xf numFmtId="0" fontId="75" fillId="0" borderId="0" xfId="0" applyFont="1" applyFill="1" applyAlignment="1" applyProtection="1">
      <alignment horizontal="left"/>
    </xf>
    <xf numFmtId="0" fontId="69" fillId="0" borderId="0" xfId="0" applyFont="1" applyFill="1" applyBorder="1" applyAlignment="1" applyProtection="1">
      <alignment horizontal="centerContinuous"/>
    </xf>
    <xf numFmtId="0" fontId="69" fillId="0" borderId="0" xfId="0" applyFont="1" applyFill="1" applyBorder="1" applyAlignment="1">
      <alignment horizontal="centerContinuous"/>
    </xf>
    <xf numFmtId="0" fontId="69" fillId="47" borderId="0" xfId="0" applyFont="1" applyFill="1" applyAlignment="1" applyProtection="1">
      <alignment horizontal="left"/>
    </xf>
    <xf numFmtId="0" fontId="71" fillId="47" borderId="0" xfId="0" applyFont="1" applyFill="1"/>
    <xf numFmtId="0" fontId="69" fillId="47" borderId="27" xfId="0" applyFont="1" applyFill="1" applyBorder="1"/>
    <xf numFmtId="0" fontId="69" fillId="47" borderId="25" xfId="0" applyFont="1" applyFill="1" applyBorder="1"/>
    <xf numFmtId="0" fontId="69" fillId="47" borderId="51" xfId="0" applyFont="1" applyFill="1" applyBorder="1"/>
    <xf numFmtId="0" fontId="69" fillId="47" borderId="25" xfId="0" applyFont="1" applyFill="1" applyBorder="1" applyAlignment="1">
      <alignment horizontal="center"/>
    </xf>
    <xf numFmtId="0" fontId="69" fillId="47" borderId="51" xfId="0" applyFont="1" applyFill="1" applyBorder="1" applyAlignment="1" applyProtection="1"/>
    <xf numFmtId="0" fontId="69" fillId="47" borderId="27" xfId="0" applyFont="1" applyFill="1" applyBorder="1" applyAlignment="1" applyProtection="1"/>
    <xf numFmtId="0" fontId="69" fillId="47" borderId="25" xfId="0" applyFont="1" applyFill="1" applyBorder="1" applyAlignment="1">
      <alignment horizontal="centerContinuous"/>
    </xf>
    <xf numFmtId="0" fontId="71" fillId="47" borderId="0" xfId="0" applyFont="1" applyFill="1" applyBorder="1"/>
    <xf numFmtId="39" fontId="69" fillId="47" borderId="0" xfId="0" applyNumberFormat="1" applyFont="1" applyFill="1" applyAlignment="1" applyProtection="1">
      <alignment horizontal="left"/>
    </xf>
    <xf numFmtId="0" fontId="72" fillId="47" borderId="27" xfId="0" applyFont="1" applyFill="1" applyBorder="1" applyAlignment="1" applyProtection="1">
      <alignment horizontal="centerContinuous"/>
    </xf>
    <xf numFmtId="0" fontId="72" fillId="47" borderId="27" xfId="0" applyFont="1" applyFill="1" applyBorder="1" applyAlignment="1">
      <alignment horizontal="centerContinuous"/>
    </xf>
    <xf numFmtId="0" fontId="69" fillId="0" borderId="52" xfId="0" applyFont="1" applyFill="1" applyBorder="1" applyAlignment="1">
      <alignment horizontal="center"/>
    </xf>
    <xf numFmtId="0" fontId="77" fillId="0" borderId="0" xfId="0" applyFont="1"/>
    <xf numFmtId="170" fontId="69" fillId="0" borderId="52" xfId="0" applyNumberFormat="1" applyFont="1" applyFill="1" applyBorder="1" applyProtection="1"/>
    <xf numFmtId="170" fontId="69" fillId="0" borderId="46" xfId="0" applyNumberFormat="1" applyFont="1" applyFill="1" applyBorder="1" applyProtection="1"/>
    <xf numFmtId="2" fontId="69" fillId="0" borderId="52" xfId="0" applyNumberFormat="1" applyFont="1" applyFill="1" applyBorder="1" applyProtection="1"/>
    <xf numFmtId="4" fontId="69" fillId="47" borderId="25" xfId="0" quotePrefix="1" applyNumberFormat="1" applyFont="1" applyFill="1" applyBorder="1" applyProtection="1"/>
    <xf numFmtId="4" fontId="69" fillId="47" borderId="25" xfId="0" applyNumberFormat="1" applyFont="1" applyFill="1" applyBorder="1" applyAlignment="1" applyProtection="1">
      <alignment horizontal="center"/>
    </xf>
    <xf numFmtId="4" fontId="79" fillId="47" borderId="25" xfId="0" applyNumberFormat="1" applyFont="1" applyFill="1" applyBorder="1" applyAlignment="1" applyProtection="1">
      <alignment horizontal="center"/>
    </xf>
    <xf numFmtId="4" fontId="80" fillId="0" borderId="0" xfId="0" applyNumberFormat="1" applyFont="1"/>
    <xf numFmtId="0" fontId="80" fillId="0" borderId="0" xfId="0" applyFont="1" applyFill="1" applyBorder="1"/>
    <xf numFmtId="0" fontId="80" fillId="0" borderId="0" xfId="0" applyFont="1" applyFill="1" applyBorder="1" applyAlignment="1">
      <alignment horizontal="left"/>
    </xf>
    <xf numFmtId="4" fontId="80" fillId="0" borderId="0" xfId="0" applyNumberFormat="1" applyFont="1" applyBorder="1"/>
    <xf numFmtId="2" fontId="69" fillId="0" borderId="53" xfId="0" applyNumberFormat="1" applyFont="1" applyFill="1" applyBorder="1" applyProtection="1"/>
    <xf numFmtId="2" fontId="69" fillId="0" borderId="23" xfId="0" applyNumberFormat="1" applyFont="1" applyFill="1" applyBorder="1" applyProtection="1"/>
    <xf numFmtId="0" fontId="72" fillId="0" borderId="55" xfId="0" applyFont="1" applyFill="1" applyBorder="1" applyAlignment="1" applyProtection="1">
      <alignment horizontal="center"/>
    </xf>
    <xf numFmtId="0" fontId="72" fillId="0" borderId="14" xfId="0" applyFont="1" applyFill="1" applyBorder="1" applyAlignment="1" applyProtection="1">
      <alignment horizontal="center"/>
    </xf>
    <xf numFmtId="0" fontId="69" fillId="0" borderId="46" xfId="0" applyFont="1" applyFill="1" applyBorder="1"/>
    <xf numFmtId="0" fontId="69" fillId="0" borderId="46" xfId="0" applyFont="1" applyFill="1" applyBorder="1" applyAlignment="1">
      <alignment horizontal="centerContinuous"/>
    </xf>
    <xf numFmtId="0" fontId="82" fillId="0" borderId="0" xfId="0" applyFont="1" applyFill="1" applyBorder="1"/>
    <xf numFmtId="4" fontId="82" fillId="0" borderId="0" xfId="0" applyNumberFormat="1" applyFont="1"/>
    <xf numFmtId="4" fontId="82" fillId="0" borderId="0" xfId="0" applyNumberFormat="1" applyFont="1" applyBorder="1"/>
    <xf numFmtId="0" fontId="83" fillId="0" borderId="0" xfId="0" applyFont="1" applyBorder="1"/>
    <xf numFmtId="0" fontId="82" fillId="0" borderId="0" xfId="0" applyFont="1" applyFill="1" applyBorder="1" applyAlignment="1">
      <alignment horizontal="left"/>
    </xf>
    <xf numFmtId="2" fontId="74" fillId="47" borderId="0" xfId="0" applyNumberFormat="1" applyFont="1" applyFill="1" applyBorder="1" applyAlignment="1" applyProtection="1">
      <alignment horizontal="right"/>
    </xf>
    <xf numFmtId="0" fontId="85" fillId="0" borderId="18" xfId="0" applyFont="1" applyBorder="1" applyAlignment="1">
      <alignment horizontal="left"/>
    </xf>
    <xf numFmtId="4" fontId="84" fillId="0" borderId="0" xfId="0" applyNumberFormat="1" applyFont="1" applyFill="1" applyBorder="1"/>
    <xf numFmtId="4" fontId="78" fillId="0" borderId="0" xfId="0" applyNumberFormat="1" applyFont="1" applyFill="1" applyBorder="1"/>
    <xf numFmtId="0" fontId="86" fillId="0" borderId="46" xfId="0" applyFont="1" applyFill="1" applyBorder="1" applyAlignment="1" applyProtection="1">
      <alignment horizontal="center"/>
    </xf>
    <xf numFmtId="0" fontId="86" fillId="0" borderId="46" xfId="0" applyFont="1" applyFill="1" applyBorder="1" applyAlignment="1">
      <alignment horizontal="center"/>
    </xf>
    <xf numFmtId="0" fontId="86" fillId="0" borderId="52" xfId="0" applyFont="1" applyFill="1" applyBorder="1" applyAlignment="1" applyProtection="1">
      <alignment horizontal="center"/>
    </xf>
    <xf numFmtId="0" fontId="78" fillId="0" borderId="0" xfId="0" applyFont="1" applyFill="1" applyBorder="1"/>
    <xf numFmtId="4" fontId="78" fillId="0" borderId="0" xfId="0" applyNumberFormat="1" applyFont="1"/>
    <xf numFmtId="4" fontId="78" fillId="0" borderId="0" xfId="0" applyNumberFormat="1" applyFont="1" applyBorder="1"/>
    <xf numFmtId="4" fontId="78" fillId="44" borderId="0" xfId="0" applyNumberFormat="1" applyFont="1" applyFill="1" applyBorder="1"/>
    <xf numFmtId="0" fontId="0" fillId="0" borderId="25" xfId="0" applyBorder="1"/>
    <xf numFmtId="0" fontId="0" fillId="0" borderId="14" xfId="0" applyBorder="1"/>
    <xf numFmtId="0" fontId="88" fillId="0" borderId="0" xfId="0" applyFont="1" applyBorder="1" applyAlignment="1" applyProtection="1">
      <alignment horizontal="left"/>
    </xf>
    <xf numFmtId="0" fontId="89" fillId="0" borderId="0" xfId="0" applyFont="1" applyBorder="1" applyAlignment="1">
      <alignment horizontal="center"/>
    </xf>
    <xf numFmtId="0" fontId="67" fillId="0" borderId="0" xfId="0" applyFont="1"/>
    <xf numFmtId="3" fontId="86" fillId="0" borderId="0" xfId="0" applyNumberFormat="1" applyFont="1" applyBorder="1" applyAlignment="1" applyProtection="1">
      <alignment horizontal="left"/>
    </xf>
    <xf numFmtId="4" fontId="56" fillId="0" borderId="0" xfId="0" applyNumberFormat="1" applyFont="1"/>
    <xf numFmtId="0" fontId="0" fillId="31" borderId="0" xfId="0" applyFill="1"/>
    <xf numFmtId="0" fontId="56" fillId="0" borderId="0" xfId="0" applyFont="1" applyFill="1" applyBorder="1"/>
    <xf numFmtId="4" fontId="56" fillId="44" borderId="0" xfId="0" applyNumberFormat="1" applyFont="1" applyFill="1" applyBorder="1"/>
    <xf numFmtId="0" fontId="0" fillId="0" borderId="27" xfId="0" applyBorder="1"/>
    <xf numFmtId="0" fontId="67" fillId="0" borderId="0" xfId="0" applyFont="1" applyBorder="1"/>
    <xf numFmtId="0" fontId="17" fillId="0" borderId="0" xfId="0" applyFont="1" applyBorder="1" applyAlignment="1">
      <alignment horizontal="left"/>
    </xf>
    <xf numFmtId="0" fontId="91" fillId="0" borderId="0" xfId="0" applyFont="1" applyFill="1" applyBorder="1"/>
    <xf numFmtId="0" fontId="85" fillId="0" borderId="26" xfId="0" applyFont="1" applyBorder="1" applyAlignment="1">
      <alignment horizontal="left"/>
    </xf>
    <xf numFmtId="0" fontId="86" fillId="0" borderId="18" xfId="0" applyFont="1" applyBorder="1" applyAlignment="1">
      <alignment horizontal="left"/>
    </xf>
    <xf numFmtId="0" fontId="86" fillId="0" borderId="15" xfId="0" applyFont="1" applyBorder="1" applyAlignment="1">
      <alignment horizontal="left"/>
    </xf>
    <xf numFmtId="0" fontId="85" fillId="0" borderId="17" xfId="0" applyFont="1" applyBorder="1" applyAlignment="1">
      <alignment horizontal="left"/>
    </xf>
    <xf numFmtId="0" fontId="85" fillId="0" borderId="18" xfId="0" applyFont="1" applyBorder="1" applyAlignment="1">
      <alignment horizontal="center"/>
    </xf>
    <xf numFmtId="170" fontId="85" fillId="0" borderId="19" xfId="0" applyNumberFormat="1" applyFont="1" applyBorder="1" applyAlignment="1">
      <alignment horizontal="center"/>
    </xf>
    <xf numFmtId="0" fontId="85" fillId="0" borderId="16" xfId="0" applyFont="1" applyBorder="1" applyAlignment="1">
      <alignment horizontal="left"/>
    </xf>
    <xf numFmtId="0" fontId="85" fillId="0" borderId="0" xfId="0" applyFont="1" applyBorder="1" applyAlignment="1">
      <alignment horizontal="center"/>
    </xf>
    <xf numFmtId="4" fontId="91" fillId="0" borderId="0" xfId="0" applyNumberFormat="1" applyFont="1" applyFill="1" applyBorder="1"/>
    <xf numFmtId="170" fontId="85" fillId="0" borderId="21" xfId="0" applyNumberFormat="1" applyFont="1" applyBorder="1" applyAlignment="1">
      <alignment horizontal="center"/>
    </xf>
    <xf numFmtId="4" fontId="77" fillId="0" borderId="0" xfId="0" applyNumberFormat="1" applyFont="1" applyAlignment="1">
      <alignment vertical="center"/>
    </xf>
    <xf numFmtId="4" fontId="92" fillId="0" borderId="0" xfId="0" applyNumberFormat="1" applyFont="1"/>
    <xf numFmtId="0" fontId="78" fillId="48" borderId="0" xfId="0" applyFont="1" applyFill="1" applyBorder="1"/>
    <xf numFmtId="4" fontId="78" fillId="48" borderId="0" xfId="0" applyNumberFormat="1" applyFont="1" applyFill="1"/>
    <xf numFmtId="179" fontId="91" fillId="48" borderId="0" xfId="0" applyNumberFormat="1" applyFont="1" applyFill="1" applyBorder="1"/>
    <xf numFmtId="170" fontId="87" fillId="0" borderId="21" xfId="0" applyNumberFormat="1" applyFont="1" applyBorder="1" applyAlignment="1">
      <alignment horizontal="center"/>
    </xf>
    <xf numFmtId="0" fontId="93" fillId="0" borderId="18" xfId="0" applyFont="1" applyBorder="1" applyAlignment="1">
      <alignment horizontal="left"/>
    </xf>
    <xf numFmtId="0" fontId="93" fillId="0" borderId="18" xfId="0" applyFont="1" applyBorder="1" applyAlignment="1">
      <alignment horizontal="center"/>
    </xf>
    <xf numFmtId="170" fontId="93" fillId="0" borderId="19" xfId="0" applyNumberFormat="1" applyFont="1" applyBorder="1" applyAlignment="1">
      <alignment horizontal="center"/>
    </xf>
    <xf numFmtId="170" fontId="93" fillId="0" borderId="21" xfId="0" applyNumberFormat="1" applyFont="1" applyBorder="1" applyAlignment="1">
      <alignment horizontal="center"/>
    </xf>
    <xf numFmtId="178" fontId="94" fillId="0" borderId="0" xfId="0" applyNumberFormat="1" applyFont="1" applyBorder="1" applyAlignment="1">
      <alignment horizontal="right"/>
    </xf>
    <xf numFmtId="0" fontId="45" fillId="44" borderId="22" xfId="0" applyFont="1" applyFill="1" applyBorder="1" applyAlignment="1">
      <alignment horizontal="center"/>
    </xf>
    <xf numFmtId="0" fontId="45" fillId="44" borderId="0" xfId="0" applyFont="1" applyFill="1" applyBorder="1" applyAlignment="1">
      <alignment horizontal="center"/>
    </xf>
    <xf numFmtId="0" fontId="45" fillId="44" borderId="23" xfId="0" applyFont="1" applyFill="1" applyBorder="1" applyAlignment="1">
      <alignment horizontal="center"/>
    </xf>
    <xf numFmtId="0" fontId="67" fillId="0" borderId="11" xfId="0" applyFont="1" applyFill="1" applyBorder="1"/>
    <xf numFmtId="0" fontId="96" fillId="0" borderId="24" xfId="0" applyFont="1" applyFill="1" applyBorder="1" applyAlignment="1">
      <alignment horizontal="left"/>
    </xf>
    <xf numFmtId="0" fontId="95" fillId="0" borderId="0" xfId="0" applyFont="1" applyFill="1" applyBorder="1"/>
    <xf numFmtId="0" fontId="0" fillId="0" borderId="0" xfId="0" applyFill="1"/>
    <xf numFmtId="0" fontId="72" fillId="0" borderId="0" xfId="0" applyFont="1" applyFill="1" applyBorder="1" applyAlignment="1" applyProtection="1">
      <alignment horizontal="left"/>
    </xf>
    <xf numFmtId="0" fontId="69" fillId="0" borderId="0" xfId="0" applyFont="1"/>
    <xf numFmtId="170" fontId="67" fillId="0" borderId="0" xfId="0" applyNumberFormat="1" applyFont="1" applyBorder="1"/>
    <xf numFmtId="0" fontId="67" fillId="0" borderId="15" xfId="0" applyFont="1" applyBorder="1"/>
    <xf numFmtId="0" fontId="0" fillId="0" borderId="46" xfId="0" applyBorder="1"/>
    <xf numFmtId="0" fontId="67" fillId="0" borderId="27" xfId="0" applyFont="1" applyBorder="1"/>
    <xf numFmtId="2" fontId="67" fillId="0" borderId="0" xfId="0" applyNumberFormat="1" applyFont="1"/>
    <xf numFmtId="0" fontId="114" fillId="0" borderId="27" xfId="0" applyFont="1" applyFill="1" applyBorder="1" applyAlignment="1" applyProtection="1">
      <alignment horizontal="left"/>
    </xf>
    <xf numFmtId="0" fontId="27" fillId="0" borderId="46" xfId="0" applyFont="1" applyBorder="1"/>
    <xf numFmtId="0" fontId="27" fillId="0" borderId="0" xfId="0" applyFont="1" applyBorder="1"/>
    <xf numFmtId="0" fontId="67" fillId="0" borderId="10" xfId="0" applyFont="1" applyBorder="1"/>
    <xf numFmtId="0" fontId="117" fillId="0" borderId="27" xfId="0" applyFont="1" applyBorder="1"/>
    <xf numFmtId="0" fontId="116" fillId="0" borderId="0" xfId="0" applyFont="1" applyBorder="1"/>
    <xf numFmtId="0" fontId="67" fillId="0" borderId="22" xfId="0" applyFont="1" applyBorder="1"/>
    <xf numFmtId="2" fontId="67" fillId="0" borderId="0" xfId="0" applyNumberFormat="1" applyFont="1" applyBorder="1"/>
    <xf numFmtId="0" fontId="96" fillId="0" borderId="13" xfId="0" applyFont="1" applyFill="1" applyBorder="1" applyAlignment="1" applyProtection="1">
      <alignment horizontal="center"/>
    </xf>
    <xf numFmtId="0" fontId="96" fillId="0" borderId="43" xfId="0" applyFont="1" applyFill="1" applyBorder="1" applyAlignment="1" applyProtection="1">
      <alignment horizontal="center"/>
    </xf>
    <xf numFmtId="0" fontId="96" fillId="0" borderId="14" xfId="0" applyFont="1" applyFill="1" applyBorder="1" applyAlignment="1" applyProtection="1">
      <alignment horizontal="center"/>
    </xf>
    <xf numFmtId="0" fontId="96" fillId="0" borderId="14" xfId="0" applyFont="1" applyFill="1" applyBorder="1" applyAlignment="1" applyProtection="1"/>
    <xf numFmtId="0" fontId="96" fillId="0" borderId="57" xfId="0" applyFont="1" applyFill="1" applyBorder="1" applyAlignment="1" applyProtection="1"/>
    <xf numFmtId="0" fontId="95" fillId="0" borderId="0" xfId="0" applyFont="1" applyBorder="1"/>
    <xf numFmtId="0" fontId="33" fillId="0" borderId="22" xfId="0" applyFont="1" applyBorder="1" applyAlignment="1" applyProtection="1">
      <alignment horizontal="left"/>
    </xf>
    <xf numFmtId="3" fontId="32" fillId="0" borderId="22" xfId="0" applyNumberFormat="1" applyFont="1" applyFill="1" applyBorder="1" applyAlignment="1"/>
    <xf numFmtId="0" fontId="72" fillId="0" borderId="15" xfId="0" applyFont="1" applyFill="1" applyBorder="1" applyAlignment="1" applyProtection="1">
      <alignment horizontal="left"/>
    </xf>
    <xf numFmtId="0" fontId="72" fillId="47" borderId="0" xfId="0" applyFont="1" applyFill="1" applyBorder="1" applyAlignment="1" applyProtection="1">
      <alignment horizontal="left"/>
    </xf>
    <xf numFmtId="0" fontId="76" fillId="0" borderId="0" xfId="0" applyFont="1" applyBorder="1" applyAlignment="1" applyProtection="1">
      <alignment horizontal="left"/>
      <protection locked="0"/>
    </xf>
    <xf numFmtId="0" fontId="76" fillId="0" borderId="0" xfId="0" applyFont="1" applyBorder="1" applyAlignment="1">
      <alignment horizontal="left"/>
    </xf>
    <xf numFmtId="0" fontId="71" fillId="47" borderId="15" xfId="0" applyFont="1" applyFill="1" applyBorder="1"/>
    <xf numFmtId="0" fontId="21" fillId="0" borderId="15" xfId="0" applyFont="1" applyBorder="1" applyAlignment="1">
      <alignment horizontal="left"/>
    </xf>
    <xf numFmtId="0" fontId="71" fillId="47" borderId="13" xfId="0" applyFont="1" applyFill="1" applyBorder="1"/>
    <xf numFmtId="0" fontId="69" fillId="47" borderId="0" xfId="0" applyFont="1" applyFill="1" applyBorder="1"/>
    <xf numFmtId="0" fontId="69" fillId="47" borderId="0" xfId="0" applyFont="1" applyFill="1" applyBorder="1" applyAlignment="1" applyProtection="1">
      <alignment horizontal="left"/>
    </xf>
    <xf numFmtId="0" fontId="71" fillId="47" borderId="22" xfId="0" applyFont="1" applyFill="1" applyBorder="1"/>
    <xf numFmtId="0" fontId="69" fillId="0" borderId="22" xfId="0" applyFont="1" applyFill="1" applyBorder="1" applyAlignment="1">
      <alignment horizontal="centerContinuous"/>
    </xf>
    <xf numFmtId="0" fontId="69" fillId="47" borderId="10" xfId="0" applyFont="1" applyFill="1" applyBorder="1"/>
    <xf numFmtId="0" fontId="69" fillId="47" borderId="25" xfId="0" applyFont="1" applyFill="1" applyBorder="1" applyAlignment="1" applyProtection="1"/>
    <xf numFmtId="0" fontId="69" fillId="47" borderId="10" xfId="0" applyFont="1" applyFill="1" applyBorder="1" applyAlignment="1">
      <alignment horizontal="centerContinuous"/>
    </xf>
    <xf numFmtId="0" fontId="69" fillId="47" borderId="24" xfId="0" applyFont="1" applyFill="1" applyBorder="1"/>
    <xf numFmtId="0" fontId="69" fillId="47" borderId="58" xfId="0" applyFont="1" applyFill="1" applyBorder="1"/>
    <xf numFmtId="0" fontId="69" fillId="47" borderId="11" xfId="0" applyFont="1" applyFill="1" applyBorder="1"/>
    <xf numFmtId="0" fontId="69" fillId="47" borderId="24" xfId="0" applyFont="1" applyFill="1" applyBorder="1" applyAlignment="1">
      <alignment horizontal="centerContinuous"/>
    </xf>
    <xf numFmtId="0" fontId="69" fillId="47" borderId="12" xfId="0" applyFont="1" applyFill="1" applyBorder="1" applyAlignment="1">
      <alignment horizontal="centerContinuous"/>
    </xf>
    <xf numFmtId="0" fontId="69" fillId="47" borderId="46" xfId="0" applyFont="1" applyFill="1" applyBorder="1" applyAlignment="1" applyProtection="1">
      <alignment horizontal="center"/>
    </xf>
    <xf numFmtId="0" fontId="69" fillId="47" borderId="45" xfId="0" applyFont="1" applyFill="1" applyBorder="1" applyAlignment="1" applyProtection="1">
      <alignment horizontal="center"/>
    </xf>
    <xf numFmtId="0" fontId="69" fillId="47" borderId="0" xfId="0" applyFont="1" applyFill="1" applyBorder="1" applyAlignment="1" applyProtection="1">
      <alignment horizontal="center"/>
    </xf>
    <xf numFmtId="0" fontId="69" fillId="47" borderId="46" xfId="0" applyFont="1" applyFill="1" applyBorder="1"/>
    <xf numFmtId="0" fontId="69" fillId="47" borderId="22" xfId="0" applyFont="1" applyFill="1" applyBorder="1"/>
    <xf numFmtId="0" fontId="69" fillId="0" borderId="25" xfId="0" applyFont="1" applyFill="1" applyBorder="1"/>
    <xf numFmtId="0" fontId="69" fillId="0" borderId="51" xfId="0" applyFont="1" applyFill="1" applyBorder="1"/>
    <xf numFmtId="0" fontId="69" fillId="0" borderId="27" xfId="0" applyFont="1" applyFill="1" applyBorder="1"/>
    <xf numFmtId="0" fontId="69" fillId="0" borderId="25" xfId="0" applyFont="1" applyFill="1" applyBorder="1" applyAlignment="1">
      <alignment horizontal="centerContinuous"/>
    </xf>
    <xf numFmtId="0" fontId="69" fillId="0" borderId="10" xfId="0" applyFont="1" applyFill="1" applyBorder="1" applyAlignment="1">
      <alignment horizontal="centerContinuous"/>
    </xf>
    <xf numFmtId="0" fontId="72" fillId="0" borderId="14" xfId="0" applyFont="1" applyFill="1" applyBorder="1" applyAlignment="1" applyProtection="1">
      <alignment horizontal="left"/>
    </xf>
    <xf numFmtId="0" fontId="72" fillId="0" borderId="55" xfId="0" applyFont="1" applyFill="1" applyBorder="1" applyAlignment="1" applyProtection="1">
      <alignment horizontal="left"/>
    </xf>
    <xf numFmtId="0" fontId="72" fillId="0" borderId="15" xfId="0" applyFont="1" applyFill="1" applyBorder="1" applyAlignment="1" applyProtection="1">
      <alignment horizontal="center"/>
    </xf>
    <xf numFmtId="0" fontId="71" fillId="0" borderId="15" xfId="0" applyFont="1" applyFill="1" applyBorder="1"/>
    <xf numFmtId="0" fontId="72" fillId="0" borderId="14" xfId="0" applyFont="1" applyFill="1" applyBorder="1" applyAlignment="1" applyProtection="1">
      <alignment horizontal="centerContinuous"/>
    </xf>
    <xf numFmtId="0" fontId="71" fillId="0" borderId="13" xfId="0" applyFont="1" applyFill="1" applyBorder="1" applyAlignment="1">
      <alignment horizontal="centerContinuous"/>
    </xf>
    <xf numFmtId="39" fontId="79" fillId="47" borderId="25" xfId="0" applyNumberFormat="1" applyFont="1" applyFill="1" applyBorder="1" applyAlignment="1" applyProtection="1">
      <alignment horizontal="centerContinuous"/>
    </xf>
    <xf numFmtId="0" fontId="79" fillId="47" borderId="10" xfId="0" applyFont="1" applyFill="1" applyBorder="1" applyAlignment="1">
      <alignment horizontal="centerContinuous"/>
    </xf>
    <xf numFmtId="9" fontId="69" fillId="47" borderId="25" xfId="78" applyFont="1" applyFill="1" applyBorder="1" applyAlignment="1" applyProtection="1">
      <alignment horizontal="center"/>
    </xf>
    <xf numFmtId="0" fontId="70" fillId="0" borderId="0" xfId="0" applyFont="1" applyFill="1" applyBorder="1" applyAlignment="1" applyProtection="1">
      <alignment horizontal="left"/>
    </xf>
    <xf numFmtId="0" fontId="69" fillId="0" borderId="22" xfId="0" applyFont="1" applyFill="1" applyBorder="1" applyAlignment="1" applyProtection="1">
      <alignment horizontal="left"/>
    </xf>
    <xf numFmtId="0" fontId="69" fillId="0" borderId="0" xfId="0" applyFont="1" applyFill="1" applyBorder="1" applyAlignment="1" applyProtection="1">
      <alignment horizontal="left"/>
    </xf>
    <xf numFmtId="0" fontId="72" fillId="0" borderId="46" xfId="0" applyFont="1" applyFill="1" applyBorder="1" applyAlignment="1" applyProtection="1">
      <alignment horizontal="left"/>
    </xf>
    <xf numFmtId="0" fontId="118" fillId="48" borderId="0" xfId="0" applyFont="1" applyFill="1" applyBorder="1"/>
    <xf numFmtId="4" fontId="118" fillId="48" borderId="0" xfId="0" applyNumberFormat="1" applyFont="1" applyFill="1" applyBorder="1"/>
    <xf numFmtId="0" fontId="118" fillId="48" borderId="0" xfId="0" applyFont="1" applyFill="1" applyBorder="1" applyAlignment="1">
      <alignment horizontal="left"/>
    </xf>
    <xf numFmtId="0" fontId="118" fillId="48" borderId="0" xfId="0" quotePrefix="1" applyFont="1" applyFill="1" applyBorder="1" applyAlignment="1">
      <alignment horizontal="left"/>
    </xf>
    <xf numFmtId="4" fontId="118" fillId="48" borderId="0" xfId="0" applyNumberFormat="1" applyFont="1" applyFill="1"/>
    <xf numFmtId="0" fontId="81" fillId="48" borderId="0" xfId="0" applyFont="1" applyFill="1" applyBorder="1"/>
    <xf numFmtId="4" fontId="81" fillId="48" borderId="0" xfId="0" applyNumberFormat="1" applyFont="1" applyFill="1" applyBorder="1"/>
    <xf numFmtId="0" fontId="120" fillId="48" borderId="0" xfId="0" applyFont="1" applyFill="1" applyBorder="1" applyAlignment="1" applyProtection="1">
      <alignment horizontal="left"/>
    </xf>
    <xf numFmtId="4" fontId="81" fillId="48" borderId="0" xfId="0" applyNumberFormat="1" applyFont="1" applyFill="1"/>
    <xf numFmtId="0" fontId="118" fillId="48" borderId="27" xfId="0" applyFont="1" applyFill="1" applyBorder="1"/>
    <xf numFmtId="4" fontId="118" fillId="48" borderId="27" xfId="0" applyNumberFormat="1" applyFont="1" applyFill="1" applyBorder="1"/>
    <xf numFmtId="0" fontId="118" fillId="48" borderId="15" xfId="0" applyFont="1" applyFill="1" applyBorder="1"/>
    <xf numFmtId="4" fontId="118" fillId="48" borderId="15" xfId="0" applyNumberFormat="1" applyFont="1" applyFill="1" applyBorder="1"/>
    <xf numFmtId="0" fontId="119" fillId="48" borderId="0" xfId="0" applyFont="1" applyFill="1" applyBorder="1"/>
    <xf numFmtId="4" fontId="69" fillId="47" borderId="0" xfId="0" applyNumberFormat="1" applyFont="1" applyFill="1" applyBorder="1" applyProtection="1"/>
    <xf numFmtId="0" fontId="72" fillId="0" borderId="45" xfId="0" applyFont="1" applyFill="1" applyBorder="1" applyAlignment="1" applyProtection="1">
      <alignment horizontal="left"/>
    </xf>
    <xf numFmtId="0" fontId="96" fillId="0" borderId="22" xfId="0" applyFont="1" applyFill="1" applyBorder="1" applyAlignment="1" applyProtection="1">
      <alignment horizontal="center"/>
    </xf>
    <xf numFmtId="0" fontId="96" fillId="0" borderId="23" xfId="0" applyFont="1" applyFill="1" applyBorder="1" applyAlignment="1" applyProtection="1">
      <alignment horizontal="center"/>
    </xf>
    <xf numFmtId="0" fontId="96" fillId="0" borderId="46" xfId="0" applyFont="1" applyFill="1" applyBorder="1" applyAlignment="1" applyProtection="1">
      <alignment horizontal="center"/>
    </xf>
    <xf numFmtId="0" fontId="96" fillId="0" borderId="46" xfId="0" applyFont="1" applyFill="1" applyBorder="1" applyAlignment="1" applyProtection="1"/>
    <xf numFmtId="0" fontId="69" fillId="0" borderId="15" xfId="0" applyFont="1" applyBorder="1"/>
    <xf numFmtId="0" fontId="69" fillId="0" borderId="13" xfId="0" applyFont="1" applyBorder="1"/>
    <xf numFmtId="0" fontId="69" fillId="31" borderId="45" xfId="0" applyFont="1" applyFill="1" applyBorder="1" applyAlignment="1" applyProtection="1"/>
    <xf numFmtId="0" fontId="69" fillId="31" borderId="22" xfId="0" applyFont="1" applyFill="1" applyBorder="1" applyAlignment="1" applyProtection="1"/>
    <xf numFmtId="178" fontId="94" fillId="49" borderId="0" xfId="0" applyNumberFormat="1" applyFont="1" applyFill="1" applyBorder="1" applyAlignment="1">
      <alignment horizontal="right"/>
    </xf>
    <xf numFmtId="0" fontId="25" fillId="44" borderId="0" xfId="0" applyFont="1" applyFill="1" applyBorder="1"/>
    <xf numFmtId="0" fontId="25" fillId="44" borderId="0" xfId="0" applyFont="1" applyFill="1" applyBorder="1" applyAlignment="1">
      <alignment horizontal="centerContinuous"/>
    </xf>
    <xf numFmtId="0" fontId="25" fillId="31" borderId="0" xfId="0" applyFont="1" applyFill="1" applyBorder="1"/>
    <xf numFmtId="4" fontId="25" fillId="0" borderId="0" xfId="0" applyNumberFormat="1" applyFont="1" applyFill="1" applyBorder="1"/>
    <xf numFmtId="4" fontId="25" fillId="0" borderId="0" xfId="0" applyNumberFormat="1" applyFont="1" applyFill="1"/>
    <xf numFmtId="0" fontId="25" fillId="31" borderId="0" xfId="0" quotePrefix="1" applyFont="1" applyFill="1" applyBorder="1" applyAlignment="1">
      <alignment horizontal="centerContinuous"/>
    </xf>
    <xf numFmtId="0" fontId="56" fillId="31" borderId="0" xfId="0" applyFont="1" applyFill="1" applyBorder="1" applyAlignment="1">
      <alignment horizontal="centerContinuous"/>
    </xf>
    <xf numFmtId="0" fontId="56" fillId="31" borderId="0" xfId="0" applyFont="1" applyFill="1" applyBorder="1" applyAlignment="1">
      <alignment horizontal="left"/>
    </xf>
    <xf numFmtId="0" fontId="56" fillId="31" borderId="0" xfId="0" applyFont="1" applyFill="1" applyBorder="1"/>
    <xf numFmtId="4" fontId="56" fillId="31" borderId="0" xfId="0" applyNumberFormat="1" applyFont="1" applyFill="1"/>
    <xf numFmtId="4" fontId="25" fillId="31" borderId="0" xfId="0" applyNumberFormat="1" applyFont="1" applyFill="1" applyBorder="1"/>
    <xf numFmtId="0" fontId="0" fillId="31" borderId="0" xfId="0" applyFill="1" applyBorder="1"/>
    <xf numFmtId="4" fontId="25" fillId="44" borderId="0" xfId="0" applyNumberFormat="1" applyFont="1" applyFill="1"/>
    <xf numFmtId="0" fontId="25" fillId="44" borderId="0" xfId="0" applyFont="1" applyFill="1" applyBorder="1" applyAlignment="1">
      <alignment horizontal="center"/>
    </xf>
    <xf numFmtId="0" fontId="16" fillId="0" borderId="18" xfId="0" applyFont="1" applyFill="1" applyBorder="1" applyAlignment="1">
      <alignment horizontal="left"/>
    </xf>
    <xf numFmtId="0" fontId="16" fillId="0" borderId="18" xfId="0" applyFont="1" applyFill="1" applyBorder="1" applyAlignment="1">
      <alignment horizontal="center"/>
    </xf>
    <xf numFmtId="170" fontId="16" fillId="0" borderId="19" xfId="0" applyNumberFormat="1" applyFont="1" applyFill="1" applyBorder="1" applyAlignment="1">
      <alignment horizontal="center"/>
    </xf>
    <xf numFmtId="170" fontId="19" fillId="0" borderId="21" xfId="0" applyNumberFormat="1" applyFont="1" applyFill="1" applyBorder="1" applyAlignment="1">
      <alignment horizontal="center"/>
    </xf>
    <xf numFmtId="0" fontId="16" fillId="0" borderId="17" xfId="0" applyFont="1" applyFill="1" applyBorder="1" applyAlignment="1">
      <alignment horizontal="left"/>
    </xf>
    <xf numFmtId="0" fontId="86" fillId="0" borderId="18" xfId="0" applyFont="1" applyFill="1" applyBorder="1" applyAlignment="1">
      <alignment horizontal="left"/>
    </xf>
    <xf numFmtId="170" fontId="87" fillId="0" borderId="21" xfId="0" applyNumberFormat="1" applyFont="1" applyFill="1" applyBorder="1" applyAlignment="1">
      <alignment horizontal="center"/>
    </xf>
    <xf numFmtId="0" fontId="115" fillId="0" borderId="46" xfId="0" applyFont="1" applyFill="1" applyBorder="1" applyAlignment="1" applyProtection="1">
      <alignment horizontal="center"/>
    </xf>
    <xf numFmtId="0" fontId="115" fillId="0" borderId="43" xfId="0" applyFont="1" applyFill="1" applyBorder="1" applyAlignment="1" applyProtection="1">
      <alignment horizontal="center"/>
    </xf>
    <xf numFmtId="0" fontId="115" fillId="0" borderId="46" xfId="0" applyFont="1" applyFill="1" applyBorder="1" applyAlignment="1" applyProtection="1"/>
    <xf numFmtId="0" fontId="115" fillId="0" borderId="52" xfId="0" applyFont="1" applyFill="1" applyBorder="1" applyAlignment="1" applyProtection="1"/>
    <xf numFmtId="4" fontId="56" fillId="0" borderId="0" xfId="0" applyNumberFormat="1" applyFont="1" applyFill="1" applyBorder="1"/>
    <xf numFmtId="0" fontId="0" fillId="50" borderId="0" xfId="0" applyFill="1"/>
    <xf numFmtId="0" fontId="118" fillId="50" borderId="0" xfId="0" applyFont="1" applyFill="1" applyBorder="1"/>
    <xf numFmtId="175" fontId="118" fillId="50" borderId="0" xfId="0" applyNumberFormat="1" applyFont="1" applyFill="1" applyBorder="1"/>
    <xf numFmtId="4" fontId="137" fillId="50" borderId="0" xfId="0" applyNumberFormat="1" applyFont="1" applyFill="1" applyBorder="1"/>
    <xf numFmtId="4" fontId="118" fillId="50" borderId="0" xfId="0" applyNumberFormat="1" applyFont="1" applyFill="1" applyBorder="1"/>
    <xf numFmtId="4" fontId="118" fillId="50" borderId="0" xfId="0" applyNumberFormat="1" applyFont="1" applyFill="1"/>
    <xf numFmtId="0" fontId="25" fillId="50" borderId="0" xfId="0" applyFont="1" applyFill="1" applyBorder="1" applyAlignment="1">
      <alignment horizontal="centerContinuous"/>
    </xf>
    <xf numFmtId="0" fontId="25" fillId="50" borderId="0" xfId="0" applyFont="1" applyFill="1" applyBorder="1"/>
    <xf numFmtId="4" fontId="25" fillId="50" borderId="0" xfId="0" applyNumberFormat="1" applyFont="1" applyFill="1" applyBorder="1"/>
    <xf numFmtId="0" fontId="78" fillId="50" borderId="0" xfId="0" applyFont="1" applyFill="1" applyBorder="1"/>
    <xf numFmtId="4" fontId="78" fillId="50" borderId="0" xfId="0" applyNumberFormat="1" applyFont="1" applyFill="1"/>
    <xf numFmtId="0" fontId="25" fillId="50" borderId="0" xfId="0" quotePrefix="1" applyFont="1" applyFill="1" applyBorder="1" applyAlignment="1">
      <alignment horizontal="left"/>
    </xf>
    <xf numFmtId="0" fontId="81" fillId="50" borderId="0" xfId="0" applyFont="1" applyFill="1" applyBorder="1"/>
    <xf numFmtId="4" fontId="81" fillId="50" borderId="0" xfId="0" applyNumberFormat="1" applyFont="1" applyFill="1" applyBorder="1"/>
    <xf numFmtId="0" fontId="25" fillId="50" borderId="0" xfId="0" applyFont="1" applyFill="1" applyBorder="1" applyAlignment="1">
      <alignment horizontal="center"/>
    </xf>
    <xf numFmtId="0" fontId="80" fillId="50" borderId="0" xfId="0" applyFont="1" applyFill="1" applyBorder="1"/>
    <xf numFmtId="4" fontId="80" fillId="50" borderId="0" xfId="0" applyNumberFormat="1" applyFont="1" applyFill="1"/>
    <xf numFmtId="4" fontId="25" fillId="50" borderId="0" xfId="0" applyNumberFormat="1" applyFont="1" applyFill="1"/>
    <xf numFmtId="4" fontId="81" fillId="50" borderId="0" xfId="0" applyNumberFormat="1" applyFont="1" applyFill="1"/>
    <xf numFmtId="0" fontId="24" fillId="50" borderId="0" xfId="0" applyFont="1" applyFill="1" applyBorder="1" applyAlignment="1"/>
    <xf numFmtId="4" fontId="80" fillId="50" borderId="0" xfId="0" applyNumberFormat="1" applyFont="1" applyFill="1" applyBorder="1"/>
    <xf numFmtId="0" fontId="56" fillId="50" borderId="0" xfId="0" applyFont="1" applyFill="1" applyBorder="1" applyAlignment="1">
      <alignment horizontal="center"/>
    </xf>
    <xf numFmtId="0" fontId="56" fillId="50" borderId="0" xfId="0" applyFont="1" applyFill="1" applyBorder="1"/>
    <xf numFmtId="0" fontId="56" fillId="50" borderId="0" xfId="0" applyFont="1" applyFill="1" applyBorder="1" applyAlignment="1">
      <alignment horizontal="centerContinuous"/>
    </xf>
    <xf numFmtId="4" fontId="56" fillId="50" borderId="0" xfId="0" applyNumberFormat="1" applyFont="1" applyFill="1"/>
    <xf numFmtId="0" fontId="19" fillId="0" borderId="18" xfId="0" applyFont="1" applyFill="1" applyBorder="1" applyAlignment="1">
      <alignment horizontal="left"/>
    </xf>
    <xf numFmtId="0" fontId="33" fillId="0" borderId="0" xfId="0" applyFont="1"/>
    <xf numFmtId="2" fontId="0" fillId="0" borderId="0" xfId="0" applyNumberFormat="1"/>
    <xf numFmtId="0" fontId="58" fillId="0" borderId="0" xfId="0" applyFont="1" applyFill="1" applyBorder="1"/>
    <xf numFmtId="0" fontId="17" fillId="0" borderId="11" xfId="0" applyFont="1" applyBorder="1" applyAlignment="1">
      <alignment horizontal="left"/>
    </xf>
    <xf numFmtId="0" fontId="87" fillId="0" borderId="18" xfId="0" applyFont="1" applyBorder="1" applyAlignment="1">
      <alignment horizontal="left"/>
    </xf>
    <xf numFmtId="4" fontId="25" fillId="25" borderId="0" xfId="0" applyNumberFormat="1" applyFont="1" applyFill="1"/>
    <xf numFmtId="0" fontId="139" fillId="47" borderId="0" xfId="0" applyFont="1" applyFill="1" applyBorder="1"/>
    <xf numFmtId="0" fontId="25" fillId="25" borderId="0" xfId="0" applyFont="1" applyFill="1" applyBorder="1"/>
    <xf numFmtId="0" fontId="25" fillId="47" borderId="0" xfId="0" applyFont="1" applyFill="1" applyBorder="1" applyAlignment="1">
      <alignment horizontal="centerContinuous"/>
    </xf>
    <xf numFmtId="4" fontId="25" fillId="47" borderId="0" xfId="0" applyNumberFormat="1" applyFont="1" applyFill="1"/>
    <xf numFmtId="15" fontId="17" fillId="0" borderId="11" xfId="0" applyNumberFormat="1" applyFont="1" applyBorder="1" applyAlignment="1">
      <alignment horizontal="left"/>
    </xf>
    <xf numFmtId="0" fontId="15" fillId="0" borderId="60" xfId="73" applyBorder="1" applyAlignment="1">
      <alignment vertical="center"/>
    </xf>
    <xf numFmtId="0" fontId="15" fillId="0" borderId="60" xfId="73" applyBorder="1" applyAlignment="1">
      <alignment horizontal="center" vertical="center"/>
    </xf>
    <xf numFmtId="0" fontId="15" fillId="0" borderId="18" xfId="73" applyBorder="1" applyAlignment="1">
      <alignment vertical="center"/>
    </xf>
    <xf numFmtId="0" fontId="15" fillId="0" borderId="18" xfId="73" applyBorder="1" applyAlignment="1">
      <alignment horizontal="center" vertical="center"/>
    </xf>
    <xf numFmtId="0" fontId="15" fillId="0" borderId="63" xfId="73" applyBorder="1" applyAlignment="1">
      <alignment vertical="center"/>
    </xf>
    <xf numFmtId="0" fontId="15" fillId="0" borderId="63" xfId="73" applyBorder="1" applyAlignment="1">
      <alignment horizontal="center" vertical="center"/>
    </xf>
    <xf numFmtId="176" fontId="89" fillId="0" borderId="23" xfId="0" applyNumberFormat="1" applyFont="1" applyBorder="1" applyAlignment="1" applyProtection="1">
      <alignment vertical="center"/>
    </xf>
    <xf numFmtId="176" fontId="89" fillId="0" borderId="52" xfId="0" applyNumberFormat="1" applyFont="1" applyFill="1" applyBorder="1" applyAlignment="1" applyProtection="1">
      <alignment vertical="center"/>
    </xf>
    <xf numFmtId="0" fontId="15" fillId="0" borderId="0" xfId="0" applyFont="1"/>
    <xf numFmtId="4" fontId="25" fillId="52" borderId="0" xfId="0" applyNumberFormat="1" applyFont="1" applyFill="1" applyBorder="1"/>
    <xf numFmtId="0" fontId="0" fillId="52" borderId="0" xfId="0" applyFill="1"/>
    <xf numFmtId="0" fontId="25" fillId="52" borderId="0" xfId="0" applyFont="1" applyFill="1" applyBorder="1"/>
    <xf numFmtId="4" fontId="25" fillId="52" borderId="0" xfId="0" applyNumberFormat="1" applyFont="1" applyFill="1"/>
    <xf numFmtId="0" fontId="25" fillId="52" borderId="0" xfId="0" applyFont="1" applyFill="1" applyBorder="1" applyAlignment="1">
      <alignment horizontal="centerContinuous"/>
    </xf>
    <xf numFmtId="0" fontId="87" fillId="53" borderId="0" xfId="0" applyFont="1" applyFill="1" applyBorder="1" applyAlignment="1">
      <alignment horizontal="left"/>
    </xf>
    <xf numFmtId="0" fontId="28" fillId="0" borderId="0" xfId="0" applyFont="1" applyFill="1"/>
    <xf numFmtId="0" fontId="118" fillId="0" borderId="0" xfId="0" applyFont="1" applyFill="1" applyBorder="1"/>
    <xf numFmtId="4" fontId="118" fillId="0" borderId="0" xfId="0" applyNumberFormat="1" applyFont="1" applyFill="1" applyBorder="1"/>
    <xf numFmtId="0" fontId="15" fillId="0" borderId="18" xfId="0" applyFont="1" applyBorder="1" applyAlignment="1">
      <alignment horizontal="left"/>
    </xf>
    <xf numFmtId="0" fontId="80" fillId="52" borderId="0" xfId="0" applyFont="1" applyFill="1" applyBorder="1"/>
    <xf numFmtId="4" fontId="80" fillId="52" borderId="0" xfId="0" applyNumberFormat="1" applyFont="1" applyFill="1" applyBorder="1"/>
    <xf numFmtId="4" fontId="80" fillId="52" borderId="0" xfId="0" applyNumberFormat="1" applyFont="1" applyFill="1"/>
    <xf numFmtId="0" fontId="43" fillId="52" borderId="0" xfId="0" applyFont="1" applyFill="1" applyBorder="1"/>
    <xf numFmtId="0" fontId="25" fillId="52" borderId="0" xfId="0" applyFont="1" applyFill="1" applyBorder="1" applyAlignment="1">
      <alignment wrapText="1"/>
    </xf>
    <xf numFmtId="0" fontId="25" fillId="52" borderId="0" xfId="0" quotePrefix="1" applyFont="1" applyFill="1" applyBorder="1" applyAlignment="1">
      <alignment horizontal="left"/>
    </xf>
    <xf numFmtId="3" fontId="25" fillId="52" borderId="0" xfId="0" applyNumberFormat="1" applyFont="1" applyFill="1" applyBorder="1"/>
    <xf numFmtId="4" fontId="25" fillId="52" borderId="0" xfId="0" applyNumberFormat="1" applyFont="1" applyFill="1" applyBorder="1" applyAlignment="1">
      <alignment horizontal="center" vertical="center"/>
    </xf>
    <xf numFmtId="0" fontId="84" fillId="0" borderId="0" xfId="0" applyFont="1" applyFill="1" applyBorder="1"/>
    <xf numFmtId="0" fontId="25" fillId="54" borderId="40" xfId="0" applyFont="1" applyFill="1" applyBorder="1"/>
    <xf numFmtId="0" fontId="25" fillId="52" borderId="0" xfId="0" applyFont="1" applyFill="1" applyBorder="1" applyAlignment="1">
      <alignment horizontal="center"/>
    </xf>
    <xf numFmtId="0" fontId="147" fillId="52" borderId="0" xfId="0" applyFont="1" applyFill="1" applyBorder="1" applyAlignment="1">
      <alignment horizontal="centerContinuous"/>
    </xf>
    <xf numFmtId="0" fontId="147" fillId="52" borderId="0" xfId="0" applyFont="1" applyFill="1" applyBorder="1"/>
    <xf numFmtId="4" fontId="147" fillId="52" borderId="0" xfId="0" applyNumberFormat="1" applyFont="1" applyFill="1" applyBorder="1"/>
    <xf numFmtId="0" fontId="148" fillId="52" borderId="0" xfId="0" applyFont="1" applyFill="1" applyBorder="1" applyAlignment="1"/>
    <xf numFmtId="4" fontId="147" fillId="52" borderId="0" xfId="0" applyNumberFormat="1" applyFont="1" applyFill="1"/>
    <xf numFmtId="0" fontId="25" fillId="55" borderId="0" xfId="0" applyFont="1" applyFill="1" applyBorder="1"/>
    <xf numFmtId="0" fontId="25" fillId="53" borderId="0" xfId="0" applyFont="1" applyFill="1" applyBorder="1"/>
    <xf numFmtId="4" fontId="25" fillId="53" borderId="0" xfId="0" applyNumberFormat="1" applyFont="1" applyFill="1"/>
    <xf numFmtId="0" fontId="25" fillId="53" borderId="0" xfId="0" quotePrefix="1" applyFont="1" applyFill="1" applyBorder="1" applyAlignment="1">
      <alignment horizontal="left"/>
    </xf>
    <xf numFmtId="0" fontId="147" fillId="53" borderId="0" xfId="0" applyFont="1" applyFill="1" applyBorder="1"/>
    <xf numFmtId="4" fontId="147" fillId="53" borderId="0" xfId="0" applyNumberFormat="1" applyFont="1" applyFill="1" applyBorder="1"/>
    <xf numFmtId="0" fontId="25" fillId="53" borderId="0" xfId="0" applyFont="1" applyFill="1" applyBorder="1" applyAlignment="1">
      <alignment horizontal="centerContinuous"/>
    </xf>
    <xf numFmtId="0" fontId="25" fillId="53" borderId="0" xfId="0" applyFont="1" applyFill="1" applyBorder="1" applyAlignment="1">
      <alignment horizontal="left"/>
    </xf>
    <xf numFmtId="0" fontId="25" fillId="53" borderId="0" xfId="0" quotePrefix="1" applyFont="1" applyFill="1" applyBorder="1" applyAlignment="1">
      <alignment horizontal="right"/>
    </xf>
    <xf numFmtId="4" fontId="25" fillId="53" borderId="0" xfId="0" applyNumberFormat="1" applyFont="1" applyFill="1" applyBorder="1"/>
    <xf numFmtId="0" fontId="51" fillId="51" borderId="40" xfId="0" applyFont="1" applyFill="1" applyBorder="1"/>
    <xf numFmtId="3" fontId="52" fillId="51" borderId="40" xfId="70" applyNumberFormat="1" applyFont="1" applyFill="1" applyBorder="1"/>
    <xf numFmtId="0" fontId="81" fillId="53" borderId="0" xfId="0" applyFont="1" applyFill="1" applyBorder="1"/>
    <xf numFmtId="0" fontId="118" fillId="53" borderId="0" xfId="0" applyFont="1" applyFill="1" applyBorder="1"/>
    <xf numFmtId="4" fontId="118" fillId="53" borderId="0" xfId="0" applyNumberFormat="1" applyFont="1" applyFill="1" applyBorder="1"/>
    <xf numFmtId="4" fontId="118" fillId="53" borderId="0" xfId="0" applyNumberFormat="1" applyFont="1" applyFill="1"/>
    <xf numFmtId="0" fontId="25" fillId="53" borderId="63" xfId="0" applyFont="1" applyFill="1" applyBorder="1" applyAlignment="1">
      <alignment horizontal="centerContinuous"/>
    </xf>
    <xf numFmtId="4" fontId="81" fillId="53" borderId="0" xfId="0" applyNumberFormat="1" applyFont="1" applyFill="1" applyBorder="1"/>
    <xf numFmtId="0" fontId="15" fillId="53" borderId="0" xfId="0" applyFont="1" applyFill="1"/>
    <xf numFmtId="4" fontId="81" fillId="53" borderId="0" xfId="0" applyNumberFormat="1" applyFont="1" applyFill="1"/>
    <xf numFmtId="0" fontId="0" fillId="53" borderId="0" xfId="0" applyFill="1"/>
    <xf numFmtId="0" fontId="149" fillId="53" borderId="0" xfId="0" applyFont="1" applyFill="1"/>
    <xf numFmtId="179" fontId="25" fillId="53" borderId="0" xfId="0" applyNumberFormat="1" applyFont="1" applyFill="1" applyBorder="1"/>
    <xf numFmtId="0" fontId="25" fillId="53" borderId="0" xfId="0" applyFont="1" applyFill="1" applyBorder="1" applyAlignment="1">
      <alignment horizontal="center"/>
    </xf>
    <xf numFmtId="0" fontId="22" fillId="0" borderId="0" xfId="0" applyFont="1"/>
    <xf numFmtId="0" fontId="84" fillId="53" borderId="0" xfId="0" applyFont="1" applyFill="1" applyBorder="1"/>
    <xf numFmtId="0" fontId="91" fillId="53" borderId="0" xfId="0" applyFont="1" applyFill="1" applyBorder="1"/>
    <xf numFmtId="4" fontId="91" fillId="53" borderId="0" xfId="0" applyNumberFormat="1" applyFont="1" applyFill="1" applyBorder="1"/>
    <xf numFmtId="0" fontId="66" fillId="0" borderId="0" xfId="0" applyFont="1" applyFill="1" applyAlignment="1">
      <alignment vertical="center"/>
    </xf>
    <xf numFmtId="0" fontId="67" fillId="0" borderId="0" xfId="0" applyFont="1" applyAlignment="1">
      <alignment vertical="center"/>
    </xf>
    <xf numFmtId="0" fontId="67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7" fillId="0" borderId="0" xfId="0" applyFont="1" applyAlignment="1">
      <alignment horizontal="center" vertical="center"/>
    </xf>
    <xf numFmtId="0" fontId="89" fillId="0" borderId="0" xfId="0" applyFont="1" applyBorder="1" applyAlignment="1" applyProtection="1">
      <alignment horizontal="left" vertical="center"/>
    </xf>
    <xf numFmtId="0" fontId="66" fillId="0" borderId="0" xfId="0" applyFont="1" applyFill="1" applyBorder="1" applyAlignment="1">
      <alignment vertical="center"/>
    </xf>
    <xf numFmtId="3" fontId="86" fillId="0" borderId="0" xfId="0" applyNumberFormat="1" applyFont="1" applyBorder="1" applyAlignment="1">
      <alignment horizontal="center" vertical="center"/>
    </xf>
    <xf numFmtId="0" fontId="86" fillId="0" borderId="0" xfId="0" applyFont="1" applyBorder="1" applyAlignment="1" applyProtection="1">
      <alignment horizontal="left" vertical="center"/>
    </xf>
    <xf numFmtId="0" fontId="90" fillId="0" borderId="0" xfId="0" applyFont="1" applyFill="1" applyBorder="1" applyAlignment="1">
      <alignment vertical="center"/>
    </xf>
    <xf numFmtId="0" fontId="88" fillId="0" borderId="43" xfId="0" applyFont="1" applyBorder="1" applyAlignment="1" applyProtection="1">
      <alignment horizontal="center" vertical="center"/>
    </xf>
    <xf numFmtId="176" fontId="88" fillId="0" borderId="15" xfId="0" applyNumberFormat="1" applyFont="1" applyBorder="1" applyAlignment="1" applyProtection="1">
      <alignment horizontal="center" vertical="center"/>
    </xf>
    <xf numFmtId="176" fontId="88" fillId="0" borderId="43" xfId="0" applyNumberFormat="1" applyFont="1" applyBorder="1" applyAlignment="1" applyProtection="1">
      <alignment horizontal="center" vertical="center"/>
    </xf>
    <xf numFmtId="0" fontId="88" fillId="0" borderId="57" xfId="0" applyFont="1" applyFill="1" applyBorder="1" applyAlignment="1" applyProtection="1">
      <alignment horizontal="center" vertical="center"/>
    </xf>
    <xf numFmtId="171" fontId="89" fillId="0" borderId="45" xfId="0" applyNumberFormat="1" applyFont="1" applyBorder="1" applyAlignment="1" applyProtection="1">
      <alignment horizontal="left" vertical="center"/>
    </xf>
    <xf numFmtId="173" fontId="89" fillId="0" borderId="23" xfId="0" applyNumberFormat="1" applyFont="1" applyBorder="1" applyAlignment="1" applyProtection="1">
      <alignment horizontal="center" vertical="center"/>
    </xf>
    <xf numFmtId="176" fontId="89" fillId="0" borderId="23" xfId="0" applyNumberFormat="1" applyFont="1" applyBorder="1" applyAlignment="1" applyProtection="1">
      <alignment horizontal="right" vertical="center"/>
    </xf>
    <xf numFmtId="174" fontId="86" fillId="0" borderId="42" xfId="0" applyNumberFormat="1" applyFont="1" applyBorder="1" applyAlignment="1" applyProtection="1">
      <alignment horizontal="right" vertical="center"/>
    </xf>
    <xf numFmtId="176" fontId="89" fillId="0" borderId="52" xfId="0" applyNumberFormat="1" applyFont="1" applyFill="1" applyBorder="1" applyAlignment="1" applyProtection="1">
      <alignment horizontal="right" vertical="center"/>
    </xf>
    <xf numFmtId="176" fontId="86" fillId="0" borderId="23" xfId="0" applyNumberFormat="1" applyFont="1" applyBorder="1" applyAlignment="1" applyProtection="1">
      <alignment horizontal="right" vertical="center"/>
    </xf>
    <xf numFmtId="176" fontId="86" fillId="0" borderId="43" xfId="0" applyNumberFormat="1" applyFont="1" applyBorder="1" applyAlignment="1" applyProtection="1">
      <alignment horizontal="right" vertical="center"/>
    </xf>
    <xf numFmtId="176" fontId="89" fillId="0" borderId="42" xfId="0" applyNumberFormat="1" applyFont="1" applyBorder="1" applyAlignment="1" applyProtection="1">
      <alignment horizontal="right" vertical="center"/>
    </xf>
    <xf numFmtId="176" fontId="86" fillId="0" borderId="42" xfId="0" applyNumberFormat="1" applyFont="1" applyBorder="1" applyAlignment="1" applyProtection="1">
      <alignment horizontal="right" vertical="center"/>
    </xf>
    <xf numFmtId="0" fontId="88" fillId="0" borderId="15" xfId="0" applyFont="1" applyBorder="1" applyAlignment="1" applyProtection="1">
      <alignment horizontal="center" vertical="center"/>
    </xf>
    <xf numFmtId="173" fontId="89" fillId="0" borderId="45" xfId="0" applyNumberFormat="1" applyFont="1" applyBorder="1" applyAlignment="1" applyProtection="1">
      <alignment horizontal="left" vertical="center"/>
    </xf>
    <xf numFmtId="0" fontId="67" fillId="0" borderId="22" xfId="0" applyFont="1" applyBorder="1" applyAlignment="1">
      <alignment horizontal="center" vertical="center"/>
    </xf>
    <xf numFmtId="173" fontId="89" fillId="0" borderId="23" xfId="0" applyNumberFormat="1" applyFont="1" applyBorder="1" applyAlignment="1" applyProtection="1">
      <alignment horizontal="right" vertical="center"/>
    </xf>
    <xf numFmtId="173" fontId="89" fillId="0" borderId="52" xfId="0" applyNumberFormat="1" applyFont="1" applyFill="1" applyBorder="1" applyAlignment="1" applyProtection="1">
      <alignment vertical="center"/>
    </xf>
    <xf numFmtId="176" fontId="72" fillId="0" borderId="72" xfId="0" applyNumberFormat="1" applyFont="1" applyBorder="1" applyAlignment="1" applyProtection="1">
      <alignment horizontal="left" vertical="center"/>
    </xf>
    <xf numFmtId="176" fontId="72" fillId="0" borderId="73" xfId="0" applyNumberFormat="1" applyFont="1" applyBorder="1" applyAlignment="1">
      <alignment horizontal="right" vertical="center"/>
    </xf>
    <xf numFmtId="0" fontId="90" fillId="0" borderId="0" xfId="0" applyFont="1" applyFill="1" applyAlignment="1">
      <alignment vertical="center"/>
    </xf>
    <xf numFmtId="0" fontId="89" fillId="0" borderId="0" xfId="0" applyFont="1" applyBorder="1" applyAlignment="1">
      <alignment vertical="center"/>
    </xf>
    <xf numFmtId="0" fontId="89" fillId="0" borderId="0" xfId="0" applyFont="1" applyAlignment="1">
      <alignment horizontal="center" vertical="center"/>
    </xf>
    <xf numFmtId="176" fontId="89" fillId="0" borderId="0" xfId="0" applyNumberFormat="1" applyFont="1" applyAlignment="1">
      <alignment vertical="center"/>
    </xf>
    <xf numFmtId="0" fontId="89" fillId="0" borderId="0" xfId="0" applyFont="1" applyFill="1" applyAlignment="1">
      <alignment vertical="center"/>
    </xf>
    <xf numFmtId="176" fontId="86" fillId="0" borderId="23" xfId="0" applyNumberFormat="1" applyFont="1" applyBorder="1" applyAlignment="1" applyProtection="1">
      <alignment horizontal="center" vertical="center"/>
    </xf>
    <xf numFmtId="169" fontId="86" fillId="0" borderId="23" xfId="0" applyNumberFormat="1" applyFont="1" applyFill="1" applyBorder="1" applyAlignment="1" applyProtection="1">
      <alignment vertical="center"/>
    </xf>
    <xf numFmtId="0" fontId="63" fillId="0" borderId="0" xfId="0" applyFont="1" applyFill="1" applyAlignment="1">
      <alignment vertical="center"/>
    </xf>
    <xf numFmtId="0" fontId="66" fillId="0" borderId="0" xfId="0" applyFont="1" applyAlignment="1">
      <alignment vertical="center"/>
    </xf>
    <xf numFmtId="0" fontId="88" fillId="0" borderId="38" xfId="0" applyFont="1" applyBorder="1" applyAlignment="1" applyProtection="1">
      <alignment horizontal="left" vertical="center"/>
    </xf>
    <xf numFmtId="0" fontId="86" fillId="0" borderId="38" xfId="0" applyFont="1" applyBorder="1" applyAlignment="1">
      <alignment horizontal="center" vertical="center"/>
    </xf>
    <xf numFmtId="176" fontId="86" fillId="0" borderId="38" xfId="0" applyNumberFormat="1" applyFont="1" applyBorder="1" applyAlignment="1">
      <alignment vertical="center"/>
    </xf>
    <xf numFmtId="176" fontId="86" fillId="0" borderId="38" xfId="0" applyNumberFormat="1" applyFont="1" applyBorder="1" applyAlignment="1" applyProtection="1">
      <alignment horizontal="left" vertical="center"/>
    </xf>
    <xf numFmtId="0" fontId="66" fillId="0" borderId="38" xfId="0" applyFont="1" applyFill="1" applyBorder="1" applyAlignment="1">
      <alignment vertical="center"/>
    </xf>
    <xf numFmtId="0" fontId="86" fillId="0" borderId="47" xfId="0" applyFont="1" applyBorder="1" applyAlignment="1" applyProtection="1">
      <alignment horizontal="center" vertical="center"/>
    </xf>
    <xf numFmtId="0" fontId="86" fillId="0" borderId="0" xfId="0" applyFont="1" applyBorder="1" applyAlignment="1" applyProtection="1">
      <alignment horizontal="center" vertical="center"/>
    </xf>
    <xf numFmtId="0" fontId="86" fillId="0" borderId="23" xfId="0" applyFont="1" applyBorder="1" applyAlignment="1" applyProtection="1">
      <alignment horizontal="center" vertical="center"/>
    </xf>
    <xf numFmtId="176" fontId="86" fillId="0" borderId="0" xfId="0" applyNumberFormat="1" applyFont="1" applyBorder="1" applyAlignment="1" applyProtection="1">
      <alignment horizontal="center" vertical="center"/>
    </xf>
    <xf numFmtId="176" fontId="86" fillId="0" borderId="22" xfId="0" applyNumberFormat="1" applyFont="1" applyBorder="1" applyAlignment="1" applyProtection="1">
      <alignment horizontal="center" vertical="center"/>
    </xf>
    <xf numFmtId="0" fontId="86" fillId="0" borderId="67" xfId="0" applyFont="1" applyFill="1" applyBorder="1" applyAlignment="1" applyProtection="1">
      <alignment horizontal="center" vertical="center"/>
    </xf>
    <xf numFmtId="0" fontId="86" fillId="0" borderId="55" xfId="0" applyFont="1" applyBorder="1" applyAlignment="1" applyProtection="1">
      <alignment horizontal="center" vertical="center"/>
    </xf>
    <xf numFmtId="0" fontId="86" fillId="0" borderId="15" xfId="0" applyFont="1" applyBorder="1" applyAlignment="1" applyProtection="1">
      <alignment horizontal="center" vertical="center"/>
    </xf>
    <xf numFmtId="171" fontId="86" fillId="0" borderId="45" xfId="0" applyNumberFormat="1" applyFont="1" applyBorder="1" applyAlignment="1" applyProtection="1">
      <alignment horizontal="left" vertical="center"/>
    </xf>
    <xf numFmtId="176" fontId="86" fillId="0" borderId="52" xfId="0" applyNumberFormat="1" applyFont="1" applyFill="1" applyBorder="1" applyAlignment="1" applyProtection="1">
      <alignment horizontal="right" vertical="center"/>
    </xf>
    <xf numFmtId="173" fontId="86" fillId="0" borderId="52" xfId="0" applyNumberFormat="1" applyFont="1" applyFill="1" applyBorder="1" applyAlignment="1" applyProtection="1">
      <alignment horizontal="right" vertical="center"/>
    </xf>
    <xf numFmtId="39" fontId="86" fillId="0" borderId="55" xfId="0" applyNumberFormat="1" applyFont="1" applyBorder="1" applyAlignment="1" applyProtection="1">
      <alignment horizontal="left" vertical="center"/>
    </xf>
    <xf numFmtId="177" fontId="86" fillId="0" borderId="68" xfId="0" applyNumberFormat="1" applyFont="1" applyFill="1" applyBorder="1" applyAlignment="1" applyProtection="1">
      <alignment vertical="center"/>
    </xf>
    <xf numFmtId="0" fontId="88" fillId="0" borderId="11" xfId="0" applyFont="1" applyBorder="1" applyAlignment="1" applyProtection="1">
      <alignment horizontal="left" vertical="center"/>
    </xf>
    <xf numFmtId="0" fontId="86" fillId="0" borderId="27" xfId="0" applyFont="1" applyBorder="1" applyAlignment="1">
      <alignment vertical="center"/>
    </xf>
    <xf numFmtId="0" fontId="86" fillId="0" borderId="27" xfId="0" applyFont="1" applyBorder="1" applyAlignment="1">
      <alignment horizontal="center" vertical="center"/>
    </xf>
    <xf numFmtId="176" fontId="86" fillId="0" borderId="11" xfId="0" applyNumberFormat="1" applyFont="1" applyBorder="1" applyAlignment="1" applyProtection="1">
      <alignment vertical="center"/>
    </xf>
    <xf numFmtId="176" fontId="86" fillId="0" borderId="11" xfId="0" applyNumberFormat="1" applyFont="1" applyBorder="1" applyAlignment="1" applyProtection="1">
      <alignment horizontal="left" vertical="center"/>
    </xf>
    <xf numFmtId="176" fontId="86" fillId="0" borderId="27" xfId="0" applyNumberFormat="1" applyFont="1" applyBorder="1" applyAlignment="1" applyProtection="1">
      <alignment horizontal="center" vertical="center"/>
    </xf>
    <xf numFmtId="169" fontId="86" fillId="0" borderId="27" xfId="0" applyNumberFormat="1" applyFont="1" applyFill="1" applyBorder="1" applyAlignment="1" applyProtection="1">
      <alignment vertical="center"/>
    </xf>
    <xf numFmtId="0" fontId="86" fillId="0" borderId="51" xfId="0" applyFont="1" applyBorder="1" applyAlignment="1" applyProtection="1">
      <alignment horizontal="center" vertical="center"/>
    </xf>
    <xf numFmtId="0" fontId="86" fillId="0" borderId="27" xfId="0" applyFont="1" applyBorder="1" applyAlignment="1" applyProtection="1">
      <alignment horizontal="center" vertical="center"/>
    </xf>
    <xf numFmtId="0" fontId="86" fillId="0" borderId="42" xfId="0" applyFont="1" applyBorder="1" applyAlignment="1" applyProtection="1">
      <alignment horizontal="center" vertical="center"/>
    </xf>
    <xf numFmtId="176" fontId="86" fillId="0" borderId="42" xfId="0" applyNumberFormat="1" applyFont="1" applyBorder="1" applyAlignment="1" applyProtection="1">
      <alignment horizontal="center" vertical="center"/>
    </xf>
    <xf numFmtId="176" fontId="86" fillId="0" borderId="10" xfId="0" applyNumberFormat="1" applyFont="1" applyBorder="1" applyAlignment="1" applyProtection="1">
      <alignment horizontal="center" vertical="center"/>
    </xf>
    <xf numFmtId="0" fontId="86" fillId="0" borderId="69" xfId="0" applyFont="1" applyFill="1" applyBorder="1" applyAlignment="1" applyProtection="1">
      <alignment horizontal="center" vertical="center"/>
    </xf>
    <xf numFmtId="171" fontId="86" fillId="0" borderId="0" xfId="0" applyNumberFormat="1" applyFont="1" applyBorder="1" applyAlignment="1" applyProtection="1">
      <alignment horizontal="left" vertical="center"/>
    </xf>
    <xf numFmtId="0" fontId="86" fillId="0" borderId="11" xfId="0" applyFont="1" applyBorder="1" applyAlignment="1">
      <alignment vertical="center"/>
    </xf>
    <xf numFmtId="0" fontId="86" fillId="0" borderId="11" xfId="0" applyFont="1" applyBorder="1" applyAlignment="1">
      <alignment horizontal="center" vertical="center"/>
    </xf>
    <xf numFmtId="0" fontId="66" fillId="0" borderId="13" xfId="0" applyFont="1" applyBorder="1" applyAlignment="1">
      <alignment horizontal="center" vertical="center"/>
    </xf>
    <xf numFmtId="176" fontId="86" fillId="0" borderId="43" xfId="0" applyNumberFormat="1" applyFont="1" applyBorder="1" applyAlignment="1" applyProtection="1">
      <alignment horizontal="center" vertical="center"/>
    </xf>
    <xf numFmtId="0" fontId="86" fillId="0" borderId="0" xfId="0" applyFont="1" applyFill="1" applyBorder="1" applyAlignment="1" applyProtection="1">
      <alignment horizontal="left" vertical="center"/>
    </xf>
    <xf numFmtId="0" fontId="66" fillId="0" borderId="0" xfId="0" applyFont="1" applyFill="1" applyAlignment="1">
      <alignment horizontal="center" vertical="center"/>
    </xf>
    <xf numFmtId="176" fontId="86" fillId="0" borderId="52" xfId="0" applyNumberFormat="1" applyFont="1" applyFill="1" applyBorder="1" applyAlignment="1" applyProtection="1">
      <alignment vertical="center"/>
    </xf>
    <xf numFmtId="173" fontId="86" fillId="0" borderId="13" xfId="0" applyNumberFormat="1" applyFont="1" applyBorder="1" applyAlignment="1" applyProtection="1">
      <alignment horizontal="center" vertical="center"/>
    </xf>
    <xf numFmtId="0" fontId="86" fillId="0" borderId="43" xfId="0" applyFont="1" applyBorder="1" applyAlignment="1" applyProtection="1">
      <alignment horizontal="center" vertical="center"/>
    </xf>
    <xf numFmtId="0" fontId="66" fillId="0" borderId="22" xfId="0" applyFont="1" applyBorder="1" applyAlignment="1">
      <alignment horizontal="center" vertical="center"/>
    </xf>
    <xf numFmtId="0" fontId="86" fillId="0" borderId="15" xfId="0" applyFont="1" applyBorder="1" applyAlignment="1">
      <alignment vertical="center"/>
    </xf>
    <xf numFmtId="176" fontId="86" fillId="0" borderId="43" xfId="0" applyNumberFormat="1" applyFont="1" applyBorder="1" applyAlignment="1" applyProtection="1">
      <alignment vertical="center"/>
    </xf>
    <xf numFmtId="176" fontId="86" fillId="0" borderId="43" xfId="0" applyNumberFormat="1" applyFont="1" applyBorder="1" applyAlignment="1" applyProtection="1">
      <alignment horizontal="left" vertical="center"/>
    </xf>
    <xf numFmtId="176" fontId="86" fillId="0" borderId="60" xfId="0" applyNumberFormat="1" applyFont="1" applyBorder="1" applyAlignment="1" applyProtection="1">
      <alignment horizontal="left" vertical="center"/>
    </xf>
    <xf numFmtId="176" fontId="86" fillId="0" borderId="60" xfId="0" applyNumberFormat="1" applyFont="1" applyBorder="1" applyAlignment="1">
      <alignment vertical="center"/>
    </xf>
    <xf numFmtId="177" fontId="86" fillId="0" borderId="70" xfId="0" applyNumberFormat="1" applyFont="1" applyFill="1" applyBorder="1" applyAlignment="1" applyProtection="1">
      <alignment vertical="center"/>
    </xf>
    <xf numFmtId="176" fontId="86" fillId="0" borderId="18" xfId="0" applyNumberFormat="1" applyFont="1" applyBorder="1" applyAlignment="1" applyProtection="1">
      <alignment horizontal="left" vertical="center"/>
    </xf>
    <xf numFmtId="176" fontId="66" fillId="0" borderId="18" xfId="0" applyNumberFormat="1" applyFont="1" applyBorder="1" applyAlignment="1">
      <alignment vertical="center"/>
    </xf>
    <xf numFmtId="176" fontId="86" fillId="0" borderId="18" xfId="0" applyNumberFormat="1" applyFont="1" applyBorder="1" applyAlignment="1" applyProtection="1">
      <alignment horizontal="right" vertical="center"/>
    </xf>
    <xf numFmtId="177" fontId="86" fillId="0" borderId="71" xfId="0" applyNumberFormat="1" applyFont="1" applyFill="1" applyBorder="1" applyAlignment="1" applyProtection="1">
      <alignment vertical="center"/>
    </xf>
    <xf numFmtId="176" fontId="86" fillId="0" borderId="18" xfId="0" applyNumberFormat="1" applyFont="1" applyBorder="1" applyAlignment="1">
      <alignment vertical="center"/>
    </xf>
    <xf numFmtId="0" fontId="86" fillId="0" borderId="0" xfId="0" applyFont="1" applyBorder="1" applyAlignment="1">
      <alignment vertical="center"/>
    </xf>
    <xf numFmtId="0" fontId="86" fillId="0" borderId="0" xfId="0" applyFont="1" applyAlignment="1">
      <alignment horizontal="center" vertical="center"/>
    </xf>
    <xf numFmtId="176" fontId="86" fillId="0" borderId="0" xfId="0" applyNumberFormat="1" applyFont="1" applyAlignment="1">
      <alignment vertical="center"/>
    </xf>
    <xf numFmtId="0" fontId="86" fillId="0" borderId="0" xfId="0" applyFont="1" applyFill="1" applyAlignment="1">
      <alignment vertical="center"/>
    </xf>
    <xf numFmtId="0" fontId="56" fillId="48" borderId="0" xfId="0" applyFont="1" applyFill="1" applyBorder="1"/>
    <xf numFmtId="39" fontId="72" fillId="53" borderId="74" xfId="0" applyNumberFormat="1" applyFont="1" applyFill="1" applyBorder="1" applyAlignment="1" applyProtection="1">
      <alignment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176" fontId="86" fillId="0" borderId="22" xfId="0" applyNumberFormat="1" applyFont="1" applyBorder="1" applyAlignment="1" applyProtection="1">
      <alignment vertical="center"/>
    </xf>
    <xf numFmtId="173" fontId="86" fillId="0" borderId="46" xfId="0" applyNumberFormat="1" applyFont="1" applyBorder="1" applyAlignment="1" applyProtection="1">
      <alignment horizontal="center" vertical="center"/>
    </xf>
    <xf numFmtId="0" fontId="15" fillId="0" borderId="0" xfId="73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36" fillId="0" borderId="0" xfId="0" applyFont="1" applyAlignment="1">
      <alignment vertical="center"/>
    </xf>
    <xf numFmtId="0" fontId="135" fillId="0" borderId="0" xfId="0" applyFont="1" applyAlignment="1">
      <alignment vertical="top" wrapText="1"/>
    </xf>
    <xf numFmtId="39" fontId="22" fillId="0" borderId="0" xfId="0" applyNumberFormat="1" applyFont="1" applyAlignment="1">
      <alignment horizontal="center" vertical="center"/>
    </xf>
    <xf numFmtId="0" fontId="157" fillId="0" borderId="0" xfId="0" applyFont="1" applyFill="1" applyBorder="1" applyAlignment="1">
      <alignment horizontal="right" vertical="center"/>
    </xf>
    <xf numFmtId="0" fontId="15" fillId="0" borderId="0" xfId="73" applyBorder="1" applyAlignment="1">
      <alignment vertical="center"/>
    </xf>
    <xf numFmtId="0" fontId="161" fillId="0" borderId="75" xfId="73" applyFont="1" applyFill="1" applyBorder="1" applyAlignment="1">
      <alignment vertical="center"/>
    </xf>
    <xf numFmtId="0" fontId="161" fillId="0" borderId="59" xfId="73" applyFont="1" applyFill="1" applyBorder="1" applyAlignment="1">
      <alignment vertical="center"/>
    </xf>
    <xf numFmtId="0" fontId="161" fillId="0" borderId="61" xfId="73" applyFont="1" applyFill="1" applyBorder="1" applyAlignment="1">
      <alignment vertical="center"/>
    </xf>
    <xf numFmtId="0" fontId="68" fillId="0" borderId="62" xfId="73" applyFont="1" applyFill="1" applyBorder="1" applyAlignment="1">
      <alignment vertical="center"/>
    </xf>
    <xf numFmtId="0" fontId="66" fillId="0" borderId="0" xfId="0" applyFont="1" applyFill="1" applyBorder="1" applyAlignment="1">
      <alignment horizontal="center" vertical="center"/>
    </xf>
    <xf numFmtId="0" fontId="145" fillId="0" borderId="0" xfId="0" applyFont="1" applyBorder="1" applyAlignment="1">
      <alignment vertical="center"/>
    </xf>
    <xf numFmtId="0" fontId="43" fillId="0" borderId="0" xfId="0" applyFont="1" applyFill="1" applyBorder="1"/>
    <xf numFmtId="0" fontId="0" fillId="0" borderId="0" xfId="0" applyAlignment="1">
      <alignment vertical="center"/>
    </xf>
    <xf numFmtId="0" fontId="81" fillId="48" borderId="0" xfId="0" applyFont="1" applyFill="1" applyBorder="1"/>
    <xf numFmtId="0" fontId="88" fillId="0" borderId="0" xfId="0" applyFont="1" applyBorder="1" applyAlignment="1" applyProtection="1">
      <alignment horizontal="right" vertical="center"/>
    </xf>
    <xf numFmtId="176" fontId="86" fillId="0" borderId="23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151" fillId="0" borderId="0" xfId="0" applyFont="1" applyBorder="1" applyAlignment="1">
      <alignment vertical="center"/>
    </xf>
    <xf numFmtId="0" fontId="151" fillId="0" borderId="0" xfId="0" applyFont="1" applyBorder="1" applyAlignment="1">
      <alignment horizontal="left" vertical="center"/>
    </xf>
    <xf numFmtId="15" fontId="151" fillId="0" borderId="0" xfId="0" applyNumberFormat="1" applyFont="1" applyBorder="1" applyAlignment="1">
      <alignment vertical="center" wrapText="1"/>
    </xf>
    <xf numFmtId="39" fontId="0" fillId="0" borderId="0" xfId="0" applyNumberFormat="1" applyFill="1" applyAlignment="1">
      <alignment vertical="center"/>
    </xf>
    <xf numFmtId="187" fontId="0" fillId="0" borderId="0" xfId="0" applyNumberFormat="1" applyFill="1" applyAlignment="1">
      <alignment vertical="center"/>
    </xf>
    <xf numFmtId="170" fontId="86" fillId="0" borderId="0" xfId="0" applyNumberFormat="1" applyFont="1" applyFill="1" applyBorder="1" applyAlignment="1">
      <alignment horizontal="centerContinuous" vertical="center"/>
    </xf>
    <xf numFmtId="179" fontId="25" fillId="53" borderId="0" xfId="0" applyNumberFormat="1" applyFont="1" applyFill="1"/>
    <xf numFmtId="0" fontId="66" fillId="0" borderId="0" xfId="0" applyFont="1" applyFill="1" applyBorder="1" applyAlignment="1">
      <alignment horizontal="right" vertical="center"/>
    </xf>
    <xf numFmtId="173" fontId="86" fillId="0" borderId="23" xfId="0" applyNumberFormat="1" applyFont="1" applyBorder="1" applyAlignment="1" applyProtection="1">
      <alignment horizontal="center" vertical="center"/>
    </xf>
    <xf numFmtId="173" fontId="86" fillId="0" borderId="46" xfId="0" applyNumberFormat="1" applyFont="1" applyFill="1" applyBorder="1" applyAlignment="1" applyProtection="1">
      <alignment horizontal="right" vertical="center"/>
    </xf>
    <xf numFmtId="173" fontId="86" fillId="0" borderId="46" xfId="0" applyNumberFormat="1" applyFont="1" applyBorder="1" applyAlignment="1" applyProtection="1">
      <alignment horizontal="right" vertical="center"/>
    </xf>
    <xf numFmtId="176" fontId="86" fillId="0" borderId="23" xfId="0" applyNumberFormat="1" applyFont="1" applyBorder="1" applyAlignment="1" applyProtection="1">
      <alignment vertical="center"/>
    </xf>
    <xf numFmtId="0" fontId="6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8" fillId="0" borderId="0" xfId="0" applyFont="1" applyBorder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86" fillId="0" borderId="0" xfId="0" applyFont="1" applyBorder="1" applyAlignment="1">
      <alignment vertical="center"/>
    </xf>
    <xf numFmtId="0" fontId="86" fillId="0" borderId="0" xfId="0" applyFont="1" applyAlignment="1">
      <alignment horizontal="center" vertical="center"/>
    </xf>
    <xf numFmtId="176" fontId="86" fillId="0" borderId="0" xfId="0" applyNumberFormat="1" applyFont="1" applyAlignment="1">
      <alignment vertical="center"/>
    </xf>
    <xf numFmtId="0" fontId="86" fillId="0" borderId="0" xfId="0" applyFont="1" applyBorder="1" applyAlignment="1">
      <alignment horizontal="center" vertical="center"/>
    </xf>
    <xf numFmtId="176" fontId="86" fillId="0" borderId="0" xfId="0" applyNumberFormat="1" applyFont="1" applyBorder="1" applyAlignment="1">
      <alignment vertical="center"/>
    </xf>
    <xf numFmtId="172" fontId="86" fillId="0" borderId="45" xfId="0" applyNumberFormat="1" applyFont="1" applyFill="1" applyBorder="1" applyAlignment="1" applyProtection="1">
      <alignment horizontal="left" vertical="center"/>
    </xf>
    <xf numFmtId="167" fontId="86" fillId="0" borderId="13" xfId="70" applyFont="1" applyBorder="1" applyAlignment="1">
      <alignment horizontal="center" vertical="center"/>
    </xf>
    <xf numFmtId="10" fontId="86" fillId="0" borderId="18" xfId="78" applyNumberFormat="1" applyFont="1" applyBorder="1" applyAlignment="1" applyProtection="1">
      <alignment horizontal="right" vertical="center"/>
    </xf>
    <xf numFmtId="2" fontId="156" fillId="0" borderId="64" xfId="69" applyNumberFormat="1" applyFont="1" applyFill="1" applyBorder="1" applyAlignment="1">
      <alignment horizontal="center" vertical="center"/>
    </xf>
    <xf numFmtId="166" fontId="156" fillId="0" borderId="64" xfId="71" applyFont="1" applyFill="1" applyBorder="1" applyAlignment="1">
      <alignment horizontal="center" vertical="center" shrinkToFit="1"/>
    </xf>
    <xf numFmtId="176" fontId="72" fillId="0" borderId="0" xfId="0" applyNumberFormat="1" applyFont="1" applyBorder="1" applyAlignment="1">
      <alignment horizontal="right" vertical="center"/>
    </xf>
    <xf numFmtId="176" fontId="72" fillId="0" borderId="0" xfId="0" applyNumberFormat="1" applyFont="1" applyBorder="1" applyAlignment="1" applyProtection="1">
      <alignment horizontal="left" vertical="center"/>
    </xf>
    <xf numFmtId="39" fontId="72" fillId="0" borderId="0" xfId="0" applyNumberFormat="1" applyFont="1" applyFill="1" applyBorder="1" applyAlignment="1" applyProtection="1">
      <alignment vertical="center"/>
    </xf>
    <xf numFmtId="0" fontId="66" fillId="0" borderId="0" xfId="0" applyFont="1" applyBorder="1" applyAlignment="1">
      <alignment horizontal="center" vertical="center"/>
    </xf>
    <xf numFmtId="176" fontId="72" fillId="0" borderId="0" xfId="0" applyNumberFormat="1" applyFont="1" applyFill="1" applyBorder="1" applyAlignment="1" applyProtection="1">
      <alignment horizontal="left" vertical="center"/>
    </xf>
    <xf numFmtId="176" fontId="72" fillId="0" borderId="0" xfId="0" applyNumberFormat="1" applyFont="1" applyFill="1" applyBorder="1" applyAlignment="1">
      <alignment horizontal="right" vertical="center"/>
    </xf>
    <xf numFmtId="0" fontId="22" fillId="0" borderId="0" xfId="0" applyFont="1" applyFill="1" applyAlignment="1">
      <alignment horizontal="center" vertical="center"/>
    </xf>
    <xf numFmtId="0" fontId="186" fillId="0" borderId="6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86" fillId="0" borderId="23" xfId="0" applyNumberFormat="1" applyFont="1" applyBorder="1" applyAlignment="1" applyProtection="1">
      <alignment vertical="center"/>
    </xf>
    <xf numFmtId="0" fontId="88" fillId="0" borderId="0" xfId="0" applyFont="1" applyBorder="1" applyAlignment="1" applyProtection="1">
      <alignment horizontal="left" vertical="center"/>
    </xf>
    <xf numFmtId="3" fontId="86" fillId="0" borderId="0" xfId="0" applyNumberFormat="1" applyFont="1" applyBorder="1" applyAlignment="1">
      <alignment horizontal="center" vertical="center"/>
    </xf>
    <xf numFmtId="0" fontId="88" fillId="0" borderId="0" xfId="0" applyFont="1" applyBorder="1" applyAlignment="1" applyProtection="1">
      <alignment horizontal="right" vertical="center"/>
    </xf>
    <xf numFmtId="0" fontId="66" fillId="0" borderId="0" xfId="0" applyFont="1" applyFill="1" applyBorder="1" applyAlignment="1">
      <alignment horizontal="right" vertical="center"/>
    </xf>
    <xf numFmtId="176" fontId="86" fillId="0" borderId="23" xfId="0" applyNumberFormat="1" applyFont="1" applyFill="1" applyBorder="1" applyAlignment="1" applyProtection="1">
      <alignment horizontal="center" vertical="center"/>
    </xf>
    <xf numFmtId="176" fontId="86" fillId="0" borderId="23" xfId="0" applyNumberFormat="1" applyFont="1" applyBorder="1" applyAlignment="1" applyProtection="1">
      <alignment horizontal="center" vertical="center"/>
    </xf>
    <xf numFmtId="169" fontId="86" fillId="0" borderId="23" xfId="0" applyNumberFormat="1" applyFont="1" applyFill="1" applyBorder="1" applyAlignment="1" applyProtection="1">
      <alignment vertical="center"/>
    </xf>
    <xf numFmtId="0" fontId="6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56" fillId="0" borderId="0" xfId="0" applyFont="1"/>
    <xf numFmtId="43" fontId="156" fillId="0" borderId="0" xfId="69" applyNumberFormat="1" applyFont="1" applyFill="1" applyAlignment="1">
      <alignment vertical="center"/>
    </xf>
    <xf numFmtId="43" fontId="135" fillId="0" borderId="0" xfId="0" applyNumberFormat="1" applyFont="1" applyFill="1" applyBorder="1" applyAlignment="1">
      <alignment horizontal="center" vertical="center"/>
    </xf>
    <xf numFmtId="49" fontId="156" fillId="0" borderId="0" xfId="0" applyNumberFormat="1" applyFont="1" applyFill="1" applyBorder="1" applyAlignment="1">
      <alignment horizontal="center" vertical="center"/>
    </xf>
    <xf numFmtId="0" fontId="135" fillId="0" borderId="64" xfId="0" applyFont="1" applyFill="1" applyBorder="1" applyAlignment="1">
      <alignment vertical="center"/>
    </xf>
    <xf numFmtId="0" fontId="186" fillId="0" borderId="64" xfId="0" applyFont="1" applyFill="1" applyBorder="1" applyAlignment="1">
      <alignment vertical="center"/>
    </xf>
    <xf numFmtId="0" fontId="156" fillId="0" borderId="64" xfId="0" applyFont="1" applyFill="1" applyBorder="1" applyAlignment="1">
      <alignment vertical="center" wrapText="1"/>
    </xf>
    <xf numFmtId="0" fontId="156" fillId="0" borderId="0" xfId="0" applyFont="1" applyFill="1" applyBorder="1" applyAlignment="1">
      <alignment vertical="center" wrapText="1"/>
    </xf>
    <xf numFmtId="0" fontId="186" fillId="0" borderId="0" xfId="0" applyFont="1" applyFill="1" applyBorder="1" applyAlignment="1">
      <alignment horizontal="center" vertical="center"/>
    </xf>
    <xf numFmtId="2" fontId="156" fillId="0" borderId="0" xfId="69" applyNumberFormat="1" applyFont="1" applyFill="1" applyBorder="1" applyAlignment="1">
      <alignment horizontal="center" vertical="center"/>
    </xf>
    <xf numFmtId="43" fontId="135" fillId="53" borderId="64" xfId="0" applyNumberFormat="1" applyFont="1" applyFill="1" applyBorder="1" applyAlignment="1">
      <alignment horizontal="center" vertical="center"/>
    </xf>
    <xf numFmtId="3" fontId="135" fillId="0" borderId="0" xfId="0" applyNumberFormat="1" applyFont="1"/>
    <xf numFmtId="0" fontId="156" fillId="0" borderId="42" xfId="0" applyFont="1" applyFill="1" applyBorder="1" applyAlignment="1">
      <alignment vertical="center" wrapText="1"/>
    </xf>
    <xf numFmtId="0" fontId="156" fillId="0" borderId="0" xfId="78" applyNumberFormat="1" applyFont="1"/>
    <xf numFmtId="0" fontId="156" fillId="0" borderId="0" xfId="0" applyFont="1" applyFill="1"/>
    <xf numFmtId="43" fontId="135" fillId="53" borderId="43" xfId="0" applyNumberFormat="1" applyFont="1" applyFill="1" applyBorder="1" applyAlignment="1">
      <alignment horizontal="center" vertical="center"/>
    </xf>
    <xf numFmtId="2" fontId="135" fillId="0" borderId="64" xfId="0" applyNumberFormat="1" applyFont="1" applyFill="1" applyBorder="1" applyAlignment="1">
      <alignment horizontal="center" vertical="center"/>
    </xf>
    <xf numFmtId="2" fontId="135" fillId="0" borderId="64" xfId="0" applyNumberFormat="1" applyFont="1" applyFill="1" applyBorder="1" applyAlignment="1">
      <alignment horizontal="center" vertical="center" wrapText="1"/>
    </xf>
    <xf numFmtId="3" fontId="156" fillId="0" borderId="0" xfId="0" applyNumberFormat="1" applyFont="1"/>
    <xf numFmtId="0" fontId="86" fillId="0" borderId="0" xfId="0" applyFont="1" applyFill="1" applyBorder="1" applyAlignment="1">
      <alignment vertical="center"/>
    </xf>
    <xf numFmtId="0" fontId="86" fillId="0" borderId="0" xfId="0" applyFont="1" applyFill="1" applyAlignment="1">
      <alignment horizontal="center" vertical="center"/>
    </xf>
    <xf numFmtId="176" fontId="86" fillId="0" borderId="0" xfId="0" applyNumberFormat="1" applyFont="1" applyFill="1" applyAlignment="1">
      <alignment vertical="center"/>
    </xf>
    <xf numFmtId="0" fontId="189" fillId="0" borderId="0" xfId="0" applyFont="1" applyFill="1" applyBorder="1" applyAlignment="1">
      <alignment vertical="center"/>
    </xf>
    <xf numFmtId="4" fontId="192" fillId="0" borderId="0" xfId="0" applyNumberFormat="1" applyFont="1" applyFill="1" applyAlignment="1">
      <alignment vertical="center"/>
    </xf>
    <xf numFmtId="4" fontId="193" fillId="0" borderId="0" xfId="0" applyNumberFormat="1" applyFont="1" applyFill="1" applyAlignment="1">
      <alignment horizontal="center" vertical="center"/>
    </xf>
    <xf numFmtId="4" fontId="193" fillId="0" borderId="0" xfId="0" applyNumberFormat="1" applyFont="1" applyFill="1" applyAlignment="1">
      <alignment vertical="center"/>
    </xf>
    <xf numFmtId="4" fontId="194" fillId="0" borderId="0" xfId="0" applyNumberFormat="1" applyFont="1" applyFill="1" applyAlignment="1">
      <alignment vertical="center"/>
    </xf>
    <xf numFmtId="2" fontId="195" fillId="0" borderId="0" xfId="0" applyNumberFormat="1" applyFont="1" applyFill="1" applyAlignment="1">
      <alignment vertical="center"/>
    </xf>
    <xf numFmtId="4" fontId="195" fillId="0" borderId="0" xfId="0" applyNumberFormat="1" applyFont="1" applyFill="1" applyAlignment="1">
      <alignment vertical="center"/>
    </xf>
    <xf numFmtId="2" fontId="193" fillId="0" borderId="0" xfId="0" applyNumberFormat="1" applyFont="1" applyFill="1" applyAlignment="1">
      <alignment horizontal="center" vertical="center"/>
    </xf>
    <xf numFmtId="4" fontId="196" fillId="0" borderId="0" xfId="0" applyNumberFormat="1" applyFont="1" applyFill="1" applyAlignment="1">
      <alignment vertical="center"/>
    </xf>
    <xf numFmtId="2" fontId="195" fillId="0" borderId="0" xfId="0" applyNumberFormat="1" applyFont="1" applyFill="1" applyAlignment="1">
      <alignment horizontal="left" vertical="center"/>
    </xf>
    <xf numFmtId="178" fontId="193" fillId="0" borderId="0" xfId="0" applyNumberFormat="1" applyFont="1" applyFill="1" applyAlignment="1">
      <alignment horizontal="center" vertical="center"/>
    </xf>
    <xf numFmtId="0" fontId="198" fillId="0" borderId="0" xfId="0" applyNumberFormat="1" applyFont="1" applyFill="1" applyAlignment="1">
      <alignment horizontal="center" vertical="center"/>
    </xf>
    <xf numFmtId="2" fontId="88" fillId="31" borderId="65" xfId="0" applyNumberFormat="1" applyFont="1" applyFill="1" applyBorder="1" applyAlignment="1" applyProtection="1">
      <alignment horizontal="center" vertical="center"/>
    </xf>
    <xf numFmtId="4" fontId="158" fillId="0" borderId="0" xfId="0" applyNumberFormat="1" applyFont="1" applyFill="1" applyAlignment="1">
      <alignment vertical="center" wrapText="1"/>
    </xf>
    <xf numFmtId="4" fontId="198" fillId="0" borderId="0" xfId="0" applyNumberFormat="1" applyFont="1" applyFill="1" applyAlignment="1">
      <alignment horizontal="left" vertical="center" wrapText="1"/>
    </xf>
    <xf numFmtId="0" fontId="198" fillId="0" borderId="0" xfId="0" applyNumberFormat="1" applyFont="1" applyFill="1" applyAlignment="1">
      <alignment horizontal="left" vertical="center" wrapText="1"/>
    </xf>
    <xf numFmtId="4" fontId="158" fillId="0" borderId="0" xfId="0" applyNumberFormat="1" applyFont="1" applyFill="1" applyAlignment="1">
      <alignment vertical="center"/>
    </xf>
    <xf numFmtId="4" fontId="198" fillId="0" borderId="0" xfId="0" applyNumberFormat="1" applyFont="1" applyFill="1" applyAlignment="1">
      <alignment horizontal="left" vertical="center"/>
    </xf>
    <xf numFmtId="0" fontId="198" fillId="0" borderId="0" xfId="0" applyNumberFormat="1" applyFont="1" applyFill="1" applyAlignment="1">
      <alignment horizontal="left" vertical="center"/>
    </xf>
    <xf numFmtId="2" fontId="197" fillId="0" borderId="86" xfId="0" applyNumberFormat="1" applyFont="1" applyFill="1" applyBorder="1" applyAlignment="1">
      <alignment horizontal="center" vertical="center" wrapText="1"/>
    </xf>
    <xf numFmtId="4" fontId="197" fillId="0" borderId="87" xfId="0" applyNumberFormat="1" applyFont="1" applyFill="1" applyBorder="1" applyAlignment="1">
      <alignment horizontal="center" vertical="center"/>
    </xf>
    <xf numFmtId="2" fontId="197" fillId="0" borderId="87" xfId="0" applyNumberFormat="1" applyFont="1" applyFill="1" applyBorder="1" applyAlignment="1">
      <alignment horizontal="center" vertical="center"/>
    </xf>
    <xf numFmtId="0" fontId="158" fillId="0" borderId="87" xfId="0" applyNumberFormat="1" applyFont="1" applyFill="1" applyBorder="1" applyAlignment="1">
      <alignment horizontal="center" vertical="center" wrapText="1"/>
    </xf>
    <xf numFmtId="0" fontId="22" fillId="0" borderId="43" xfId="73" applyFont="1" applyBorder="1" applyAlignment="1">
      <alignment vertical="center"/>
    </xf>
    <xf numFmtId="182" fontId="155" fillId="0" borderId="14" xfId="0" applyNumberFormat="1" applyFont="1" applyFill="1" applyBorder="1" applyAlignment="1">
      <alignment horizontal="center" vertical="center" wrapText="1"/>
    </xf>
    <xf numFmtId="3" fontId="17" fillId="0" borderId="90" xfId="0" applyNumberFormat="1" applyFont="1" applyBorder="1" applyAlignment="1">
      <alignment horizontal="center" vertical="center"/>
    </xf>
    <xf numFmtId="2" fontId="92" fillId="55" borderId="92" xfId="0" applyNumberFormat="1" applyFont="1" applyFill="1" applyBorder="1" applyAlignment="1">
      <alignment horizontal="center" vertical="center" wrapText="1"/>
    </xf>
    <xf numFmtId="0" fontId="201" fillId="0" borderId="17" xfId="0" applyFont="1" applyFill="1" applyBorder="1" applyAlignment="1">
      <alignment horizontal="left"/>
    </xf>
    <xf numFmtId="0" fontId="201" fillId="0" borderId="18" xfId="0" applyFont="1" applyFill="1" applyBorder="1" applyAlignment="1">
      <alignment horizontal="left"/>
    </xf>
    <xf numFmtId="0" fontId="201" fillId="0" borderId="18" xfId="0" applyFont="1" applyFill="1" applyBorder="1" applyAlignment="1">
      <alignment horizontal="center"/>
    </xf>
    <xf numFmtId="170" fontId="201" fillId="0" borderId="19" xfId="0" applyNumberFormat="1" applyFont="1" applyFill="1" applyBorder="1" applyAlignment="1">
      <alignment horizontal="center"/>
    </xf>
    <xf numFmtId="170" fontId="201" fillId="0" borderId="21" xfId="0" applyNumberFormat="1" applyFont="1" applyFill="1" applyBorder="1" applyAlignment="1">
      <alignment horizontal="center"/>
    </xf>
    <xf numFmtId="0" fontId="146" fillId="0" borderId="0" xfId="0" applyFont="1" applyFill="1"/>
    <xf numFmtId="0" fontId="163" fillId="31" borderId="45" xfId="0" applyFont="1" applyFill="1" applyBorder="1" applyAlignment="1" applyProtection="1"/>
    <xf numFmtId="0" fontId="163" fillId="31" borderId="22" xfId="0" applyFont="1" applyFill="1" applyBorder="1" applyAlignment="1" applyProtection="1"/>
    <xf numFmtId="0" fontId="204" fillId="53" borderId="27" xfId="0" applyFont="1" applyFill="1" applyBorder="1"/>
    <xf numFmtId="0" fontId="205" fillId="53" borderId="0" xfId="0" applyFont="1" applyFill="1" applyBorder="1" applyAlignment="1">
      <alignment horizontal="center"/>
    </xf>
    <xf numFmtId="0" fontId="204" fillId="53" borderId="0" xfId="0" applyFont="1" applyFill="1" applyBorder="1"/>
    <xf numFmtId="0" fontId="206" fillId="53" borderId="15" xfId="0" applyFont="1" applyFill="1" applyBorder="1"/>
    <xf numFmtId="0" fontId="207" fillId="53" borderId="46" xfId="0" applyFont="1" applyFill="1" applyBorder="1" applyAlignment="1" applyProtection="1"/>
    <xf numFmtId="0" fontId="208" fillId="53" borderId="46" xfId="0" applyFont="1" applyFill="1" applyBorder="1" applyAlignment="1" applyProtection="1">
      <alignment horizontal="center"/>
    </xf>
    <xf numFmtId="0" fontId="208" fillId="53" borderId="43" xfId="0" applyFont="1" applyFill="1" applyBorder="1" applyAlignment="1" applyProtection="1">
      <alignment horizontal="center"/>
    </xf>
    <xf numFmtId="0" fontId="205" fillId="53" borderId="46" xfId="0" applyFont="1" applyFill="1" applyBorder="1" applyAlignment="1">
      <alignment horizontal="center"/>
    </xf>
    <xf numFmtId="0" fontId="206" fillId="53" borderId="46" xfId="0" applyFont="1" applyFill="1" applyBorder="1" applyAlignment="1">
      <alignment horizontal="center"/>
    </xf>
    <xf numFmtId="0" fontId="206" fillId="53" borderId="0" xfId="0" applyFont="1" applyFill="1" applyBorder="1"/>
    <xf numFmtId="0" fontId="204" fillId="53" borderId="0" xfId="0" applyFont="1" applyFill="1"/>
    <xf numFmtId="0" fontId="206" fillId="53" borderId="0" xfId="0" applyFont="1" applyFill="1" applyBorder="1" applyAlignment="1" applyProtection="1">
      <alignment horizontal="centerContinuous"/>
    </xf>
    <xf numFmtId="4" fontId="156" fillId="0" borderId="0" xfId="0" applyNumberFormat="1" applyFont="1"/>
    <xf numFmtId="0" fontId="156" fillId="0" borderId="0" xfId="0" applyFont="1" applyBorder="1"/>
    <xf numFmtId="4" fontId="197" fillId="0" borderId="0" xfId="0" applyNumberFormat="1" applyFont="1" applyFill="1" applyAlignment="1">
      <alignment vertical="center"/>
    </xf>
    <xf numFmtId="0" fontId="86" fillId="0" borderId="0" xfId="0" applyFont="1" applyBorder="1" applyAlignment="1" applyProtection="1">
      <alignment horizontal="left" vertical="center"/>
    </xf>
    <xf numFmtId="0" fontId="86" fillId="0" borderId="0" xfId="0" applyFont="1" applyBorder="1" applyAlignment="1" applyProtection="1">
      <alignment horizontal="center" vertical="center"/>
    </xf>
    <xf numFmtId="2" fontId="198" fillId="0" borderId="91" xfId="0" applyNumberFormat="1" applyFont="1" applyFill="1" applyBorder="1" applyAlignment="1">
      <alignment horizontal="center" vertical="center" wrapText="1"/>
    </xf>
    <xf numFmtId="4" fontId="198" fillId="0" borderId="64" xfId="0" applyNumberFormat="1" applyFont="1" applyFill="1" applyBorder="1" applyAlignment="1">
      <alignment vertical="center" wrapText="1"/>
    </xf>
    <xf numFmtId="3" fontId="198" fillId="0" borderId="64" xfId="0" applyNumberFormat="1" applyFont="1" applyFill="1" applyBorder="1" applyAlignment="1" applyProtection="1">
      <alignment horizontal="center" vertical="center"/>
      <protection locked="0"/>
    </xf>
    <xf numFmtId="39" fontId="198" fillId="0" borderId="64" xfId="0" applyNumberFormat="1" applyFont="1" applyFill="1" applyBorder="1" applyAlignment="1" applyProtection="1">
      <alignment horizontal="center" vertical="center"/>
      <protection hidden="1"/>
    </xf>
    <xf numFmtId="4" fontId="199" fillId="0" borderId="64" xfId="161" applyNumberFormat="1" applyFont="1" applyFill="1" applyBorder="1" applyAlignment="1" applyProtection="1">
      <alignment horizontal="center" vertical="center"/>
      <protection hidden="1"/>
    </xf>
    <xf numFmtId="172" fontId="86" fillId="0" borderId="45" xfId="0" applyNumberFormat="1" applyFont="1" applyBorder="1" applyAlignment="1">
      <alignment horizontal="left" vertical="center"/>
    </xf>
    <xf numFmtId="0" fontId="86" fillId="0" borderId="0" xfId="0" applyFont="1" applyAlignment="1">
      <alignment horizontal="left" vertical="center"/>
    </xf>
    <xf numFmtId="176" fontId="86" fillId="0" borderId="23" xfId="0" applyNumberFormat="1" applyFont="1" applyBorder="1" applyAlignment="1">
      <alignment horizontal="center" vertical="center"/>
    </xf>
    <xf numFmtId="176" fontId="86" fillId="0" borderId="23" xfId="0" applyNumberFormat="1" applyFont="1" applyBorder="1" applyAlignment="1">
      <alignment horizontal="right" vertical="center"/>
    </xf>
    <xf numFmtId="0" fontId="156" fillId="0" borderId="43" xfId="0" applyFont="1" applyFill="1" applyBorder="1" applyAlignment="1">
      <alignment vertical="center" wrapText="1"/>
    </xf>
    <xf numFmtId="0" fontId="135" fillId="0" borderId="64" xfId="0" applyFont="1" applyFill="1" applyBorder="1" applyAlignment="1">
      <alignment horizontal="center" vertical="center"/>
    </xf>
    <xf numFmtId="0" fontId="86" fillId="0" borderId="0" xfId="0" applyFont="1" applyBorder="1" applyAlignment="1" applyProtection="1">
      <alignment horizontal="center" vertical="center"/>
    </xf>
    <xf numFmtId="4" fontId="192" fillId="53" borderId="0" xfId="0" applyNumberFormat="1" applyFont="1" applyFill="1" applyAlignment="1">
      <alignment vertical="center"/>
    </xf>
    <xf numFmtId="0" fontId="86" fillId="0" borderId="0" xfId="0" applyFont="1" applyBorder="1" applyAlignment="1" applyProtection="1">
      <alignment horizontal="left" vertical="center"/>
    </xf>
    <xf numFmtId="0" fontId="17" fillId="0" borderId="90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45" fillId="0" borderId="15" xfId="0" applyFont="1" applyBorder="1" applyAlignment="1">
      <alignment vertical="center"/>
    </xf>
    <xf numFmtId="0" fontId="156" fillId="0" borderId="15" xfId="0" applyFont="1" applyBorder="1"/>
    <xf numFmtId="0" fontId="135" fillId="0" borderId="0" xfId="0" applyFont="1" applyFill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3" fontId="0" fillId="0" borderId="0" xfId="0" applyNumberFormat="1" applyAlignment="1">
      <alignment vertical="center"/>
    </xf>
    <xf numFmtId="3" fontId="0" fillId="55" borderId="0" xfId="0" applyNumberFormat="1" applyFill="1" applyAlignment="1">
      <alignment vertical="center"/>
    </xf>
    <xf numFmtId="0" fontId="14" fillId="55" borderId="0" xfId="0" applyFont="1" applyFill="1" applyAlignment="1">
      <alignment horizontal="left" vertical="center"/>
    </xf>
    <xf numFmtId="0" fontId="0" fillId="55" borderId="0" xfId="0" applyFill="1" applyAlignment="1">
      <alignment vertical="center"/>
    </xf>
    <xf numFmtId="10" fontId="14" fillId="0" borderId="0" xfId="0" applyNumberFormat="1" applyFont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150" fillId="0" borderId="0" xfId="0" applyFont="1" applyAlignment="1">
      <alignment vertical="center"/>
    </xf>
    <xf numFmtId="15" fontId="77" fillId="0" borderId="0" xfId="0" applyNumberFormat="1" applyFont="1" applyFill="1" applyAlignment="1">
      <alignment vertical="center"/>
    </xf>
    <xf numFmtId="4" fontId="162" fillId="0" borderId="0" xfId="0" applyNumberFormat="1" applyFont="1" applyFill="1" applyBorder="1" applyAlignment="1">
      <alignment horizontal="left" vertical="center"/>
    </xf>
    <xf numFmtId="0" fontId="86" fillId="0" borderId="0" xfId="0" applyFont="1" applyBorder="1" applyAlignment="1" applyProtection="1">
      <alignment horizontal="left" vertical="center"/>
    </xf>
    <xf numFmtId="0" fontId="135" fillId="0" borderId="42" xfId="0" applyFont="1" applyFill="1" applyBorder="1" applyAlignment="1">
      <alignment horizontal="center" vertical="center"/>
    </xf>
    <xf numFmtId="2" fontId="156" fillId="0" borderId="42" xfId="69" applyNumberFormat="1" applyFont="1" applyFill="1" applyBorder="1" applyAlignment="1">
      <alignment horizontal="center" vertical="center"/>
    </xf>
    <xf numFmtId="0" fontId="86" fillId="0" borderId="0" xfId="0" applyFont="1" applyBorder="1" applyAlignment="1" applyProtection="1">
      <alignment horizontal="left" vertical="center"/>
    </xf>
    <xf numFmtId="0" fontId="156" fillId="0" borderId="64" xfId="0" applyFont="1" applyFill="1" applyBorder="1" applyAlignment="1">
      <alignment horizontal="center" vertical="center" wrapText="1"/>
    </xf>
    <xf numFmtId="173" fontId="86" fillId="0" borderId="23" xfId="0" quotePrefix="1" applyNumberFormat="1" applyFont="1" applyBorder="1" applyAlignment="1" applyProtection="1">
      <alignment horizontal="right" vertical="center"/>
    </xf>
    <xf numFmtId="0" fontId="186" fillId="0" borderId="42" xfId="0" applyFont="1" applyFill="1" applyBorder="1" applyAlignment="1">
      <alignment horizontal="center" vertical="center"/>
    </xf>
    <xf numFmtId="166" fontId="156" fillId="0" borderId="42" xfId="71" applyFont="1" applyFill="1" applyBorder="1" applyAlignment="1">
      <alignment horizontal="center" vertical="center" shrinkToFit="1"/>
    </xf>
    <xf numFmtId="0" fontId="156" fillId="0" borderId="10" xfId="0" applyFont="1" applyFill="1" applyBorder="1" applyAlignment="1">
      <alignment vertical="center" wrapText="1"/>
    </xf>
    <xf numFmtId="0" fontId="135" fillId="0" borderId="64" xfId="0" applyFont="1" applyFill="1" applyBorder="1" applyAlignment="1">
      <alignment horizontal="left" vertical="center" wrapText="1"/>
    </xf>
    <xf numFmtId="4" fontId="198" fillId="0" borderId="0" xfId="0" applyNumberFormat="1" applyFont="1" applyFill="1" applyAlignment="1">
      <alignment horizontal="left" vertical="center" wrapText="1"/>
    </xf>
    <xf numFmtId="0" fontId="86" fillId="0" borderId="0" xfId="0" applyFont="1" applyBorder="1" applyAlignment="1" applyProtection="1">
      <alignment horizontal="left" vertical="center"/>
    </xf>
    <xf numFmtId="4" fontId="197" fillId="0" borderId="88" xfId="0" applyNumberFormat="1" applyFont="1" applyFill="1" applyBorder="1" applyAlignment="1">
      <alignment horizontal="center" vertical="center" wrapText="1"/>
    </xf>
    <xf numFmtId="4" fontId="193" fillId="0" borderId="0" xfId="0" applyNumberFormat="1" applyFont="1" applyFill="1" applyAlignment="1">
      <alignment horizontal="right" vertical="center"/>
    </xf>
    <xf numFmtId="169" fontId="86" fillId="0" borderId="23" xfId="0" applyNumberFormat="1" applyFont="1" applyBorder="1" applyAlignment="1">
      <alignment vertical="center"/>
    </xf>
    <xf numFmtId="9" fontId="192" fillId="53" borderId="0" xfId="78" applyFont="1" applyFill="1" applyAlignment="1">
      <alignment vertical="center"/>
    </xf>
    <xf numFmtId="2" fontId="198" fillId="0" borderId="0" xfId="0" applyNumberFormat="1" applyFont="1" applyFill="1" applyBorder="1" applyAlignment="1">
      <alignment horizontal="center" vertical="center" wrapText="1"/>
    </xf>
    <xf numFmtId="4" fontId="198" fillId="0" borderId="0" xfId="0" applyNumberFormat="1" applyFont="1" applyFill="1" applyBorder="1" applyAlignment="1">
      <alignment vertical="center" wrapText="1"/>
    </xf>
    <xf numFmtId="3" fontId="198" fillId="0" borderId="0" xfId="0" applyNumberFormat="1" applyFont="1" applyFill="1" applyBorder="1" applyAlignment="1" applyProtection="1">
      <alignment horizontal="center" vertical="center"/>
      <protection locked="0"/>
    </xf>
    <xf numFmtId="4" fontId="199" fillId="0" borderId="0" xfId="161" applyNumberFormat="1" applyFont="1" applyFill="1" applyBorder="1" applyAlignment="1" applyProtection="1">
      <alignment horizontal="center"/>
      <protection hidden="1"/>
    </xf>
    <xf numFmtId="4" fontId="199" fillId="0" borderId="24" xfId="161" applyNumberFormat="1" applyFont="1" applyFill="1" applyBorder="1" applyAlignment="1" applyProtection="1">
      <alignment horizontal="center"/>
      <protection hidden="1"/>
    </xf>
    <xf numFmtId="2" fontId="74" fillId="47" borderId="54" xfId="0" applyNumberFormat="1" applyFont="1" applyFill="1" applyBorder="1" applyAlignment="1">
      <alignment horizontal="right" vertical="center"/>
    </xf>
    <xf numFmtId="2" fontId="74" fillId="47" borderId="56" xfId="0" applyNumberFormat="1" applyFont="1" applyFill="1" applyBorder="1" applyAlignment="1">
      <alignment horizontal="right" vertical="center"/>
    </xf>
    <xf numFmtId="2" fontId="69" fillId="0" borderId="66" xfId="0" applyNumberFormat="1" applyFont="1" applyBorder="1" applyAlignment="1">
      <alignment vertical="center"/>
    </xf>
    <xf numFmtId="170" fontId="69" fillId="0" borderId="66" xfId="0" applyNumberFormat="1" applyFont="1" applyBorder="1" applyAlignment="1">
      <alignment vertical="center"/>
    </xf>
    <xf numFmtId="2" fontId="72" fillId="31" borderId="23" xfId="0" applyNumberFormat="1" applyFont="1" applyFill="1" applyBorder="1"/>
    <xf numFmtId="2" fontId="72" fillId="31" borderId="52" xfId="0" applyNumberFormat="1" applyFont="1" applyFill="1" applyBorder="1"/>
    <xf numFmtId="2" fontId="69" fillId="0" borderId="23" xfId="0" applyNumberFormat="1" applyFont="1" applyBorder="1" applyAlignment="1">
      <alignment vertical="center"/>
    </xf>
    <xf numFmtId="2" fontId="69" fillId="0" borderId="52" xfId="0" applyNumberFormat="1" applyFont="1" applyBorder="1" applyAlignment="1">
      <alignment vertical="center"/>
    </xf>
    <xf numFmtId="2" fontId="69" fillId="31" borderId="23" xfId="0" applyNumberFormat="1" applyFont="1" applyFill="1" applyBorder="1"/>
    <xf numFmtId="2" fontId="72" fillId="0" borderId="23" xfId="0" applyNumberFormat="1" applyFont="1" applyBorder="1" applyAlignment="1">
      <alignment vertical="center"/>
    </xf>
    <xf numFmtId="2" fontId="163" fillId="0" borderId="23" xfId="0" applyNumberFormat="1" applyFont="1" applyBorder="1" applyAlignment="1">
      <alignment vertical="center"/>
    </xf>
    <xf numFmtId="2" fontId="74" fillId="47" borderId="23" xfId="0" applyNumberFormat="1" applyFont="1" applyFill="1" applyBorder="1" applyAlignment="1">
      <alignment vertical="center"/>
    </xf>
    <xf numFmtId="170" fontId="185" fillId="0" borderId="52" xfId="0" applyNumberFormat="1" applyFont="1" applyBorder="1" applyAlignment="1">
      <alignment horizontal="right" vertical="center"/>
    </xf>
    <xf numFmtId="0" fontId="156" fillId="0" borderId="64" xfId="0" applyFont="1" applyFill="1" applyBorder="1" applyAlignment="1">
      <alignment horizontal="center" vertical="center" wrapText="1"/>
    </xf>
    <xf numFmtId="9" fontId="192" fillId="0" borderId="0" xfId="78" applyFont="1" applyFill="1" applyAlignment="1">
      <alignment vertical="center"/>
    </xf>
    <xf numFmtId="172" fontId="86" fillId="0" borderId="27" xfId="0" applyNumberFormat="1" applyFont="1" applyFill="1" applyBorder="1" applyAlignment="1" applyProtection="1">
      <alignment vertical="center" wrapText="1"/>
    </xf>
    <xf numFmtId="172" fontId="86" fillId="0" borderId="10" xfId="0" applyNumberFormat="1" applyFont="1" applyFill="1" applyBorder="1" applyAlignment="1" applyProtection="1">
      <alignment vertical="center" wrapText="1"/>
    </xf>
    <xf numFmtId="172" fontId="86" fillId="0" borderId="51" xfId="0" applyNumberFormat="1" applyFont="1" applyFill="1" applyBorder="1" applyAlignment="1" applyProtection="1">
      <alignment vertical="center"/>
    </xf>
    <xf numFmtId="2" fontId="209" fillId="52" borderId="65" xfId="0" applyNumberFormat="1" applyFont="1" applyFill="1" applyBorder="1" applyAlignment="1">
      <alignment horizontal="center" vertical="center" wrapText="1"/>
    </xf>
    <xf numFmtId="4" fontId="200" fillId="52" borderId="0" xfId="0" applyNumberFormat="1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173" fontId="86" fillId="0" borderId="45" xfId="0" applyNumberFormat="1" applyFont="1" applyBorder="1" applyAlignment="1" applyProtection="1">
      <alignment horizontal="left" vertical="center"/>
    </xf>
    <xf numFmtId="39" fontId="158" fillId="53" borderId="64" xfId="0" applyNumberFormat="1" applyFont="1" applyFill="1" applyBorder="1" applyAlignment="1" applyProtection="1">
      <alignment horizontal="center" vertical="center"/>
      <protection hidden="1"/>
    </xf>
    <xf numFmtId="4" fontId="158" fillId="53" borderId="64" xfId="0" applyNumberFormat="1" applyFont="1" applyFill="1" applyBorder="1" applyAlignment="1" applyProtection="1">
      <alignment horizontal="center" vertical="center"/>
      <protection hidden="1"/>
    </xf>
    <xf numFmtId="4" fontId="156" fillId="0" borderId="42" xfId="0" applyNumberFormat="1" applyFont="1" applyFill="1" applyBorder="1" applyAlignment="1">
      <alignment vertical="center" wrapText="1"/>
    </xf>
    <xf numFmtId="0" fontId="156" fillId="0" borderId="64" xfId="0" applyFont="1" applyFill="1" applyBorder="1" applyAlignment="1">
      <alignment horizontal="left" vertical="center" wrapText="1"/>
    </xf>
    <xf numFmtId="4" fontId="156" fillId="0" borderId="43" xfId="0" applyNumberFormat="1" applyFont="1" applyFill="1" applyBorder="1" applyAlignment="1">
      <alignment vertical="center" wrapText="1"/>
    </xf>
    <xf numFmtId="2" fontId="156" fillId="0" borderId="64" xfId="0" applyNumberFormat="1" applyFont="1" applyFill="1" applyBorder="1" applyAlignment="1">
      <alignment horizontal="center" vertical="center"/>
    </xf>
    <xf numFmtId="2" fontId="156" fillId="0" borderId="64" xfId="0" applyNumberFormat="1" applyFont="1" applyFill="1" applyBorder="1" applyAlignment="1">
      <alignment horizontal="center" vertical="center" wrapText="1"/>
    </xf>
    <xf numFmtId="0" fontId="156" fillId="0" borderId="43" xfId="0" applyFont="1" applyFill="1" applyBorder="1" applyAlignment="1">
      <alignment vertical="center"/>
    </xf>
    <xf numFmtId="4" fontId="199" fillId="0" borderId="24" xfId="161" applyNumberFormat="1" applyFont="1" applyFill="1" applyBorder="1" applyAlignment="1" applyProtection="1">
      <alignment horizontal="center" vertical="center"/>
      <protection hidden="1"/>
    </xf>
    <xf numFmtId="182" fontId="198" fillId="0" borderId="43" xfId="0" applyNumberFormat="1" applyFont="1" applyFill="1" applyBorder="1" applyAlignment="1" applyProtection="1">
      <alignment horizontal="center" vertical="center"/>
      <protection hidden="1"/>
    </xf>
    <xf numFmtId="182" fontId="158" fillId="53" borderId="64" xfId="0" applyNumberFormat="1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7" fillId="0" borderId="0" xfId="0" applyFont="1" applyFill="1" applyAlignment="1">
      <alignment horizontal="center" vertical="center"/>
    </xf>
    <xf numFmtId="4" fontId="199" fillId="0" borderId="64" xfId="161" applyNumberFormat="1" applyFont="1" applyFill="1" applyBorder="1" applyAlignment="1" applyProtection="1">
      <alignment horizontal="center"/>
      <protection hidden="1"/>
    </xf>
    <xf numFmtId="0" fontId="192" fillId="0" borderId="0" xfId="78" applyNumberFormat="1" applyFont="1" applyFill="1" applyAlignment="1">
      <alignment vertical="center"/>
    </xf>
    <xf numFmtId="0" fontId="156" fillId="0" borderId="43" xfId="0" applyFont="1" applyFill="1" applyBorder="1" applyAlignment="1">
      <alignment horizontal="center" vertical="center" wrapText="1"/>
    </xf>
    <xf numFmtId="0" fontId="192" fillId="0" borderId="0" xfId="47118" applyNumberFormat="1" applyFont="1" applyFill="1" applyAlignment="1">
      <alignment vertical="center"/>
    </xf>
    <xf numFmtId="178" fontId="135" fillId="0" borderId="0" xfId="0" applyNumberFormat="1" applyFont="1"/>
    <xf numFmtId="175" fontId="192" fillId="0" borderId="0" xfId="0" applyNumberFormat="1" applyFont="1" applyFill="1" applyAlignment="1">
      <alignment vertical="center"/>
    </xf>
    <xf numFmtId="182" fontId="192" fillId="0" borderId="0" xfId="0" applyNumberFormat="1" applyFont="1" applyFill="1" applyAlignment="1">
      <alignment vertical="center"/>
    </xf>
    <xf numFmtId="166" fontId="156" fillId="0" borderId="64" xfId="71" applyNumberFormat="1" applyFont="1" applyFill="1" applyBorder="1" applyAlignment="1">
      <alignment horizontal="center" vertical="center" shrinkToFit="1"/>
    </xf>
    <xf numFmtId="0" fontId="212" fillId="0" borderId="0" xfId="0" applyFont="1" applyFill="1" applyAlignment="1">
      <alignment horizontal="center" vertical="center"/>
    </xf>
    <xf numFmtId="0" fontId="214" fillId="0" borderId="0" xfId="0" applyFont="1" applyFill="1" applyAlignment="1">
      <alignment horizontal="center" vertical="center"/>
    </xf>
    <xf numFmtId="3" fontId="152" fillId="0" borderId="0" xfId="65" applyNumberFormat="1" applyFont="1" applyFill="1" applyBorder="1" applyAlignment="1" applyProtection="1">
      <alignment horizontal="center" vertical="center" wrapText="1"/>
    </xf>
    <xf numFmtId="0" fontId="213" fillId="0" borderId="0" xfId="0" applyFont="1" applyFill="1" applyAlignment="1">
      <alignment horizontal="center" vertical="center" wrapText="1"/>
    </xf>
    <xf numFmtId="3" fontId="95" fillId="0" borderId="0" xfId="65" applyNumberFormat="1" applyFont="1" applyFill="1" applyBorder="1" applyAlignment="1" applyProtection="1">
      <alignment horizontal="center" vertical="center" wrapText="1"/>
    </xf>
    <xf numFmtId="4" fontId="198" fillId="0" borderId="0" xfId="0" applyNumberFormat="1" applyFont="1" applyFill="1" applyAlignment="1">
      <alignment horizontal="left" vertical="center" wrapText="1"/>
    </xf>
    <xf numFmtId="188" fontId="197" fillId="0" borderId="0" xfId="0" applyNumberFormat="1" applyFont="1" applyFill="1" applyAlignment="1">
      <alignment horizontal="left" vertical="center"/>
    </xf>
    <xf numFmtId="4" fontId="209" fillId="52" borderId="40" xfId="0" applyNumberFormat="1" applyFont="1" applyFill="1" applyBorder="1" applyAlignment="1">
      <alignment horizontal="center" vertical="center"/>
    </xf>
    <xf numFmtId="4" fontId="209" fillId="52" borderId="85" xfId="0" applyNumberFormat="1" applyFont="1" applyFill="1" applyBorder="1" applyAlignment="1">
      <alignment horizontal="center" vertical="center"/>
    </xf>
    <xf numFmtId="4" fontId="193" fillId="0" borderId="0" xfId="0" applyNumberFormat="1" applyFont="1" applyFill="1" applyAlignment="1">
      <alignment horizontal="left" vertical="center"/>
    </xf>
    <xf numFmtId="39" fontId="145" fillId="0" borderId="0" xfId="0" applyNumberFormat="1" applyFont="1" applyBorder="1" applyAlignment="1">
      <alignment horizontal="center" vertical="center"/>
    </xf>
    <xf numFmtId="0" fontId="211" fillId="0" borderId="0" xfId="0" applyFont="1" applyAlignment="1">
      <alignment horizontal="center" vertical="center" wrapText="1"/>
    </xf>
    <xf numFmtId="0" fontId="211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88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3" fontId="89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4" fontId="86" fillId="0" borderId="0" xfId="0" applyNumberFormat="1" applyFont="1" applyBorder="1" applyAlignment="1" applyProtection="1">
      <alignment horizontal="left" vertical="center" wrapText="1"/>
    </xf>
    <xf numFmtId="0" fontId="15" fillId="0" borderId="0" xfId="0" applyFont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2" fontId="86" fillId="0" borderId="51" xfId="0" applyNumberFormat="1" applyFont="1" applyFill="1" applyBorder="1" applyAlignment="1" applyProtection="1">
      <alignment horizontal="left" vertical="center" wrapText="1"/>
    </xf>
    <xf numFmtId="172" fontId="86" fillId="0" borderId="27" xfId="0" applyNumberFormat="1" applyFont="1" applyFill="1" applyBorder="1" applyAlignment="1" applyProtection="1">
      <alignment horizontal="left" vertical="center" wrapText="1"/>
    </xf>
    <xf numFmtId="172" fontId="86" fillId="0" borderId="10" xfId="0" applyNumberFormat="1" applyFont="1" applyFill="1" applyBorder="1" applyAlignment="1" applyProtection="1">
      <alignment horizontal="left" vertical="center" wrapText="1"/>
    </xf>
    <xf numFmtId="39" fontId="190" fillId="0" borderId="0" xfId="0" applyNumberFormat="1" applyFont="1" applyBorder="1" applyAlignment="1">
      <alignment horizontal="center" vertical="center"/>
    </xf>
    <xf numFmtId="39" fontId="145" fillId="0" borderId="0" xfId="0" applyNumberFormat="1" applyFont="1" applyFill="1" applyBorder="1" applyAlignment="1">
      <alignment horizontal="center" vertical="center"/>
    </xf>
    <xf numFmtId="3" fontId="135" fillId="0" borderId="24" xfId="0" applyNumberFormat="1" applyFont="1" applyFill="1" applyBorder="1" applyAlignment="1">
      <alignment horizontal="center" vertical="center" wrapText="1"/>
    </xf>
    <xf numFmtId="0" fontId="135" fillId="0" borderId="11" xfId="0" applyFont="1" applyFill="1" applyBorder="1" applyAlignment="1">
      <alignment horizontal="center" vertical="center" wrapText="1"/>
    </xf>
    <xf numFmtId="0" fontId="135" fillId="0" borderId="12" xfId="0" applyFont="1" applyFill="1" applyBorder="1" applyAlignment="1">
      <alignment horizontal="center" vertical="center" wrapText="1"/>
    </xf>
    <xf numFmtId="4" fontId="135" fillId="0" borderId="24" xfId="0" applyNumberFormat="1" applyFont="1" applyFill="1" applyBorder="1" applyAlignment="1">
      <alignment horizontal="left" vertical="center" wrapText="1"/>
    </xf>
    <xf numFmtId="0" fontId="135" fillId="0" borderId="11" xfId="0" applyFont="1" applyFill="1" applyBorder="1" applyAlignment="1">
      <alignment horizontal="left" vertical="center" wrapText="1"/>
    </xf>
    <xf numFmtId="0" fontId="156" fillId="0" borderId="12" xfId="0" applyFont="1" applyFill="1" applyBorder="1" applyAlignment="1">
      <alignment horizontal="left" vertical="center" wrapText="1"/>
    </xf>
    <xf numFmtId="2" fontId="135" fillId="0" borderId="64" xfId="0" applyNumberFormat="1" applyFont="1" applyFill="1" applyBorder="1" applyAlignment="1">
      <alignment vertical="center"/>
    </xf>
    <xf numFmtId="0" fontId="135" fillId="0" borderId="64" xfId="0" applyFont="1" applyFill="1" applyBorder="1" applyAlignment="1">
      <alignment horizontal="center" vertical="center" wrapText="1"/>
    </xf>
    <xf numFmtId="0" fontId="156" fillId="0" borderId="64" xfId="0" applyFont="1" applyFill="1" applyBorder="1" applyAlignment="1">
      <alignment horizontal="center" vertical="center" wrapText="1"/>
    </xf>
    <xf numFmtId="0" fontId="135" fillId="55" borderId="24" xfId="0" applyFont="1" applyFill="1" applyBorder="1" applyAlignment="1">
      <alignment horizontal="left" vertical="center" wrapText="1"/>
    </xf>
    <xf numFmtId="0" fontId="135" fillId="55" borderId="11" xfId="0" applyFont="1" applyFill="1" applyBorder="1" applyAlignment="1">
      <alignment horizontal="left" vertical="center" wrapText="1"/>
    </xf>
    <xf numFmtId="0" fontId="135" fillId="55" borderId="12" xfId="0" applyFont="1" applyFill="1" applyBorder="1" applyAlignment="1">
      <alignment horizontal="left" vertical="center" wrapText="1"/>
    </xf>
    <xf numFmtId="0" fontId="135" fillId="55" borderId="24" xfId="0" applyFont="1" applyFill="1" applyBorder="1" applyAlignment="1">
      <alignment horizontal="left" vertical="center"/>
    </xf>
    <xf numFmtId="0" fontId="135" fillId="55" borderId="11" xfId="0" applyFont="1" applyFill="1" applyBorder="1" applyAlignment="1">
      <alignment horizontal="left" vertical="center"/>
    </xf>
    <xf numFmtId="0" fontId="135" fillId="55" borderId="12" xfId="0" applyFont="1" applyFill="1" applyBorder="1" applyAlignment="1">
      <alignment horizontal="left" vertical="center"/>
    </xf>
    <xf numFmtId="0" fontId="156" fillId="0" borderId="42" xfId="0" applyFont="1" applyFill="1" applyBorder="1" applyAlignment="1">
      <alignment horizontal="center" vertical="center" wrapText="1"/>
    </xf>
    <xf numFmtId="0" fontId="156" fillId="0" borderId="23" xfId="0" applyFont="1" applyFill="1" applyBorder="1" applyAlignment="1">
      <alignment horizontal="center" vertical="center" wrapText="1"/>
    </xf>
    <xf numFmtId="0" fontId="156" fillId="0" borderId="43" xfId="0" applyFont="1" applyFill="1" applyBorder="1" applyAlignment="1">
      <alignment horizontal="center" vertical="center" wrapText="1"/>
    </xf>
    <xf numFmtId="0" fontId="135" fillId="55" borderId="64" xfId="0" applyFont="1" applyFill="1" applyBorder="1" applyAlignment="1">
      <alignment horizontal="left" vertical="center" wrapText="1"/>
    </xf>
    <xf numFmtId="0" fontId="136" fillId="0" borderId="0" xfId="0" applyFont="1" applyAlignment="1">
      <alignment horizontal="center" vertical="center" wrapText="1"/>
    </xf>
    <xf numFmtId="4" fontId="189" fillId="55" borderId="64" xfId="0" applyNumberFormat="1" applyFont="1" applyFill="1" applyBorder="1" applyAlignment="1">
      <alignment horizontal="center" vertical="center"/>
    </xf>
    <xf numFmtId="0" fontId="191" fillId="0" borderId="0" xfId="0" applyFont="1" applyAlignment="1">
      <alignment horizontal="center" vertical="center"/>
    </xf>
    <xf numFmtId="39" fontId="156" fillId="0" borderId="0" xfId="0" applyNumberFormat="1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10" fontId="152" fillId="31" borderId="25" xfId="0" applyNumberFormat="1" applyFont="1" applyFill="1" applyBorder="1" applyAlignment="1">
      <alignment horizontal="center" vertical="center"/>
    </xf>
    <xf numFmtId="10" fontId="152" fillId="31" borderId="10" xfId="0" applyNumberFormat="1" applyFont="1" applyFill="1" applyBorder="1" applyAlignment="1">
      <alignment horizontal="center" vertical="center"/>
    </xf>
    <xf numFmtId="4" fontId="77" fillId="0" borderId="14" xfId="0" applyNumberFormat="1" applyFont="1" applyBorder="1" applyAlignment="1">
      <alignment horizontal="center" vertical="center"/>
    </xf>
    <xf numFmtId="4" fontId="77" fillId="0" borderId="13" xfId="0" applyNumberFormat="1" applyFont="1" applyBorder="1" applyAlignment="1">
      <alignment horizontal="center" vertical="center"/>
    </xf>
    <xf numFmtId="4" fontId="77" fillId="0" borderId="14" xfId="0" applyNumberFormat="1" applyFont="1" applyFill="1" applyBorder="1" applyAlignment="1">
      <alignment horizontal="center" vertical="center"/>
    </xf>
    <xf numFmtId="4" fontId="77" fillId="0" borderId="13" xfId="0" applyNumberFormat="1" applyFont="1" applyFill="1" applyBorder="1" applyAlignment="1">
      <alignment horizontal="center" vertical="center"/>
    </xf>
    <xf numFmtId="10" fontId="152" fillId="53" borderId="25" xfId="0" applyNumberFormat="1" applyFont="1" applyFill="1" applyBorder="1" applyAlignment="1">
      <alignment horizontal="center" vertical="center"/>
    </xf>
    <xf numFmtId="10" fontId="152" fillId="53" borderId="10" xfId="0" applyNumberFormat="1" applyFont="1" applyFill="1" applyBorder="1" applyAlignment="1">
      <alignment horizontal="center" vertical="center"/>
    </xf>
    <xf numFmtId="10" fontId="152" fillId="31" borderId="24" xfId="0" applyNumberFormat="1" applyFont="1" applyFill="1" applyBorder="1" applyAlignment="1">
      <alignment horizontal="center" vertical="center"/>
    </xf>
    <xf numFmtId="10" fontId="152" fillId="31" borderId="12" xfId="0" applyNumberFormat="1" applyFont="1" applyFill="1" applyBorder="1" applyAlignment="1">
      <alignment horizontal="center" vertical="center"/>
    </xf>
    <xf numFmtId="4" fontId="77" fillId="0" borderId="24" xfId="0" applyNumberFormat="1" applyFont="1" applyBorder="1" applyAlignment="1">
      <alignment horizontal="center" vertical="center"/>
    </xf>
    <xf numFmtId="4" fontId="77" fillId="0" borderId="12" xfId="0" applyNumberFormat="1" applyFont="1" applyBorder="1" applyAlignment="1">
      <alignment horizontal="center" vertical="center"/>
    </xf>
    <xf numFmtId="4" fontId="77" fillId="0" borderId="24" xfId="0" applyNumberFormat="1" applyFont="1" applyFill="1" applyBorder="1" applyAlignment="1">
      <alignment horizontal="center" vertical="center"/>
    </xf>
    <xf numFmtId="4" fontId="77" fillId="0" borderId="12" xfId="0" applyNumberFormat="1" applyFont="1" applyFill="1" applyBorder="1" applyAlignment="1">
      <alignment horizontal="center" vertical="center"/>
    </xf>
    <xf numFmtId="2" fontId="155" fillId="0" borderId="92" xfId="0" applyNumberFormat="1" applyFont="1" applyBorder="1" applyAlignment="1">
      <alignment horizontal="center" vertical="center" wrapText="1"/>
    </xf>
    <xf numFmtId="2" fontId="155" fillId="0" borderId="91" xfId="0" applyNumberFormat="1" applyFont="1" applyBorder="1" applyAlignment="1">
      <alignment horizontal="center" vertical="center" wrapText="1"/>
    </xf>
    <xf numFmtId="3" fontId="77" fillId="0" borderId="43" xfId="0" applyNumberFormat="1" applyFont="1" applyFill="1" applyBorder="1" applyAlignment="1">
      <alignment horizontal="left" vertical="center" wrapText="1"/>
    </xf>
    <xf numFmtId="0" fontId="77" fillId="0" borderId="43" xfId="0" applyFont="1" applyBorder="1" applyAlignment="1">
      <alignment horizontal="left" vertical="center" wrapText="1"/>
    </xf>
    <xf numFmtId="0" fontId="77" fillId="0" borderId="64" xfId="0" applyFont="1" applyBorder="1" applyAlignment="1">
      <alignment horizontal="left" vertical="center" wrapText="1"/>
    </xf>
    <xf numFmtId="182" fontId="92" fillId="0" borderId="43" xfId="0" applyNumberFormat="1" applyFont="1" applyFill="1" applyBorder="1" applyAlignment="1">
      <alignment horizontal="center" vertical="center" wrapText="1"/>
    </xf>
    <xf numFmtId="182" fontId="92" fillId="0" borderId="64" xfId="0" applyNumberFormat="1" applyFont="1" applyBorder="1" applyAlignment="1">
      <alignment horizontal="center" vertical="center" wrapText="1"/>
    </xf>
    <xf numFmtId="4" fontId="92" fillId="0" borderId="43" xfId="0" applyNumberFormat="1" applyFont="1" applyFill="1" applyBorder="1" applyAlignment="1">
      <alignment horizontal="center" vertical="center" wrapText="1"/>
    </xf>
    <xf numFmtId="0" fontId="92" fillId="0" borderId="64" xfId="0" applyFont="1" applyBorder="1" applyAlignment="1">
      <alignment horizontal="center" vertical="center" wrapText="1"/>
    </xf>
    <xf numFmtId="182" fontId="92" fillId="0" borderId="64" xfId="0" applyNumberFormat="1" applyFont="1" applyFill="1" applyBorder="1" applyAlignment="1">
      <alignment horizontal="center" vertical="center" wrapText="1"/>
    </xf>
    <xf numFmtId="182" fontId="92" fillId="0" borderId="42" xfId="0" applyNumberFormat="1" applyFont="1" applyBorder="1" applyAlignment="1">
      <alignment horizontal="center" vertical="center" wrapText="1"/>
    </xf>
    <xf numFmtId="182" fontId="92" fillId="0" borderId="43" xfId="0" applyNumberFormat="1" applyFont="1" applyBorder="1" applyAlignment="1">
      <alignment horizontal="center" vertical="center" wrapText="1"/>
    </xf>
    <xf numFmtId="4" fontId="77" fillId="0" borderId="25" xfId="0" applyNumberFormat="1" applyFont="1" applyBorder="1" applyAlignment="1">
      <alignment horizontal="left" vertical="center" wrapText="1"/>
    </xf>
    <xf numFmtId="0" fontId="77" fillId="0" borderId="10" xfId="0" applyFont="1" applyBorder="1" applyAlignment="1">
      <alignment horizontal="left" vertical="center" wrapText="1"/>
    </xf>
    <xf numFmtId="0" fontId="77" fillId="0" borderId="14" xfId="0" applyFont="1" applyBorder="1" applyAlignment="1">
      <alignment horizontal="left" vertical="center" wrapText="1"/>
    </xf>
    <xf numFmtId="0" fontId="77" fillId="0" borderId="13" xfId="0" applyFont="1" applyBorder="1" applyAlignment="1">
      <alignment horizontal="left" vertical="center" wrapText="1"/>
    </xf>
    <xf numFmtId="2" fontId="155" fillId="0" borderId="64" xfId="0" applyNumberFormat="1" applyFont="1" applyBorder="1" applyAlignment="1">
      <alignment horizontal="center" vertical="center" wrapText="1"/>
    </xf>
    <xf numFmtId="4" fontId="77" fillId="0" borderId="64" xfId="0" applyNumberFormat="1" applyFont="1" applyBorder="1" applyAlignment="1">
      <alignment horizontal="left" vertical="center" wrapText="1"/>
    </xf>
    <xf numFmtId="0" fontId="143" fillId="0" borderId="90" xfId="0" applyFont="1" applyFill="1" applyBorder="1" applyAlignment="1">
      <alignment horizontal="center" vertical="center"/>
    </xf>
    <xf numFmtId="0" fontId="215" fillId="0" borderId="0" xfId="0" applyFont="1" applyAlignment="1">
      <alignment horizontal="center" vertical="center" wrapText="1"/>
    </xf>
    <xf numFmtId="0" fontId="141" fillId="0" borderId="0" xfId="0" applyFont="1" applyAlignment="1">
      <alignment horizontal="center" vertical="center" wrapText="1"/>
    </xf>
    <xf numFmtId="0" fontId="187" fillId="56" borderId="89" xfId="0" applyFont="1" applyFill="1" applyBorder="1" applyAlignment="1">
      <alignment horizontal="center" vertical="center" wrapText="1"/>
    </xf>
    <xf numFmtId="0" fontId="92" fillId="56" borderId="91" xfId="0" applyFont="1" applyFill="1" applyBorder="1" applyAlignment="1">
      <alignment horizontal="center" vertical="center" wrapText="1"/>
    </xf>
    <xf numFmtId="0" fontId="151" fillId="0" borderId="0" xfId="0" applyFont="1" applyBorder="1" applyAlignment="1">
      <alignment horizontal="left" vertical="center" wrapText="1"/>
    </xf>
    <xf numFmtId="0" fontId="17" fillId="0" borderId="90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3" fontId="77" fillId="0" borderId="25" xfId="0" applyNumberFormat="1" applyFont="1" applyFill="1" applyBorder="1" applyAlignment="1">
      <alignment horizontal="left" vertical="center" wrapText="1"/>
    </xf>
    <xf numFmtId="3" fontId="77" fillId="0" borderId="10" xfId="0" applyNumberFormat="1" applyFont="1" applyFill="1" applyBorder="1" applyAlignment="1">
      <alignment horizontal="left" vertical="center" wrapText="1"/>
    </xf>
    <xf numFmtId="3" fontId="77" fillId="0" borderId="14" xfId="0" applyNumberFormat="1" applyFont="1" applyFill="1" applyBorder="1" applyAlignment="1">
      <alignment horizontal="left" vertical="center" wrapText="1"/>
    </xf>
    <xf numFmtId="3" fontId="77" fillId="0" borderId="13" xfId="0" applyNumberFormat="1" applyFont="1" applyFill="1" applyBorder="1" applyAlignment="1">
      <alignment horizontal="left" vertical="center" wrapText="1"/>
    </xf>
    <xf numFmtId="182" fontId="92" fillId="0" borderId="42" xfId="0" applyNumberFormat="1" applyFont="1" applyFill="1" applyBorder="1" applyAlignment="1">
      <alignment horizontal="center" vertical="center" wrapText="1"/>
    </xf>
    <xf numFmtId="0" fontId="142" fillId="0" borderId="90" xfId="0" applyFont="1" applyFill="1" applyBorder="1" applyAlignment="1">
      <alignment horizontal="center" vertical="center" wrapText="1"/>
    </xf>
    <xf numFmtId="0" fontId="140" fillId="0" borderId="90" xfId="0" applyFont="1" applyBorder="1" applyAlignment="1">
      <alignment horizontal="center" vertical="center" wrapText="1"/>
    </xf>
    <xf numFmtId="0" fontId="140" fillId="0" borderId="64" xfId="0" applyFont="1" applyBorder="1" applyAlignment="1">
      <alignment horizontal="center" vertical="center" wrapText="1"/>
    </xf>
    <xf numFmtId="4" fontId="92" fillId="0" borderId="42" xfId="0" applyNumberFormat="1" applyFont="1" applyFill="1" applyBorder="1" applyAlignment="1">
      <alignment horizontal="center" vertical="center" wrapText="1"/>
    </xf>
    <xf numFmtId="3" fontId="155" fillId="55" borderId="43" xfId="0" applyNumberFormat="1" applyFont="1" applyFill="1" applyBorder="1" applyAlignment="1">
      <alignment horizontal="center" vertical="center" wrapText="1"/>
    </xf>
    <xf numFmtId="3" fontId="155" fillId="55" borderId="23" xfId="0" applyNumberFormat="1" applyFont="1" applyFill="1" applyBorder="1" applyAlignment="1">
      <alignment horizontal="center" vertical="center" wrapText="1"/>
    </xf>
    <xf numFmtId="0" fontId="160" fillId="47" borderId="24" xfId="0" applyFont="1" applyFill="1" applyBorder="1" applyAlignment="1">
      <alignment horizontal="center" vertical="center"/>
    </xf>
    <xf numFmtId="0" fontId="160" fillId="47" borderId="12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3" fontId="92" fillId="0" borderId="42" xfId="0" applyNumberFormat="1" applyFont="1" applyBorder="1" applyAlignment="1">
      <alignment horizontal="center" vertical="center" wrapText="1"/>
    </xf>
    <xf numFmtId="0" fontId="92" fillId="0" borderId="43" xfId="0" applyFont="1" applyBorder="1" applyAlignment="1">
      <alignment horizontal="center" vertical="center" wrapText="1"/>
    </xf>
    <xf numFmtId="39" fontId="92" fillId="0" borderId="42" xfId="0" applyNumberFormat="1" applyFont="1" applyBorder="1" applyAlignment="1">
      <alignment horizontal="center" vertical="center" wrapText="1"/>
    </xf>
    <xf numFmtId="9" fontId="77" fillId="53" borderId="64" xfId="78" applyFont="1" applyFill="1" applyBorder="1" applyAlignment="1">
      <alignment horizontal="center" vertical="center"/>
    </xf>
    <xf numFmtId="4" fontId="92" fillId="0" borderId="24" xfId="0" applyNumberFormat="1" applyFont="1" applyBorder="1" applyAlignment="1">
      <alignment horizontal="center" vertical="center"/>
    </xf>
    <xf numFmtId="4" fontId="92" fillId="0" borderId="12" xfId="0" applyNumberFormat="1" applyFont="1" applyBorder="1" applyAlignment="1">
      <alignment horizontal="center" vertical="center"/>
    </xf>
    <xf numFmtId="4" fontId="92" fillId="0" borderId="93" xfId="0" applyNumberFormat="1" applyFont="1" applyBorder="1" applyAlignment="1">
      <alignment horizontal="center" vertical="center"/>
    </xf>
    <xf numFmtId="10" fontId="159" fillId="0" borderId="93" xfId="79" applyNumberFormat="1" applyFont="1" applyBorder="1" applyAlignment="1">
      <alignment horizontal="center" vertical="center"/>
    </xf>
    <xf numFmtId="10" fontId="159" fillId="0" borderId="12" xfId="79" applyNumberFormat="1" applyFont="1" applyBorder="1" applyAlignment="1">
      <alignment horizontal="center" vertical="center"/>
    </xf>
    <xf numFmtId="10" fontId="159" fillId="0" borderId="94" xfId="79" applyNumberFormat="1" applyFont="1" applyBorder="1" applyAlignment="1">
      <alignment horizontal="center" vertical="center"/>
    </xf>
    <xf numFmtId="10" fontId="159" fillId="0" borderId="95" xfId="79" applyNumberFormat="1" applyFont="1" applyBorder="1" applyAlignment="1">
      <alignment horizontal="center" vertical="center"/>
    </xf>
    <xf numFmtId="3" fontId="92" fillId="0" borderId="64" xfId="0" applyNumberFormat="1" applyFont="1" applyBorder="1" applyAlignment="1">
      <alignment horizontal="center" vertical="center" wrapText="1"/>
    </xf>
    <xf numFmtId="0" fontId="74" fillId="0" borderId="46" xfId="0" applyFont="1" applyFill="1" applyBorder="1" applyAlignment="1" applyProtection="1">
      <alignment horizontal="left"/>
    </xf>
    <xf numFmtId="0" fontId="74" fillId="0" borderId="0" xfId="0" applyFont="1" applyFill="1" applyBorder="1" applyAlignment="1" applyProtection="1">
      <alignment horizontal="left"/>
    </xf>
    <xf numFmtId="0" fontId="74" fillId="0" borderId="22" xfId="0" applyFont="1" applyFill="1" applyBorder="1" applyAlignment="1" applyProtection="1">
      <alignment horizontal="left"/>
    </xf>
    <xf numFmtId="0" fontId="72" fillId="0" borderId="27" xfId="0" applyFont="1" applyBorder="1" applyAlignment="1">
      <alignment horizontal="center"/>
    </xf>
    <xf numFmtId="0" fontId="135" fillId="0" borderId="0" xfId="0" applyFont="1" applyBorder="1" applyAlignment="1">
      <alignment horizontal="center" vertical="top" wrapText="1"/>
    </xf>
    <xf numFmtId="0" fontId="136" fillId="0" borderId="0" xfId="0" applyFont="1" applyBorder="1" applyAlignment="1">
      <alignment horizontal="center" vertical="top" wrapText="1"/>
    </xf>
    <xf numFmtId="0" fontId="70" fillId="47" borderId="27" xfId="0" applyFont="1" applyFill="1" applyBorder="1" applyAlignment="1" applyProtection="1">
      <alignment horizontal="center"/>
    </xf>
    <xf numFmtId="0" fontId="70" fillId="47" borderId="10" xfId="0" applyFont="1" applyFill="1" applyBorder="1" applyAlignment="1" applyProtection="1">
      <alignment horizontal="center"/>
    </xf>
    <xf numFmtId="0" fontId="72" fillId="47" borderId="46" xfId="0" applyFont="1" applyFill="1" applyBorder="1" applyAlignment="1" applyProtection="1">
      <alignment horizontal="center"/>
    </xf>
    <xf numFmtId="0" fontId="72" fillId="47" borderId="0" xfId="0" applyFont="1" applyFill="1" applyBorder="1" applyAlignment="1" applyProtection="1">
      <alignment horizontal="center"/>
    </xf>
    <xf numFmtId="0" fontId="72" fillId="47" borderId="22" xfId="0" applyFont="1" applyFill="1" applyBorder="1" applyAlignment="1" applyProtection="1">
      <alignment horizontal="center"/>
    </xf>
    <xf numFmtId="0" fontId="144" fillId="0" borderId="0" xfId="0" applyFont="1" applyAlignment="1">
      <alignment horizontal="center" vertical="center" wrapText="1"/>
    </xf>
  </cellXfs>
  <cellStyles count="47119">
    <cellStyle name="=C:\WINNT\SYSTEM32\COMMAND.COM" xfId="616" xr:uid="{00000000-0005-0000-0000-000000000000}"/>
    <cellStyle name="20% - Accent1" xfId="1" xr:uid="{00000000-0005-0000-0000-000001000000}"/>
    <cellStyle name="20% - Accent2" xfId="2" xr:uid="{00000000-0005-0000-0000-000002000000}"/>
    <cellStyle name="20% - Accent3" xfId="3" xr:uid="{00000000-0005-0000-0000-000003000000}"/>
    <cellStyle name="20% - Accent4" xfId="4" xr:uid="{00000000-0005-0000-0000-000004000000}"/>
    <cellStyle name="20% - Accent5" xfId="5" xr:uid="{00000000-0005-0000-0000-000005000000}"/>
    <cellStyle name="20% - Accent6" xfId="6" xr:uid="{00000000-0005-0000-0000-000006000000}"/>
    <cellStyle name="20% - Énfasis1" xfId="7" builtinId="30" customBuiltin="1"/>
    <cellStyle name="20% - Énfasis1 2" xfId="97" xr:uid="{00000000-0005-0000-0000-000008000000}"/>
    <cellStyle name="20% - Énfasis1 2 10" xfId="1778" xr:uid="{00000000-0005-0000-0000-000009000000}"/>
    <cellStyle name="20% - Énfasis1 2 10 2" xfId="4220" xr:uid="{00000000-0005-0000-0000-00000A000000}"/>
    <cellStyle name="20% - Énfasis1 2 10 2 2" xfId="18330" xr:uid="{00000000-0005-0000-0000-00000B000000}"/>
    <cellStyle name="20% - Énfasis1 2 10 2 2 2" xfId="31223" xr:uid="{00000000-0005-0000-0000-00000C000000}"/>
    <cellStyle name="20% - Énfasis1 2 10 2 3" xfId="14041" xr:uid="{00000000-0005-0000-0000-00000D000000}"/>
    <cellStyle name="20% - Énfasis1 2 10 2 3 2" xfId="36108" xr:uid="{00000000-0005-0000-0000-00000E000000}"/>
    <cellStyle name="20% - Énfasis1 2 10 2 4" xfId="9163" xr:uid="{00000000-0005-0000-0000-00000F000000}"/>
    <cellStyle name="20% - Énfasis1 2 10 2 5" xfId="26288" xr:uid="{00000000-0005-0000-0000-000010000000}"/>
    <cellStyle name="20% - Énfasis1 2 10 2 6" xfId="41117" xr:uid="{00000000-0005-0000-0000-000011000000}"/>
    <cellStyle name="20% - Énfasis1 2 10 2 7" xfId="46180" xr:uid="{275D8BC6-7410-4E55-AED6-C95BDFC27445}"/>
    <cellStyle name="20% - Énfasis1 2 10 3" xfId="6694" xr:uid="{00000000-0005-0000-0000-000012000000}"/>
    <cellStyle name="20% - Énfasis1 2 10 3 2" xfId="28787" xr:uid="{00000000-0005-0000-0000-000013000000}"/>
    <cellStyle name="20% - Énfasis1 2 10 4" xfId="15855" xr:uid="{00000000-0005-0000-0000-000014000000}"/>
    <cellStyle name="20% - Énfasis1 2 10 4 2" xfId="33672" xr:uid="{00000000-0005-0000-0000-000015000000}"/>
    <cellStyle name="20% - Énfasis1 2 10 5" xfId="21096" xr:uid="{00000000-0005-0000-0000-000016000000}"/>
    <cellStyle name="20% - Énfasis1 2 10 6" xfId="11605" xr:uid="{00000000-0005-0000-0000-000017000000}"/>
    <cellStyle name="20% - Énfasis1 2 10 7" xfId="23746" xr:uid="{00000000-0005-0000-0000-000018000000}"/>
    <cellStyle name="20% - Énfasis1 2 10 8" xfId="38576" xr:uid="{00000000-0005-0000-0000-000019000000}"/>
    <cellStyle name="20% - Énfasis1 2 10 9" xfId="43644" xr:uid="{2AD5D480-FA3A-4181-82AA-827AD9D0B030}"/>
    <cellStyle name="20% - Énfasis1 2 11" xfId="2417" xr:uid="{00000000-0005-0000-0000-00001A000000}"/>
    <cellStyle name="20% - Énfasis1 2 11 2" xfId="4859" xr:uid="{00000000-0005-0000-0000-00001B000000}"/>
    <cellStyle name="20% - Énfasis1 2 11 2 2" xfId="18969" xr:uid="{00000000-0005-0000-0000-00001C000000}"/>
    <cellStyle name="20% - Énfasis1 2 11 2 2 2" xfId="31862" xr:uid="{00000000-0005-0000-0000-00001D000000}"/>
    <cellStyle name="20% - Énfasis1 2 11 2 3" xfId="14680" xr:uid="{00000000-0005-0000-0000-00001E000000}"/>
    <cellStyle name="20% - Énfasis1 2 11 2 3 2" xfId="36747" xr:uid="{00000000-0005-0000-0000-00001F000000}"/>
    <cellStyle name="20% - Énfasis1 2 11 2 4" xfId="9802" xr:uid="{00000000-0005-0000-0000-000020000000}"/>
    <cellStyle name="20% - Énfasis1 2 11 2 5" xfId="26927" xr:uid="{00000000-0005-0000-0000-000021000000}"/>
    <cellStyle name="20% - Énfasis1 2 11 2 6" xfId="41756" xr:uid="{00000000-0005-0000-0000-000022000000}"/>
    <cellStyle name="20% - Énfasis1 2 11 2 7" xfId="46819" xr:uid="{AD0C1000-0EE7-4770-93FD-AFD90F184690}"/>
    <cellStyle name="20% - Énfasis1 2 11 3" xfId="7333" xr:uid="{00000000-0005-0000-0000-000023000000}"/>
    <cellStyle name="20% - Énfasis1 2 11 3 2" xfId="29426" xr:uid="{00000000-0005-0000-0000-000024000000}"/>
    <cellStyle name="20% - Énfasis1 2 11 4" xfId="16494" xr:uid="{00000000-0005-0000-0000-000025000000}"/>
    <cellStyle name="20% - Énfasis1 2 11 4 2" xfId="34311" xr:uid="{00000000-0005-0000-0000-000026000000}"/>
    <cellStyle name="20% - Énfasis1 2 11 5" xfId="21735" xr:uid="{00000000-0005-0000-0000-000027000000}"/>
    <cellStyle name="20% - Énfasis1 2 11 6" xfId="12244" xr:uid="{00000000-0005-0000-0000-000028000000}"/>
    <cellStyle name="20% - Énfasis1 2 11 7" xfId="24385" xr:uid="{00000000-0005-0000-0000-000029000000}"/>
    <cellStyle name="20% - Énfasis1 2 11 8" xfId="39215" xr:uid="{00000000-0005-0000-0000-00002A000000}"/>
    <cellStyle name="20% - Énfasis1 2 11 9" xfId="44283" xr:uid="{4F38BC5F-EAF2-46B8-998E-7004EB62FB2E}"/>
    <cellStyle name="20% - Énfasis1 2 12" xfId="861" xr:uid="{00000000-0005-0000-0000-00002B000000}"/>
    <cellStyle name="20% - Énfasis1 2 12 2" xfId="3306" xr:uid="{00000000-0005-0000-0000-00002C000000}"/>
    <cellStyle name="20% - Énfasis1 2 12 2 2" xfId="17416" xr:uid="{00000000-0005-0000-0000-00002D000000}"/>
    <cellStyle name="20% - Énfasis1 2 12 2 2 2" xfId="30309" xr:uid="{00000000-0005-0000-0000-00002E000000}"/>
    <cellStyle name="20% - Énfasis1 2 12 2 3" xfId="13127" xr:uid="{00000000-0005-0000-0000-00002F000000}"/>
    <cellStyle name="20% - Énfasis1 2 12 2 3 2" xfId="35194" xr:uid="{00000000-0005-0000-0000-000030000000}"/>
    <cellStyle name="20% - Énfasis1 2 12 2 4" xfId="8249" xr:uid="{00000000-0005-0000-0000-000031000000}"/>
    <cellStyle name="20% - Énfasis1 2 12 2 5" xfId="25374" xr:uid="{00000000-0005-0000-0000-000032000000}"/>
    <cellStyle name="20% - Énfasis1 2 12 2 6" xfId="40203" xr:uid="{00000000-0005-0000-0000-000033000000}"/>
    <cellStyle name="20% - Énfasis1 2 12 2 7" xfId="45266" xr:uid="{7E31205C-5EE8-4F4F-888B-70E2E6CDC77A}"/>
    <cellStyle name="20% - Énfasis1 2 12 3" xfId="5780" xr:uid="{00000000-0005-0000-0000-000034000000}"/>
    <cellStyle name="20% - Énfasis1 2 12 3 2" xfId="27873" xr:uid="{00000000-0005-0000-0000-000035000000}"/>
    <cellStyle name="20% - Énfasis1 2 12 4" xfId="20182" xr:uid="{00000000-0005-0000-0000-000036000000}"/>
    <cellStyle name="20% - Énfasis1 2 12 4 2" xfId="32758" xr:uid="{00000000-0005-0000-0000-000037000000}"/>
    <cellStyle name="20% - Énfasis1 2 12 5" xfId="10691" xr:uid="{00000000-0005-0000-0000-000038000000}"/>
    <cellStyle name="20% - Énfasis1 2 12 6" xfId="22832" xr:uid="{00000000-0005-0000-0000-000039000000}"/>
    <cellStyle name="20% - Énfasis1 2 12 7" xfId="37662" xr:uid="{00000000-0005-0000-0000-00003A000000}"/>
    <cellStyle name="20% - Énfasis1 2 12 8" xfId="42730" xr:uid="{051C0E4E-E4F7-4F1C-80B0-CFBA89B87656}"/>
    <cellStyle name="20% - Énfasis1 2 13" xfId="2669" xr:uid="{00000000-0005-0000-0000-00003B000000}"/>
    <cellStyle name="20% - Énfasis1 2 13 2" xfId="5137" xr:uid="{00000000-0005-0000-0000-00003C000000}"/>
    <cellStyle name="20% - Énfasis1 2 13 2 2" xfId="16807" xr:uid="{00000000-0005-0000-0000-00003D000000}"/>
    <cellStyle name="20% - Énfasis1 2 13 2 3" xfId="24732" xr:uid="{00000000-0005-0000-0000-00003E000000}"/>
    <cellStyle name="20% - Énfasis1 2 13 2 4" xfId="39561" xr:uid="{00000000-0005-0000-0000-00003F000000}"/>
    <cellStyle name="20% - Énfasis1 2 13 2 5" xfId="44629" xr:uid="{18A30DFA-7BBF-483E-AA16-1441AAA9DA93}"/>
    <cellStyle name="20% - Énfasis1 2 13 3" xfId="19527" xr:uid="{00000000-0005-0000-0000-000040000000}"/>
    <cellStyle name="20% - Énfasis1 2 13 3 2" xfId="29672" xr:uid="{00000000-0005-0000-0000-000041000000}"/>
    <cellStyle name="20% - Énfasis1 2 13 4" xfId="12490" xr:uid="{00000000-0005-0000-0000-000042000000}"/>
    <cellStyle name="20% - Énfasis1 2 13 4 2" xfId="34557" xr:uid="{00000000-0005-0000-0000-000043000000}"/>
    <cellStyle name="20% - Énfasis1 2 13 5" xfId="22190" xr:uid="{00000000-0005-0000-0000-000044000000}"/>
    <cellStyle name="20% - Énfasis1 2 13 6" xfId="37020" xr:uid="{00000000-0005-0000-0000-000045000000}"/>
    <cellStyle name="20% - Énfasis1 2 13 7" xfId="42093" xr:uid="{7452E5B5-E60B-4E1C-87FD-6249141B659C}"/>
    <cellStyle name="20% - Énfasis1 2 14" xfId="7580" xr:uid="{00000000-0005-0000-0000-000046000000}"/>
    <cellStyle name="20% - Énfasis1 2 14 2" xfId="21982" xr:uid="{00000000-0005-0000-0000-000047000000}"/>
    <cellStyle name="20% - Énfasis1 2 14 2 2" xfId="27174" xr:uid="{00000000-0005-0000-0000-000048000000}"/>
    <cellStyle name="20% - Énfasis1 2 14 2 3" xfId="42003" xr:uid="{00000000-0005-0000-0000-000049000000}"/>
    <cellStyle name="20% - Énfasis1 2 14 2 4" xfId="47065" xr:uid="{CA0C7536-7446-4411-A48D-E1C44AF811CB}"/>
    <cellStyle name="20% - Énfasis1 2 14 3" xfId="16742" xr:uid="{00000000-0005-0000-0000-00004A000000}"/>
    <cellStyle name="20% - Énfasis1 2 14 4" xfId="24632" xr:uid="{00000000-0005-0000-0000-00004B000000}"/>
    <cellStyle name="20% - Énfasis1 2 14 5" xfId="39461" xr:uid="{00000000-0005-0000-0000-00004C000000}"/>
    <cellStyle name="20% - Énfasis1 2 14 6" xfId="44529" xr:uid="{ECF0E103-7186-49C8-BD16-1D10BF0ABB8C}"/>
    <cellStyle name="20% - Énfasis1 2 15" xfId="7636" xr:uid="{00000000-0005-0000-0000-00004D000000}"/>
    <cellStyle name="20% - Énfasis1 2 15 2" xfId="19215" xr:uid="{00000000-0005-0000-0000-00004E000000}"/>
    <cellStyle name="20% - Énfasis1 2 15 3" xfId="24688" xr:uid="{00000000-0005-0000-0000-00004F000000}"/>
    <cellStyle name="20% - Énfasis1 2 15 4" xfId="39517" xr:uid="{00000000-0005-0000-0000-000050000000}"/>
    <cellStyle name="20% - Énfasis1 2 15 5" xfId="44585" xr:uid="{56E89CDF-CA5C-4097-B76E-E00B0A6DB126}"/>
    <cellStyle name="20% - Énfasis1 2 16" xfId="5108" xr:uid="{00000000-0005-0000-0000-000051000000}"/>
    <cellStyle name="20% - Énfasis1 2 16 2" xfId="24708" xr:uid="{00000000-0005-0000-0000-000052000000}"/>
    <cellStyle name="20% - Énfasis1 2 16 3" xfId="39537" xr:uid="{00000000-0005-0000-0000-000053000000}"/>
    <cellStyle name="20% - Énfasis1 2 16 4" xfId="44605" xr:uid="{7FAAF100-F5BB-4E00-AA62-71B6A105BB01}"/>
    <cellStyle name="20% - Énfasis1 2 17" xfId="19237" xr:uid="{00000000-0005-0000-0000-000054000000}"/>
    <cellStyle name="20% - Énfasis1 2 17 2" xfId="27231" xr:uid="{00000000-0005-0000-0000-000055000000}"/>
    <cellStyle name="20% - Énfasis1 2 18" xfId="19504" xr:uid="{00000000-0005-0000-0000-000056000000}"/>
    <cellStyle name="20% - Énfasis1 2 18 2" xfId="32116" xr:uid="{00000000-0005-0000-0000-000057000000}"/>
    <cellStyle name="20% - Énfasis1 2 19" xfId="10049" xr:uid="{00000000-0005-0000-0000-000058000000}"/>
    <cellStyle name="20% - Énfasis1 2 2" xfId="98" xr:uid="{00000000-0005-0000-0000-000059000000}"/>
    <cellStyle name="20% - Énfasis1 2 2 10" xfId="2418" xr:uid="{00000000-0005-0000-0000-00005A000000}"/>
    <cellStyle name="20% - Énfasis1 2 2 10 2" xfId="4860" xr:uid="{00000000-0005-0000-0000-00005B000000}"/>
    <cellStyle name="20% - Énfasis1 2 2 10 2 2" xfId="18970" xr:uid="{00000000-0005-0000-0000-00005C000000}"/>
    <cellStyle name="20% - Énfasis1 2 2 10 2 2 2" xfId="31863" xr:uid="{00000000-0005-0000-0000-00005D000000}"/>
    <cellStyle name="20% - Énfasis1 2 2 10 2 3" xfId="14681" xr:uid="{00000000-0005-0000-0000-00005E000000}"/>
    <cellStyle name="20% - Énfasis1 2 2 10 2 3 2" xfId="36748" xr:uid="{00000000-0005-0000-0000-00005F000000}"/>
    <cellStyle name="20% - Énfasis1 2 2 10 2 4" xfId="9803" xr:uid="{00000000-0005-0000-0000-000060000000}"/>
    <cellStyle name="20% - Énfasis1 2 2 10 2 5" xfId="26928" xr:uid="{00000000-0005-0000-0000-000061000000}"/>
    <cellStyle name="20% - Énfasis1 2 2 10 2 6" xfId="41757" xr:uid="{00000000-0005-0000-0000-000062000000}"/>
    <cellStyle name="20% - Énfasis1 2 2 10 2 7" xfId="46820" xr:uid="{079AE3F4-C7D9-44AB-AA2D-CCAF24A6C757}"/>
    <cellStyle name="20% - Énfasis1 2 2 10 3" xfId="7334" xr:uid="{00000000-0005-0000-0000-000063000000}"/>
    <cellStyle name="20% - Énfasis1 2 2 10 3 2" xfId="29427" xr:uid="{00000000-0005-0000-0000-000064000000}"/>
    <cellStyle name="20% - Énfasis1 2 2 10 4" xfId="16495" xr:uid="{00000000-0005-0000-0000-000065000000}"/>
    <cellStyle name="20% - Énfasis1 2 2 10 4 2" xfId="34312" xr:uid="{00000000-0005-0000-0000-000066000000}"/>
    <cellStyle name="20% - Énfasis1 2 2 10 5" xfId="21736" xr:uid="{00000000-0005-0000-0000-000067000000}"/>
    <cellStyle name="20% - Énfasis1 2 2 10 6" xfId="12245" xr:uid="{00000000-0005-0000-0000-000068000000}"/>
    <cellStyle name="20% - Énfasis1 2 2 10 7" xfId="24386" xr:uid="{00000000-0005-0000-0000-000069000000}"/>
    <cellStyle name="20% - Énfasis1 2 2 10 8" xfId="39216" xr:uid="{00000000-0005-0000-0000-00006A000000}"/>
    <cellStyle name="20% - Énfasis1 2 2 10 9" xfId="44284" xr:uid="{B45F452C-70D9-436C-A49C-4441E1D783C9}"/>
    <cellStyle name="20% - Énfasis1 2 2 11" xfId="865" xr:uid="{00000000-0005-0000-0000-00006B000000}"/>
    <cellStyle name="20% - Énfasis1 2 2 11 2" xfId="3310" xr:uid="{00000000-0005-0000-0000-00006C000000}"/>
    <cellStyle name="20% - Énfasis1 2 2 11 2 2" xfId="17420" xr:uid="{00000000-0005-0000-0000-00006D000000}"/>
    <cellStyle name="20% - Énfasis1 2 2 11 2 2 2" xfId="30313" xr:uid="{00000000-0005-0000-0000-00006E000000}"/>
    <cellStyle name="20% - Énfasis1 2 2 11 2 3" xfId="13131" xr:uid="{00000000-0005-0000-0000-00006F000000}"/>
    <cellStyle name="20% - Énfasis1 2 2 11 2 3 2" xfId="35198" xr:uid="{00000000-0005-0000-0000-000070000000}"/>
    <cellStyle name="20% - Énfasis1 2 2 11 2 4" xfId="8253" xr:uid="{00000000-0005-0000-0000-000071000000}"/>
    <cellStyle name="20% - Énfasis1 2 2 11 2 5" xfId="25378" xr:uid="{00000000-0005-0000-0000-000072000000}"/>
    <cellStyle name="20% - Énfasis1 2 2 11 2 6" xfId="40207" xr:uid="{00000000-0005-0000-0000-000073000000}"/>
    <cellStyle name="20% - Énfasis1 2 2 11 2 7" xfId="45270" xr:uid="{B71A5528-A710-4ECB-9E42-E937B5106E3E}"/>
    <cellStyle name="20% - Énfasis1 2 2 11 3" xfId="5784" xr:uid="{00000000-0005-0000-0000-000074000000}"/>
    <cellStyle name="20% - Énfasis1 2 2 11 3 2" xfId="27877" xr:uid="{00000000-0005-0000-0000-000075000000}"/>
    <cellStyle name="20% - Énfasis1 2 2 11 4" xfId="20186" xr:uid="{00000000-0005-0000-0000-000076000000}"/>
    <cellStyle name="20% - Énfasis1 2 2 11 4 2" xfId="32762" xr:uid="{00000000-0005-0000-0000-000077000000}"/>
    <cellStyle name="20% - Énfasis1 2 2 11 5" xfId="10695" xr:uid="{00000000-0005-0000-0000-000078000000}"/>
    <cellStyle name="20% - Énfasis1 2 2 11 6" xfId="22836" xr:uid="{00000000-0005-0000-0000-000079000000}"/>
    <cellStyle name="20% - Énfasis1 2 2 11 7" xfId="37666" xr:uid="{00000000-0005-0000-0000-00007A000000}"/>
    <cellStyle name="20% - Énfasis1 2 2 11 8" xfId="42734" xr:uid="{F04857EE-F44E-40C8-AA91-5A27CD644121}"/>
    <cellStyle name="20% - Énfasis1 2 2 12" xfId="2670" xr:uid="{00000000-0005-0000-0000-00007B000000}"/>
    <cellStyle name="20% - Énfasis1 2 2 12 2" xfId="7600" xr:uid="{00000000-0005-0000-0000-00007C000000}"/>
    <cellStyle name="20% - Énfasis1 2 2 12 2 2" xfId="27194" xr:uid="{00000000-0005-0000-0000-00007D000000}"/>
    <cellStyle name="20% - Énfasis1 2 2 12 2 3" xfId="42023" xr:uid="{00000000-0005-0000-0000-00007E000000}"/>
    <cellStyle name="20% - Énfasis1 2 2 12 2 4" xfId="47085" xr:uid="{2F9EE6EF-5796-4BDE-A9A6-42BC18408B79}"/>
    <cellStyle name="20% - Énfasis1 2 2 12 3" xfId="22002" xr:uid="{00000000-0005-0000-0000-00007F000000}"/>
    <cellStyle name="20% - Énfasis1 2 2 12 3 2" xfId="29673" xr:uid="{00000000-0005-0000-0000-000080000000}"/>
    <cellStyle name="20% - Énfasis1 2 2 12 4" xfId="12491" xr:uid="{00000000-0005-0000-0000-000081000000}"/>
    <cellStyle name="20% - Énfasis1 2 2 12 4 2" xfId="34558" xr:uid="{00000000-0005-0000-0000-000082000000}"/>
    <cellStyle name="20% - Énfasis1 2 2 12 5" xfId="24652" xr:uid="{00000000-0005-0000-0000-000083000000}"/>
    <cellStyle name="20% - Énfasis1 2 2 12 6" xfId="39481" xr:uid="{00000000-0005-0000-0000-000084000000}"/>
    <cellStyle name="20% - Énfasis1 2 2 12 7" xfId="44549" xr:uid="{43A9D30F-2E74-4224-ADED-E5D17AB16307}"/>
    <cellStyle name="20% - Énfasis1 2 2 13" xfId="5138" xr:uid="{00000000-0005-0000-0000-000085000000}"/>
    <cellStyle name="20% - Énfasis1 2 2 13 2" xfId="16743" xr:uid="{00000000-0005-0000-0000-000086000000}"/>
    <cellStyle name="20% - Énfasis1 2 2 13 3" xfId="24733" xr:uid="{00000000-0005-0000-0000-000087000000}"/>
    <cellStyle name="20% - Énfasis1 2 2 13 4" xfId="39562" xr:uid="{00000000-0005-0000-0000-000088000000}"/>
    <cellStyle name="20% - Énfasis1 2 2 13 5" xfId="44630" xr:uid="{C9485D4C-DEAD-4F4A-ABA2-0421729F800A}"/>
    <cellStyle name="20% - Énfasis1 2 2 14" xfId="14928" xr:uid="{00000000-0005-0000-0000-000089000000}"/>
    <cellStyle name="20% - Énfasis1 2 2 14 2" xfId="27232" xr:uid="{00000000-0005-0000-0000-00008A000000}"/>
    <cellStyle name="20% - Énfasis1 2 2 15" xfId="19257" xr:uid="{00000000-0005-0000-0000-00008B000000}"/>
    <cellStyle name="20% - Énfasis1 2 2 15 2" xfId="32117" xr:uid="{00000000-0005-0000-0000-00008C000000}"/>
    <cellStyle name="20% - Énfasis1 2 2 16" xfId="19528" xr:uid="{00000000-0005-0000-0000-00008D000000}"/>
    <cellStyle name="20% - Énfasis1 2 2 17" xfId="10050" xr:uid="{00000000-0005-0000-0000-00008E000000}"/>
    <cellStyle name="20% - Énfasis1 2 2 18" xfId="22075" xr:uid="{00000000-0005-0000-0000-00008F000000}"/>
    <cellStyle name="20% - Énfasis1 2 2 19" xfId="22191" xr:uid="{00000000-0005-0000-0000-000090000000}"/>
    <cellStyle name="20% - Énfasis1 2 2 2" xfId="199" xr:uid="{00000000-0005-0000-0000-000091000000}"/>
    <cellStyle name="20% - Énfasis1 2 2 2 10" xfId="15013" xr:uid="{00000000-0005-0000-0000-000092000000}"/>
    <cellStyle name="20% - Énfasis1 2 2 2 10 2" xfId="32183" xr:uid="{00000000-0005-0000-0000-000093000000}"/>
    <cellStyle name="20% - Énfasis1 2 2 2 11" xfId="19343" xr:uid="{00000000-0005-0000-0000-000094000000}"/>
    <cellStyle name="20% - Énfasis1 2 2 2 12" xfId="19591" xr:uid="{00000000-0005-0000-0000-000095000000}"/>
    <cellStyle name="20% - Énfasis1 2 2 2 13" xfId="10116" xr:uid="{00000000-0005-0000-0000-000096000000}"/>
    <cellStyle name="20% - Énfasis1 2 2 2 14" xfId="22116" xr:uid="{00000000-0005-0000-0000-000097000000}"/>
    <cellStyle name="20% - Énfasis1 2 2 2 15" xfId="22257" xr:uid="{00000000-0005-0000-0000-000098000000}"/>
    <cellStyle name="20% - Énfasis1 2 2 2 16" xfId="37087" xr:uid="{00000000-0005-0000-0000-000099000000}"/>
    <cellStyle name="20% - Énfasis1 2 2 2 17" xfId="42157" xr:uid="{26AFAF9B-3A2A-4845-BEEB-7F14EC2F3799}"/>
    <cellStyle name="20% - Énfasis1 2 2 2 2" xfId="392" xr:uid="{00000000-0005-0000-0000-00009A000000}"/>
    <cellStyle name="20% - Énfasis1 2 2 2 2 10" xfId="37253" xr:uid="{00000000-0005-0000-0000-00009B000000}"/>
    <cellStyle name="20% - Énfasis1 2 2 2 2 11" xfId="42321" xr:uid="{F5DD9912-4893-4819-ABB7-067788560A74}"/>
    <cellStyle name="20% - Énfasis1 2 2 2 2 2" xfId="2006" xr:uid="{00000000-0005-0000-0000-00009C000000}"/>
    <cellStyle name="20% - Énfasis1 2 2 2 2 2 2" xfId="4448" xr:uid="{00000000-0005-0000-0000-00009D000000}"/>
    <cellStyle name="20% - Énfasis1 2 2 2 2 2 2 2" xfId="18558" xr:uid="{00000000-0005-0000-0000-00009E000000}"/>
    <cellStyle name="20% - Énfasis1 2 2 2 2 2 2 2 2" xfId="31451" xr:uid="{00000000-0005-0000-0000-00009F000000}"/>
    <cellStyle name="20% - Énfasis1 2 2 2 2 2 2 3" xfId="14269" xr:uid="{00000000-0005-0000-0000-0000A0000000}"/>
    <cellStyle name="20% - Énfasis1 2 2 2 2 2 2 3 2" xfId="36336" xr:uid="{00000000-0005-0000-0000-0000A1000000}"/>
    <cellStyle name="20% - Énfasis1 2 2 2 2 2 2 4" xfId="9391" xr:uid="{00000000-0005-0000-0000-0000A2000000}"/>
    <cellStyle name="20% - Énfasis1 2 2 2 2 2 2 5" xfId="26516" xr:uid="{00000000-0005-0000-0000-0000A3000000}"/>
    <cellStyle name="20% - Énfasis1 2 2 2 2 2 2 6" xfId="41345" xr:uid="{00000000-0005-0000-0000-0000A4000000}"/>
    <cellStyle name="20% - Énfasis1 2 2 2 2 2 2 7" xfId="46408" xr:uid="{C027C865-06C0-40A7-B51D-E2D9A3531EC3}"/>
    <cellStyle name="20% - Énfasis1 2 2 2 2 2 3" xfId="6922" xr:uid="{00000000-0005-0000-0000-0000A5000000}"/>
    <cellStyle name="20% - Énfasis1 2 2 2 2 2 3 2" xfId="29015" xr:uid="{00000000-0005-0000-0000-0000A6000000}"/>
    <cellStyle name="20% - Énfasis1 2 2 2 2 2 4" xfId="16083" xr:uid="{00000000-0005-0000-0000-0000A7000000}"/>
    <cellStyle name="20% - Énfasis1 2 2 2 2 2 4 2" xfId="33900" xr:uid="{00000000-0005-0000-0000-0000A8000000}"/>
    <cellStyle name="20% - Énfasis1 2 2 2 2 2 5" xfId="21324" xr:uid="{00000000-0005-0000-0000-0000A9000000}"/>
    <cellStyle name="20% - Énfasis1 2 2 2 2 2 6" xfId="11833" xr:uid="{00000000-0005-0000-0000-0000AA000000}"/>
    <cellStyle name="20% - Énfasis1 2 2 2 2 2 7" xfId="23974" xr:uid="{00000000-0005-0000-0000-0000AB000000}"/>
    <cellStyle name="20% - Énfasis1 2 2 2 2 2 8" xfId="38804" xr:uid="{00000000-0005-0000-0000-0000AC000000}"/>
    <cellStyle name="20% - Énfasis1 2 2 2 2 2 9" xfId="43872" xr:uid="{D8F32099-AB13-46AB-826C-8FA55106F7B1}"/>
    <cellStyle name="20% - Énfasis1 2 2 2 2 3" xfId="1393" xr:uid="{00000000-0005-0000-0000-0000AD000000}"/>
    <cellStyle name="20% - Énfasis1 2 2 2 2 3 2" xfId="3835" xr:uid="{00000000-0005-0000-0000-0000AE000000}"/>
    <cellStyle name="20% - Énfasis1 2 2 2 2 3 2 2" xfId="17945" xr:uid="{00000000-0005-0000-0000-0000AF000000}"/>
    <cellStyle name="20% - Énfasis1 2 2 2 2 3 2 2 2" xfId="30838" xr:uid="{00000000-0005-0000-0000-0000B0000000}"/>
    <cellStyle name="20% - Énfasis1 2 2 2 2 3 2 3" xfId="13656" xr:uid="{00000000-0005-0000-0000-0000B1000000}"/>
    <cellStyle name="20% - Énfasis1 2 2 2 2 3 2 3 2" xfId="35723" xr:uid="{00000000-0005-0000-0000-0000B2000000}"/>
    <cellStyle name="20% - Énfasis1 2 2 2 2 3 2 4" xfId="8778" xr:uid="{00000000-0005-0000-0000-0000B3000000}"/>
    <cellStyle name="20% - Énfasis1 2 2 2 2 3 2 5" xfId="25903" xr:uid="{00000000-0005-0000-0000-0000B4000000}"/>
    <cellStyle name="20% - Énfasis1 2 2 2 2 3 2 6" xfId="40732" xr:uid="{00000000-0005-0000-0000-0000B5000000}"/>
    <cellStyle name="20% - Énfasis1 2 2 2 2 3 2 7" xfId="45795" xr:uid="{14A54714-BFF8-44CE-9B85-23E7C5273847}"/>
    <cellStyle name="20% - Énfasis1 2 2 2 2 3 3" xfId="6309" xr:uid="{00000000-0005-0000-0000-0000B6000000}"/>
    <cellStyle name="20% - Énfasis1 2 2 2 2 3 3 2" xfId="28402" xr:uid="{00000000-0005-0000-0000-0000B7000000}"/>
    <cellStyle name="20% - Énfasis1 2 2 2 2 3 4" xfId="20711" xr:uid="{00000000-0005-0000-0000-0000B8000000}"/>
    <cellStyle name="20% - Énfasis1 2 2 2 2 3 4 2" xfId="33287" xr:uid="{00000000-0005-0000-0000-0000B9000000}"/>
    <cellStyle name="20% - Énfasis1 2 2 2 2 3 5" xfId="11220" xr:uid="{00000000-0005-0000-0000-0000BA000000}"/>
    <cellStyle name="20% - Énfasis1 2 2 2 2 3 6" xfId="23361" xr:uid="{00000000-0005-0000-0000-0000BB000000}"/>
    <cellStyle name="20% - Énfasis1 2 2 2 2 3 7" xfId="38191" xr:uid="{00000000-0005-0000-0000-0000BC000000}"/>
    <cellStyle name="20% - Énfasis1 2 2 2 2 3 8" xfId="43259" xr:uid="{741F1A1F-4CD0-4E20-9B86-A9C93BF3AFB4}"/>
    <cellStyle name="20% - Énfasis1 2 2 2 2 4" xfId="2897" xr:uid="{00000000-0005-0000-0000-0000BD000000}"/>
    <cellStyle name="20% - Énfasis1 2 2 2 2 4 2" xfId="17007" xr:uid="{00000000-0005-0000-0000-0000BE000000}"/>
    <cellStyle name="20% - Énfasis1 2 2 2 2 4 2 2" xfId="29900" xr:uid="{00000000-0005-0000-0000-0000BF000000}"/>
    <cellStyle name="20% - Énfasis1 2 2 2 2 4 3" xfId="12718" xr:uid="{00000000-0005-0000-0000-0000C0000000}"/>
    <cellStyle name="20% - Énfasis1 2 2 2 2 4 3 2" xfId="34785" xr:uid="{00000000-0005-0000-0000-0000C1000000}"/>
    <cellStyle name="20% - Énfasis1 2 2 2 2 4 4" xfId="7840" xr:uid="{00000000-0005-0000-0000-0000C2000000}"/>
    <cellStyle name="20% - Énfasis1 2 2 2 2 4 5" xfId="24965" xr:uid="{00000000-0005-0000-0000-0000C3000000}"/>
    <cellStyle name="20% - Énfasis1 2 2 2 2 4 6" xfId="39794" xr:uid="{00000000-0005-0000-0000-0000C4000000}"/>
    <cellStyle name="20% - Énfasis1 2 2 2 2 4 7" xfId="44857" xr:uid="{306AB7F9-FB19-424B-BCB2-790122F3B815}"/>
    <cellStyle name="20% - Énfasis1 2 2 2 2 5" xfId="5371" xr:uid="{00000000-0005-0000-0000-0000C5000000}"/>
    <cellStyle name="20% - Énfasis1 2 2 2 2 5 2" xfId="27464" xr:uid="{00000000-0005-0000-0000-0000C6000000}"/>
    <cellStyle name="20% - Énfasis1 2 2 2 2 6" xfId="15452" xr:uid="{00000000-0005-0000-0000-0000C7000000}"/>
    <cellStyle name="20% - Énfasis1 2 2 2 2 6 2" xfId="32349" xr:uid="{00000000-0005-0000-0000-0000C8000000}"/>
    <cellStyle name="20% - Énfasis1 2 2 2 2 7" xfId="19755" xr:uid="{00000000-0005-0000-0000-0000C9000000}"/>
    <cellStyle name="20% - Énfasis1 2 2 2 2 8" xfId="10282" xr:uid="{00000000-0005-0000-0000-0000CA000000}"/>
    <cellStyle name="20% - Énfasis1 2 2 2 2 9" xfId="22423" xr:uid="{00000000-0005-0000-0000-0000CB000000}"/>
    <cellStyle name="20% - Énfasis1 2 2 2 3" xfId="613" xr:uid="{00000000-0005-0000-0000-0000CC000000}"/>
    <cellStyle name="20% - Énfasis1 2 2 2 3 10" xfId="37471" xr:uid="{00000000-0005-0000-0000-0000CD000000}"/>
    <cellStyle name="20% - Énfasis1 2 2 2 3 11" xfId="42539" xr:uid="{FDA66B5B-E63C-4B5D-8DEB-6879512D63B1}"/>
    <cellStyle name="20% - Énfasis1 2 2 2 3 2" xfId="2224" xr:uid="{00000000-0005-0000-0000-0000CE000000}"/>
    <cellStyle name="20% - Énfasis1 2 2 2 3 2 2" xfId="4666" xr:uid="{00000000-0005-0000-0000-0000CF000000}"/>
    <cellStyle name="20% - Énfasis1 2 2 2 3 2 2 2" xfId="18776" xr:uid="{00000000-0005-0000-0000-0000D0000000}"/>
    <cellStyle name="20% - Énfasis1 2 2 2 3 2 2 2 2" xfId="31669" xr:uid="{00000000-0005-0000-0000-0000D1000000}"/>
    <cellStyle name="20% - Énfasis1 2 2 2 3 2 2 3" xfId="14487" xr:uid="{00000000-0005-0000-0000-0000D2000000}"/>
    <cellStyle name="20% - Énfasis1 2 2 2 3 2 2 3 2" xfId="36554" xr:uid="{00000000-0005-0000-0000-0000D3000000}"/>
    <cellStyle name="20% - Énfasis1 2 2 2 3 2 2 4" xfId="9609" xr:uid="{00000000-0005-0000-0000-0000D4000000}"/>
    <cellStyle name="20% - Énfasis1 2 2 2 3 2 2 5" xfId="26734" xr:uid="{00000000-0005-0000-0000-0000D5000000}"/>
    <cellStyle name="20% - Énfasis1 2 2 2 3 2 2 6" xfId="41563" xr:uid="{00000000-0005-0000-0000-0000D6000000}"/>
    <cellStyle name="20% - Énfasis1 2 2 2 3 2 2 7" xfId="46626" xr:uid="{12DF4E8D-FD69-4978-B0D1-47E2F0420BD0}"/>
    <cellStyle name="20% - Énfasis1 2 2 2 3 2 3" xfId="7140" xr:uid="{00000000-0005-0000-0000-0000D7000000}"/>
    <cellStyle name="20% - Énfasis1 2 2 2 3 2 3 2" xfId="29233" xr:uid="{00000000-0005-0000-0000-0000D8000000}"/>
    <cellStyle name="20% - Énfasis1 2 2 2 3 2 4" xfId="16301" xr:uid="{00000000-0005-0000-0000-0000D9000000}"/>
    <cellStyle name="20% - Énfasis1 2 2 2 3 2 4 2" xfId="34118" xr:uid="{00000000-0005-0000-0000-0000DA000000}"/>
    <cellStyle name="20% - Énfasis1 2 2 2 3 2 5" xfId="21542" xr:uid="{00000000-0005-0000-0000-0000DB000000}"/>
    <cellStyle name="20% - Énfasis1 2 2 2 3 2 6" xfId="12051" xr:uid="{00000000-0005-0000-0000-0000DC000000}"/>
    <cellStyle name="20% - Énfasis1 2 2 2 3 2 7" xfId="24192" xr:uid="{00000000-0005-0000-0000-0000DD000000}"/>
    <cellStyle name="20% - Énfasis1 2 2 2 3 2 8" xfId="39022" xr:uid="{00000000-0005-0000-0000-0000DE000000}"/>
    <cellStyle name="20% - Énfasis1 2 2 2 3 2 9" xfId="44090" xr:uid="{22A92ABB-AA9D-44DD-A4E2-B4B28B2F16DB}"/>
    <cellStyle name="20% - Énfasis1 2 2 2 3 3" xfId="1611" xr:uid="{00000000-0005-0000-0000-0000DF000000}"/>
    <cellStyle name="20% - Énfasis1 2 2 2 3 3 2" xfId="4053" xr:uid="{00000000-0005-0000-0000-0000E0000000}"/>
    <cellStyle name="20% - Énfasis1 2 2 2 3 3 2 2" xfId="18163" xr:uid="{00000000-0005-0000-0000-0000E1000000}"/>
    <cellStyle name="20% - Énfasis1 2 2 2 3 3 2 2 2" xfId="31056" xr:uid="{00000000-0005-0000-0000-0000E2000000}"/>
    <cellStyle name="20% - Énfasis1 2 2 2 3 3 2 3" xfId="13874" xr:uid="{00000000-0005-0000-0000-0000E3000000}"/>
    <cellStyle name="20% - Énfasis1 2 2 2 3 3 2 3 2" xfId="35941" xr:uid="{00000000-0005-0000-0000-0000E4000000}"/>
    <cellStyle name="20% - Énfasis1 2 2 2 3 3 2 4" xfId="8996" xr:uid="{00000000-0005-0000-0000-0000E5000000}"/>
    <cellStyle name="20% - Énfasis1 2 2 2 3 3 2 5" xfId="26121" xr:uid="{00000000-0005-0000-0000-0000E6000000}"/>
    <cellStyle name="20% - Énfasis1 2 2 2 3 3 2 6" xfId="40950" xr:uid="{00000000-0005-0000-0000-0000E7000000}"/>
    <cellStyle name="20% - Énfasis1 2 2 2 3 3 2 7" xfId="46013" xr:uid="{80C2C1A9-31BE-445A-904D-8C069F240455}"/>
    <cellStyle name="20% - Énfasis1 2 2 2 3 3 3" xfId="6527" xr:uid="{00000000-0005-0000-0000-0000E8000000}"/>
    <cellStyle name="20% - Énfasis1 2 2 2 3 3 3 2" xfId="28620" xr:uid="{00000000-0005-0000-0000-0000E9000000}"/>
    <cellStyle name="20% - Énfasis1 2 2 2 3 3 4" xfId="20929" xr:uid="{00000000-0005-0000-0000-0000EA000000}"/>
    <cellStyle name="20% - Énfasis1 2 2 2 3 3 4 2" xfId="33505" xr:uid="{00000000-0005-0000-0000-0000EB000000}"/>
    <cellStyle name="20% - Énfasis1 2 2 2 3 3 5" xfId="11438" xr:uid="{00000000-0005-0000-0000-0000EC000000}"/>
    <cellStyle name="20% - Énfasis1 2 2 2 3 3 6" xfId="23579" xr:uid="{00000000-0005-0000-0000-0000ED000000}"/>
    <cellStyle name="20% - Énfasis1 2 2 2 3 3 7" xfId="38409" xr:uid="{00000000-0005-0000-0000-0000EE000000}"/>
    <cellStyle name="20% - Énfasis1 2 2 2 3 3 8" xfId="43477" xr:uid="{57B17694-D4B5-4DC5-93FC-19C9F0082E4D}"/>
    <cellStyle name="20% - Énfasis1 2 2 2 3 4" xfId="3115" xr:uid="{00000000-0005-0000-0000-0000EF000000}"/>
    <cellStyle name="20% - Énfasis1 2 2 2 3 4 2" xfId="17225" xr:uid="{00000000-0005-0000-0000-0000F0000000}"/>
    <cellStyle name="20% - Énfasis1 2 2 2 3 4 2 2" xfId="30118" xr:uid="{00000000-0005-0000-0000-0000F1000000}"/>
    <cellStyle name="20% - Énfasis1 2 2 2 3 4 3" xfId="12936" xr:uid="{00000000-0005-0000-0000-0000F2000000}"/>
    <cellStyle name="20% - Énfasis1 2 2 2 3 4 3 2" xfId="35003" xr:uid="{00000000-0005-0000-0000-0000F3000000}"/>
    <cellStyle name="20% - Énfasis1 2 2 2 3 4 4" xfId="8058" xr:uid="{00000000-0005-0000-0000-0000F4000000}"/>
    <cellStyle name="20% - Énfasis1 2 2 2 3 4 5" xfId="25183" xr:uid="{00000000-0005-0000-0000-0000F5000000}"/>
    <cellStyle name="20% - Énfasis1 2 2 2 3 4 6" xfId="40012" xr:uid="{00000000-0005-0000-0000-0000F6000000}"/>
    <cellStyle name="20% - Énfasis1 2 2 2 3 4 7" xfId="45075" xr:uid="{D8698223-FD36-4E30-AE92-AD272A23D733}"/>
    <cellStyle name="20% - Énfasis1 2 2 2 3 5" xfId="5589" xr:uid="{00000000-0005-0000-0000-0000F7000000}"/>
    <cellStyle name="20% - Énfasis1 2 2 2 3 5 2" xfId="27682" xr:uid="{00000000-0005-0000-0000-0000F8000000}"/>
    <cellStyle name="20% - Énfasis1 2 2 2 3 6" xfId="15670" xr:uid="{00000000-0005-0000-0000-0000F9000000}"/>
    <cellStyle name="20% - Énfasis1 2 2 2 3 6 2" xfId="32567" xr:uid="{00000000-0005-0000-0000-0000FA000000}"/>
    <cellStyle name="20% - Énfasis1 2 2 2 3 7" xfId="19973" xr:uid="{00000000-0005-0000-0000-0000FB000000}"/>
    <cellStyle name="20% - Énfasis1 2 2 2 3 8" xfId="10500" xr:uid="{00000000-0005-0000-0000-0000FC000000}"/>
    <cellStyle name="20% - Énfasis1 2 2 2 3 9" xfId="22641" xr:uid="{00000000-0005-0000-0000-0000FD000000}"/>
    <cellStyle name="20% - Énfasis1 2 2 2 4" xfId="1226" xr:uid="{00000000-0005-0000-0000-0000FE000000}"/>
    <cellStyle name="20% - Énfasis1 2 2 2 4 2" xfId="3671" xr:uid="{00000000-0005-0000-0000-0000FF000000}"/>
    <cellStyle name="20% - Énfasis1 2 2 2 4 2 2" xfId="17781" xr:uid="{00000000-0005-0000-0000-000000010000}"/>
    <cellStyle name="20% - Énfasis1 2 2 2 4 2 2 2" xfId="30674" xr:uid="{00000000-0005-0000-0000-000001010000}"/>
    <cellStyle name="20% - Énfasis1 2 2 2 4 2 3" xfId="13492" xr:uid="{00000000-0005-0000-0000-000002010000}"/>
    <cellStyle name="20% - Énfasis1 2 2 2 4 2 3 2" xfId="35559" xr:uid="{00000000-0005-0000-0000-000003010000}"/>
    <cellStyle name="20% - Énfasis1 2 2 2 4 2 4" xfId="8614" xr:uid="{00000000-0005-0000-0000-000004010000}"/>
    <cellStyle name="20% - Énfasis1 2 2 2 4 2 5" xfId="25739" xr:uid="{00000000-0005-0000-0000-000005010000}"/>
    <cellStyle name="20% - Énfasis1 2 2 2 4 2 6" xfId="40568" xr:uid="{00000000-0005-0000-0000-000006010000}"/>
    <cellStyle name="20% - Énfasis1 2 2 2 4 2 7" xfId="45631" xr:uid="{E68580A8-C156-44DE-914F-BDDA5718E467}"/>
    <cellStyle name="20% - Énfasis1 2 2 2 4 3" xfId="6145" xr:uid="{00000000-0005-0000-0000-000007010000}"/>
    <cellStyle name="20% - Énfasis1 2 2 2 4 3 2" xfId="28238" xr:uid="{00000000-0005-0000-0000-000008010000}"/>
    <cellStyle name="20% - Énfasis1 2 2 2 4 4" xfId="15288" xr:uid="{00000000-0005-0000-0000-000009010000}"/>
    <cellStyle name="20% - Énfasis1 2 2 2 4 4 2" xfId="33123" xr:uid="{00000000-0005-0000-0000-00000A010000}"/>
    <cellStyle name="20% - Énfasis1 2 2 2 4 5" xfId="20547" xr:uid="{00000000-0005-0000-0000-00000B010000}"/>
    <cellStyle name="20% - Énfasis1 2 2 2 4 6" xfId="11056" xr:uid="{00000000-0005-0000-0000-00000C010000}"/>
    <cellStyle name="20% - Énfasis1 2 2 2 4 7" xfId="23197" xr:uid="{00000000-0005-0000-0000-00000D010000}"/>
    <cellStyle name="20% - Énfasis1 2 2 2 4 8" xfId="38027" xr:uid="{00000000-0005-0000-0000-00000E010000}"/>
    <cellStyle name="20% - Énfasis1 2 2 2 4 9" xfId="43095" xr:uid="{18735BF3-4E63-45D2-A2F9-742872FB4422}"/>
    <cellStyle name="20% - Énfasis1 2 2 2 5" xfId="1842" xr:uid="{00000000-0005-0000-0000-00000F010000}"/>
    <cellStyle name="20% - Énfasis1 2 2 2 5 2" xfId="4284" xr:uid="{00000000-0005-0000-0000-000010010000}"/>
    <cellStyle name="20% - Énfasis1 2 2 2 5 2 2" xfId="18394" xr:uid="{00000000-0005-0000-0000-000011010000}"/>
    <cellStyle name="20% - Énfasis1 2 2 2 5 2 2 2" xfId="31287" xr:uid="{00000000-0005-0000-0000-000012010000}"/>
    <cellStyle name="20% - Énfasis1 2 2 2 5 2 3" xfId="14105" xr:uid="{00000000-0005-0000-0000-000013010000}"/>
    <cellStyle name="20% - Énfasis1 2 2 2 5 2 3 2" xfId="36172" xr:uid="{00000000-0005-0000-0000-000014010000}"/>
    <cellStyle name="20% - Énfasis1 2 2 2 5 2 4" xfId="9227" xr:uid="{00000000-0005-0000-0000-000015010000}"/>
    <cellStyle name="20% - Énfasis1 2 2 2 5 2 5" xfId="26352" xr:uid="{00000000-0005-0000-0000-000016010000}"/>
    <cellStyle name="20% - Énfasis1 2 2 2 5 2 6" xfId="41181" xr:uid="{00000000-0005-0000-0000-000017010000}"/>
    <cellStyle name="20% - Énfasis1 2 2 2 5 2 7" xfId="46244" xr:uid="{C3E36FF2-4580-4A2A-9465-1FD9E28BC16A}"/>
    <cellStyle name="20% - Énfasis1 2 2 2 5 3" xfId="6758" xr:uid="{00000000-0005-0000-0000-000018010000}"/>
    <cellStyle name="20% - Énfasis1 2 2 2 5 3 2" xfId="28851" xr:uid="{00000000-0005-0000-0000-000019010000}"/>
    <cellStyle name="20% - Énfasis1 2 2 2 5 4" xfId="15919" xr:uid="{00000000-0005-0000-0000-00001A010000}"/>
    <cellStyle name="20% - Énfasis1 2 2 2 5 4 2" xfId="33736" xr:uid="{00000000-0005-0000-0000-00001B010000}"/>
    <cellStyle name="20% - Énfasis1 2 2 2 5 5" xfId="21160" xr:uid="{00000000-0005-0000-0000-00001C010000}"/>
    <cellStyle name="20% - Énfasis1 2 2 2 5 6" xfId="11669" xr:uid="{00000000-0005-0000-0000-00001D010000}"/>
    <cellStyle name="20% - Énfasis1 2 2 2 5 7" xfId="23810" xr:uid="{00000000-0005-0000-0000-00001E010000}"/>
    <cellStyle name="20% - Énfasis1 2 2 2 5 8" xfId="38640" xr:uid="{00000000-0005-0000-0000-00001F010000}"/>
    <cellStyle name="20% - Énfasis1 2 2 2 5 9" xfId="43708" xr:uid="{50458764-94C6-4F4A-9A37-48D0BA3D9D42}"/>
    <cellStyle name="20% - Énfasis1 2 2 2 6" xfId="2498" xr:uid="{00000000-0005-0000-0000-000020010000}"/>
    <cellStyle name="20% - Énfasis1 2 2 2 6 2" xfId="4940" xr:uid="{00000000-0005-0000-0000-000021010000}"/>
    <cellStyle name="20% - Énfasis1 2 2 2 6 2 2" xfId="19050" xr:uid="{00000000-0005-0000-0000-000022010000}"/>
    <cellStyle name="20% - Énfasis1 2 2 2 6 2 2 2" xfId="31943" xr:uid="{00000000-0005-0000-0000-000023010000}"/>
    <cellStyle name="20% - Énfasis1 2 2 2 6 2 3" xfId="14761" xr:uid="{00000000-0005-0000-0000-000024010000}"/>
    <cellStyle name="20% - Énfasis1 2 2 2 6 2 3 2" xfId="36828" xr:uid="{00000000-0005-0000-0000-000025010000}"/>
    <cellStyle name="20% - Énfasis1 2 2 2 6 2 4" xfId="9883" xr:uid="{00000000-0005-0000-0000-000026010000}"/>
    <cellStyle name="20% - Énfasis1 2 2 2 6 2 5" xfId="27008" xr:uid="{00000000-0005-0000-0000-000027010000}"/>
    <cellStyle name="20% - Énfasis1 2 2 2 6 2 6" xfId="41837" xr:uid="{00000000-0005-0000-0000-000028010000}"/>
    <cellStyle name="20% - Énfasis1 2 2 2 6 2 7" xfId="46900" xr:uid="{6651FA25-6F0D-4F31-AD14-87552AB6CF55}"/>
    <cellStyle name="20% - Énfasis1 2 2 2 6 3" xfId="7414" xr:uid="{00000000-0005-0000-0000-000029010000}"/>
    <cellStyle name="20% - Énfasis1 2 2 2 6 3 2" xfId="29507" xr:uid="{00000000-0005-0000-0000-00002A010000}"/>
    <cellStyle name="20% - Énfasis1 2 2 2 6 4" xfId="16575" xr:uid="{00000000-0005-0000-0000-00002B010000}"/>
    <cellStyle name="20% - Énfasis1 2 2 2 6 4 2" xfId="34392" xr:uid="{00000000-0005-0000-0000-00002C010000}"/>
    <cellStyle name="20% - Énfasis1 2 2 2 6 5" xfId="21816" xr:uid="{00000000-0005-0000-0000-00002D010000}"/>
    <cellStyle name="20% - Énfasis1 2 2 2 6 6" xfId="12325" xr:uid="{00000000-0005-0000-0000-00002E010000}"/>
    <cellStyle name="20% - Énfasis1 2 2 2 6 7" xfId="24466" xr:uid="{00000000-0005-0000-0000-00002F010000}"/>
    <cellStyle name="20% - Énfasis1 2 2 2 6 8" xfId="39296" xr:uid="{00000000-0005-0000-0000-000030010000}"/>
    <cellStyle name="20% - Énfasis1 2 2 2 6 9" xfId="44364" xr:uid="{67253CDF-8004-45FE-9C1F-A3F1204757A4}"/>
    <cellStyle name="20% - Énfasis1 2 2 2 7" xfId="951" xr:uid="{00000000-0005-0000-0000-000031010000}"/>
    <cellStyle name="20% - Énfasis1 2 2 2 7 2" xfId="3396" xr:uid="{00000000-0005-0000-0000-000032010000}"/>
    <cellStyle name="20% - Énfasis1 2 2 2 7 2 2" xfId="17506" xr:uid="{00000000-0005-0000-0000-000033010000}"/>
    <cellStyle name="20% - Énfasis1 2 2 2 7 2 2 2" xfId="30399" xr:uid="{00000000-0005-0000-0000-000034010000}"/>
    <cellStyle name="20% - Énfasis1 2 2 2 7 2 3" xfId="13217" xr:uid="{00000000-0005-0000-0000-000035010000}"/>
    <cellStyle name="20% - Énfasis1 2 2 2 7 2 3 2" xfId="35284" xr:uid="{00000000-0005-0000-0000-000036010000}"/>
    <cellStyle name="20% - Énfasis1 2 2 2 7 2 4" xfId="8339" xr:uid="{00000000-0005-0000-0000-000037010000}"/>
    <cellStyle name="20% - Énfasis1 2 2 2 7 2 5" xfId="25464" xr:uid="{00000000-0005-0000-0000-000038010000}"/>
    <cellStyle name="20% - Énfasis1 2 2 2 7 2 6" xfId="40293" xr:uid="{00000000-0005-0000-0000-000039010000}"/>
    <cellStyle name="20% - Énfasis1 2 2 2 7 2 7" xfId="45356" xr:uid="{A7DD9128-E42C-45AA-98FC-5A2D642AC27F}"/>
    <cellStyle name="20% - Énfasis1 2 2 2 7 3" xfId="5870" xr:uid="{00000000-0005-0000-0000-00003A010000}"/>
    <cellStyle name="20% - Énfasis1 2 2 2 7 3 2" xfId="27963" xr:uid="{00000000-0005-0000-0000-00003B010000}"/>
    <cellStyle name="20% - Énfasis1 2 2 2 7 4" xfId="20272" xr:uid="{00000000-0005-0000-0000-00003C010000}"/>
    <cellStyle name="20% - Énfasis1 2 2 2 7 4 2" xfId="32848" xr:uid="{00000000-0005-0000-0000-00003D010000}"/>
    <cellStyle name="20% - Énfasis1 2 2 2 7 5" xfId="10781" xr:uid="{00000000-0005-0000-0000-00003E010000}"/>
    <cellStyle name="20% - Énfasis1 2 2 2 7 6" xfId="22922" xr:uid="{00000000-0005-0000-0000-00003F010000}"/>
    <cellStyle name="20% - Énfasis1 2 2 2 7 7" xfId="37752" xr:uid="{00000000-0005-0000-0000-000040010000}"/>
    <cellStyle name="20% - Énfasis1 2 2 2 7 8" xfId="42820" xr:uid="{7C996D57-9C90-4239-B3B1-C5B86AD8A33E}"/>
    <cellStyle name="20% - Énfasis1 2 2 2 8" xfId="2733" xr:uid="{00000000-0005-0000-0000-000041010000}"/>
    <cellStyle name="20% - Énfasis1 2 2 2 8 2" xfId="16843" xr:uid="{00000000-0005-0000-0000-000042010000}"/>
    <cellStyle name="20% - Énfasis1 2 2 2 8 2 2" xfId="29736" xr:uid="{00000000-0005-0000-0000-000043010000}"/>
    <cellStyle name="20% - Énfasis1 2 2 2 8 3" xfId="12554" xr:uid="{00000000-0005-0000-0000-000044010000}"/>
    <cellStyle name="20% - Énfasis1 2 2 2 8 3 2" xfId="34621" xr:uid="{00000000-0005-0000-0000-000045010000}"/>
    <cellStyle name="20% - Énfasis1 2 2 2 8 4" xfId="7676" xr:uid="{00000000-0005-0000-0000-000046010000}"/>
    <cellStyle name="20% - Énfasis1 2 2 2 8 5" xfId="24799" xr:uid="{00000000-0005-0000-0000-000047010000}"/>
    <cellStyle name="20% - Énfasis1 2 2 2 8 6" xfId="39628" xr:uid="{00000000-0005-0000-0000-000048010000}"/>
    <cellStyle name="20% - Énfasis1 2 2 2 8 7" xfId="44693" xr:uid="{E291CF13-3548-4011-AB6E-1D8C490599A0}"/>
    <cellStyle name="20% - Énfasis1 2 2 2 9" xfId="5205" xr:uid="{00000000-0005-0000-0000-000049010000}"/>
    <cellStyle name="20% - Énfasis1 2 2 2 9 2" xfId="27298" xr:uid="{00000000-0005-0000-0000-00004A010000}"/>
    <cellStyle name="20% - Énfasis1 2 2 20" xfId="37021" xr:uid="{00000000-0005-0000-0000-00004B010000}"/>
    <cellStyle name="20% - Énfasis1 2 2 21" xfId="42094" xr:uid="{DEE98585-33A6-40FE-AF38-DDC8135E9789}"/>
    <cellStyle name="20% - Énfasis1 2 2 3" xfId="326" xr:uid="{00000000-0005-0000-0000-00004C010000}"/>
    <cellStyle name="20% - Énfasis1 2 2 3 10" xfId="19280" xr:uid="{00000000-0005-0000-0000-00004D010000}"/>
    <cellStyle name="20% - Énfasis1 2 2 3 11" xfId="19692" xr:uid="{00000000-0005-0000-0000-00004E010000}"/>
    <cellStyle name="20% - Énfasis1 2 2 3 12" xfId="10219" xr:uid="{00000000-0005-0000-0000-00004F010000}"/>
    <cellStyle name="20% - Énfasis1 2 2 3 13" xfId="22360" xr:uid="{00000000-0005-0000-0000-000050010000}"/>
    <cellStyle name="20% - Énfasis1 2 2 3 14" xfId="37190" xr:uid="{00000000-0005-0000-0000-000051010000}"/>
    <cellStyle name="20% - Énfasis1 2 2 3 15" xfId="42258" xr:uid="{BFB9A0BA-F852-42CC-BDA9-692E905B1E03}"/>
    <cellStyle name="20% - Énfasis1 2 2 3 2" xfId="612" xr:uid="{00000000-0005-0000-0000-000052010000}"/>
    <cellStyle name="20% - Énfasis1 2 2 3 2 10" xfId="37470" xr:uid="{00000000-0005-0000-0000-000053010000}"/>
    <cellStyle name="20% - Énfasis1 2 2 3 2 11" xfId="42538" xr:uid="{C6CC58ED-AEA1-4608-956B-2ECE85037B2D}"/>
    <cellStyle name="20% - Énfasis1 2 2 3 2 2" xfId="2223" xr:uid="{00000000-0005-0000-0000-000054010000}"/>
    <cellStyle name="20% - Énfasis1 2 2 3 2 2 2" xfId="4665" xr:uid="{00000000-0005-0000-0000-000055010000}"/>
    <cellStyle name="20% - Énfasis1 2 2 3 2 2 2 2" xfId="18775" xr:uid="{00000000-0005-0000-0000-000056010000}"/>
    <cellStyle name="20% - Énfasis1 2 2 3 2 2 2 2 2" xfId="31668" xr:uid="{00000000-0005-0000-0000-000057010000}"/>
    <cellStyle name="20% - Énfasis1 2 2 3 2 2 2 3" xfId="14486" xr:uid="{00000000-0005-0000-0000-000058010000}"/>
    <cellStyle name="20% - Énfasis1 2 2 3 2 2 2 3 2" xfId="36553" xr:uid="{00000000-0005-0000-0000-000059010000}"/>
    <cellStyle name="20% - Énfasis1 2 2 3 2 2 2 4" xfId="9608" xr:uid="{00000000-0005-0000-0000-00005A010000}"/>
    <cellStyle name="20% - Énfasis1 2 2 3 2 2 2 5" xfId="26733" xr:uid="{00000000-0005-0000-0000-00005B010000}"/>
    <cellStyle name="20% - Énfasis1 2 2 3 2 2 2 6" xfId="41562" xr:uid="{00000000-0005-0000-0000-00005C010000}"/>
    <cellStyle name="20% - Énfasis1 2 2 3 2 2 2 7" xfId="46625" xr:uid="{A604D5D1-1DE2-4BDA-A74C-1ADE6C2DE059}"/>
    <cellStyle name="20% - Énfasis1 2 2 3 2 2 3" xfId="7139" xr:uid="{00000000-0005-0000-0000-00005D010000}"/>
    <cellStyle name="20% - Énfasis1 2 2 3 2 2 3 2" xfId="29232" xr:uid="{00000000-0005-0000-0000-00005E010000}"/>
    <cellStyle name="20% - Énfasis1 2 2 3 2 2 4" xfId="16300" xr:uid="{00000000-0005-0000-0000-00005F010000}"/>
    <cellStyle name="20% - Énfasis1 2 2 3 2 2 4 2" xfId="34117" xr:uid="{00000000-0005-0000-0000-000060010000}"/>
    <cellStyle name="20% - Énfasis1 2 2 3 2 2 5" xfId="21541" xr:uid="{00000000-0005-0000-0000-000061010000}"/>
    <cellStyle name="20% - Énfasis1 2 2 3 2 2 6" xfId="12050" xr:uid="{00000000-0005-0000-0000-000062010000}"/>
    <cellStyle name="20% - Énfasis1 2 2 3 2 2 7" xfId="24191" xr:uid="{00000000-0005-0000-0000-000063010000}"/>
    <cellStyle name="20% - Énfasis1 2 2 3 2 2 8" xfId="39021" xr:uid="{00000000-0005-0000-0000-000064010000}"/>
    <cellStyle name="20% - Énfasis1 2 2 3 2 2 9" xfId="44089" xr:uid="{CF84EE87-9FC8-4F6B-8194-9CA676AC3632}"/>
    <cellStyle name="20% - Énfasis1 2 2 3 2 3" xfId="1610" xr:uid="{00000000-0005-0000-0000-000065010000}"/>
    <cellStyle name="20% - Énfasis1 2 2 3 2 3 2" xfId="4052" xr:uid="{00000000-0005-0000-0000-000066010000}"/>
    <cellStyle name="20% - Énfasis1 2 2 3 2 3 2 2" xfId="18162" xr:uid="{00000000-0005-0000-0000-000067010000}"/>
    <cellStyle name="20% - Énfasis1 2 2 3 2 3 2 2 2" xfId="31055" xr:uid="{00000000-0005-0000-0000-000068010000}"/>
    <cellStyle name="20% - Énfasis1 2 2 3 2 3 2 3" xfId="13873" xr:uid="{00000000-0005-0000-0000-000069010000}"/>
    <cellStyle name="20% - Énfasis1 2 2 3 2 3 2 3 2" xfId="35940" xr:uid="{00000000-0005-0000-0000-00006A010000}"/>
    <cellStyle name="20% - Énfasis1 2 2 3 2 3 2 4" xfId="8995" xr:uid="{00000000-0005-0000-0000-00006B010000}"/>
    <cellStyle name="20% - Énfasis1 2 2 3 2 3 2 5" xfId="26120" xr:uid="{00000000-0005-0000-0000-00006C010000}"/>
    <cellStyle name="20% - Énfasis1 2 2 3 2 3 2 6" xfId="40949" xr:uid="{00000000-0005-0000-0000-00006D010000}"/>
    <cellStyle name="20% - Énfasis1 2 2 3 2 3 2 7" xfId="46012" xr:uid="{03135B69-8FC8-4352-91E0-B11B5A88FC04}"/>
    <cellStyle name="20% - Énfasis1 2 2 3 2 3 3" xfId="6526" xr:uid="{00000000-0005-0000-0000-00006E010000}"/>
    <cellStyle name="20% - Énfasis1 2 2 3 2 3 3 2" xfId="28619" xr:uid="{00000000-0005-0000-0000-00006F010000}"/>
    <cellStyle name="20% - Énfasis1 2 2 3 2 3 4" xfId="20928" xr:uid="{00000000-0005-0000-0000-000070010000}"/>
    <cellStyle name="20% - Énfasis1 2 2 3 2 3 4 2" xfId="33504" xr:uid="{00000000-0005-0000-0000-000071010000}"/>
    <cellStyle name="20% - Énfasis1 2 2 3 2 3 5" xfId="11437" xr:uid="{00000000-0005-0000-0000-000072010000}"/>
    <cellStyle name="20% - Énfasis1 2 2 3 2 3 6" xfId="23578" xr:uid="{00000000-0005-0000-0000-000073010000}"/>
    <cellStyle name="20% - Énfasis1 2 2 3 2 3 7" xfId="38408" xr:uid="{00000000-0005-0000-0000-000074010000}"/>
    <cellStyle name="20% - Énfasis1 2 2 3 2 3 8" xfId="43476" xr:uid="{8BB33FD9-A33C-4C1A-B720-01F1AB97649C}"/>
    <cellStyle name="20% - Énfasis1 2 2 3 2 4" xfId="3114" xr:uid="{00000000-0005-0000-0000-000075010000}"/>
    <cellStyle name="20% - Énfasis1 2 2 3 2 4 2" xfId="17224" xr:uid="{00000000-0005-0000-0000-000076010000}"/>
    <cellStyle name="20% - Énfasis1 2 2 3 2 4 2 2" xfId="30117" xr:uid="{00000000-0005-0000-0000-000077010000}"/>
    <cellStyle name="20% - Énfasis1 2 2 3 2 4 3" xfId="12935" xr:uid="{00000000-0005-0000-0000-000078010000}"/>
    <cellStyle name="20% - Énfasis1 2 2 3 2 4 3 2" xfId="35002" xr:uid="{00000000-0005-0000-0000-000079010000}"/>
    <cellStyle name="20% - Énfasis1 2 2 3 2 4 4" xfId="8057" xr:uid="{00000000-0005-0000-0000-00007A010000}"/>
    <cellStyle name="20% - Énfasis1 2 2 3 2 4 5" xfId="25182" xr:uid="{00000000-0005-0000-0000-00007B010000}"/>
    <cellStyle name="20% - Énfasis1 2 2 3 2 4 6" xfId="40011" xr:uid="{00000000-0005-0000-0000-00007C010000}"/>
    <cellStyle name="20% - Énfasis1 2 2 3 2 4 7" xfId="45074" xr:uid="{F061E904-74C0-4A5C-80B4-5B86C4E8DA0E}"/>
    <cellStyle name="20% - Énfasis1 2 2 3 2 5" xfId="5588" xr:uid="{00000000-0005-0000-0000-00007D010000}"/>
    <cellStyle name="20% - Énfasis1 2 2 3 2 5 2" xfId="27681" xr:uid="{00000000-0005-0000-0000-00007E010000}"/>
    <cellStyle name="20% - Énfasis1 2 2 3 2 6" xfId="15669" xr:uid="{00000000-0005-0000-0000-00007F010000}"/>
    <cellStyle name="20% - Énfasis1 2 2 3 2 6 2" xfId="32566" xr:uid="{00000000-0005-0000-0000-000080010000}"/>
    <cellStyle name="20% - Énfasis1 2 2 3 2 7" xfId="19972" xr:uid="{00000000-0005-0000-0000-000081010000}"/>
    <cellStyle name="20% - Énfasis1 2 2 3 2 8" xfId="10499" xr:uid="{00000000-0005-0000-0000-000082010000}"/>
    <cellStyle name="20% - Énfasis1 2 2 3 2 9" xfId="22640" xr:uid="{00000000-0005-0000-0000-000083010000}"/>
    <cellStyle name="20% - Énfasis1 2 2 3 3" xfId="1330" xr:uid="{00000000-0005-0000-0000-000084010000}"/>
    <cellStyle name="20% - Énfasis1 2 2 3 3 2" xfId="3772" xr:uid="{00000000-0005-0000-0000-000085010000}"/>
    <cellStyle name="20% - Énfasis1 2 2 3 3 2 2" xfId="17882" xr:uid="{00000000-0005-0000-0000-000086010000}"/>
    <cellStyle name="20% - Énfasis1 2 2 3 3 2 2 2" xfId="30775" xr:uid="{00000000-0005-0000-0000-000087010000}"/>
    <cellStyle name="20% - Énfasis1 2 2 3 3 2 3" xfId="13593" xr:uid="{00000000-0005-0000-0000-000088010000}"/>
    <cellStyle name="20% - Énfasis1 2 2 3 3 2 3 2" xfId="35660" xr:uid="{00000000-0005-0000-0000-000089010000}"/>
    <cellStyle name="20% - Énfasis1 2 2 3 3 2 4" xfId="8715" xr:uid="{00000000-0005-0000-0000-00008A010000}"/>
    <cellStyle name="20% - Énfasis1 2 2 3 3 2 5" xfId="25840" xr:uid="{00000000-0005-0000-0000-00008B010000}"/>
    <cellStyle name="20% - Énfasis1 2 2 3 3 2 6" xfId="40669" xr:uid="{00000000-0005-0000-0000-00008C010000}"/>
    <cellStyle name="20% - Énfasis1 2 2 3 3 2 7" xfId="45732" xr:uid="{324ACECC-EC75-4C51-8E37-E168A64E8910}"/>
    <cellStyle name="20% - Énfasis1 2 2 3 3 3" xfId="6246" xr:uid="{00000000-0005-0000-0000-00008D010000}"/>
    <cellStyle name="20% - Énfasis1 2 2 3 3 3 2" xfId="28339" xr:uid="{00000000-0005-0000-0000-00008E010000}"/>
    <cellStyle name="20% - Énfasis1 2 2 3 3 4" xfId="15389" xr:uid="{00000000-0005-0000-0000-00008F010000}"/>
    <cellStyle name="20% - Énfasis1 2 2 3 3 4 2" xfId="33224" xr:uid="{00000000-0005-0000-0000-000090010000}"/>
    <cellStyle name="20% - Énfasis1 2 2 3 3 5" xfId="20648" xr:uid="{00000000-0005-0000-0000-000091010000}"/>
    <cellStyle name="20% - Énfasis1 2 2 3 3 6" xfId="11157" xr:uid="{00000000-0005-0000-0000-000092010000}"/>
    <cellStyle name="20% - Énfasis1 2 2 3 3 7" xfId="23298" xr:uid="{00000000-0005-0000-0000-000093010000}"/>
    <cellStyle name="20% - Énfasis1 2 2 3 3 8" xfId="38128" xr:uid="{00000000-0005-0000-0000-000094010000}"/>
    <cellStyle name="20% - Énfasis1 2 2 3 3 9" xfId="43196" xr:uid="{F5839901-94BE-4002-9927-9CF3E5322014}"/>
    <cellStyle name="20% - Énfasis1 2 2 3 4" xfId="1943" xr:uid="{00000000-0005-0000-0000-000095010000}"/>
    <cellStyle name="20% - Énfasis1 2 2 3 4 2" xfId="4385" xr:uid="{00000000-0005-0000-0000-000096010000}"/>
    <cellStyle name="20% - Énfasis1 2 2 3 4 2 2" xfId="18495" xr:uid="{00000000-0005-0000-0000-000097010000}"/>
    <cellStyle name="20% - Énfasis1 2 2 3 4 2 2 2" xfId="31388" xr:uid="{00000000-0005-0000-0000-000098010000}"/>
    <cellStyle name="20% - Énfasis1 2 2 3 4 2 3" xfId="14206" xr:uid="{00000000-0005-0000-0000-000099010000}"/>
    <cellStyle name="20% - Énfasis1 2 2 3 4 2 3 2" xfId="36273" xr:uid="{00000000-0005-0000-0000-00009A010000}"/>
    <cellStyle name="20% - Énfasis1 2 2 3 4 2 4" xfId="9328" xr:uid="{00000000-0005-0000-0000-00009B010000}"/>
    <cellStyle name="20% - Énfasis1 2 2 3 4 2 5" xfId="26453" xr:uid="{00000000-0005-0000-0000-00009C010000}"/>
    <cellStyle name="20% - Énfasis1 2 2 3 4 2 6" xfId="41282" xr:uid="{00000000-0005-0000-0000-00009D010000}"/>
    <cellStyle name="20% - Énfasis1 2 2 3 4 2 7" xfId="46345" xr:uid="{8C0C4E7A-FA91-4022-9935-0E594987209A}"/>
    <cellStyle name="20% - Énfasis1 2 2 3 4 3" xfId="6859" xr:uid="{00000000-0005-0000-0000-00009E010000}"/>
    <cellStyle name="20% - Énfasis1 2 2 3 4 3 2" xfId="28952" xr:uid="{00000000-0005-0000-0000-00009F010000}"/>
    <cellStyle name="20% - Énfasis1 2 2 3 4 4" xfId="16020" xr:uid="{00000000-0005-0000-0000-0000A0010000}"/>
    <cellStyle name="20% - Énfasis1 2 2 3 4 4 2" xfId="33837" xr:uid="{00000000-0005-0000-0000-0000A1010000}"/>
    <cellStyle name="20% - Énfasis1 2 2 3 4 5" xfId="21261" xr:uid="{00000000-0005-0000-0000-0000A2010000}"/>
    <cellStyle name="20% - Énfasis1 2 2 3 4 6" xfId="11770" xr:uid="{00000000-0005-0000-0000-0000A3010000}"/>
    <cellStyle name="20% - Énfasis1 2 2 3 4 7" xfId="23911" xr:uid="{00000000-0005-0000-0000-0000A4010000}"/>
    <cellStyle name="20% - Énfasis1 2 2 3 4 8" xfId="38741" xr:uid="{00000000-0005-0000-0000-0000A5010000}"/>
    <cellStyle name="20% - Énfasis1 2 2 3 4 9" xfId="43809" xr:uid="{B456AC67-F740-4BFF-BDEC-FC733F0CF4D7}"/>
    <cellStyle name="20% - Énfasis1 2 2 3 5" xfId="2416" xr:uid="{00000000-0005-0000-0000-0000A6010000}"/>
    <cellStyle name="20% - Énfasis1 2 2 3 5 2" xfId="4858" xr:uid="{00000000-0005-0000-0000-0000A7010000}"/>
    <cellStyle name="20% - Énfasis1 2 2 3 5 2 2" xfId="18968" xr:uid="{00000000-0005-0000-0000-0000A8010000}"/>
    <cellStyle name="20% - Énfasis1 2 2 3 5 2 2 2" xfId="31861" xr:uid="{00000000-0005-0000-0000-0000A9010000}"/>
    <cellStyle name="20% - Énfasis1 2 2 3 5 2 3" xfId="14679" xr:uid="{00000000-0005-0000-0000-0000AA010000}"/>
    <cellStyle name="20% - Énfasis1 2 2 3 5 2 3 2" xfId="36746" xr:uid="{00000000-0005-0000-0000-0000AB010000}"/>
    <cellStyle name="20% - Énfasis1 2 2 3 5 2 4" xfId="9801" xr:uid="{00000000-0005-0000-0000-0000AC010000}"/>
    <cellStyle name="20% - Énfasis1 2 2 3 5 2 5" xfId="26926" xr:uid="{00000000-0005-0000-0000-0000AD010000}"/>
    <cellStyle name="20% - Énfasis1 2 2 3 5 2 6" xfId="41755" xr:uid="{00000000-0005-0000-0000-0000AE010000}"/>
    <cellStyle name="20% - Énfasis1 2 2 3 5 2 7" xfId="46818" xr:uid="{78D3936F-0656-4433-BF73-7CCECE9B9266}"/>
    <cellStyle name="20% - Énfasis1 2 2 3 5 3" xfId="7332" xr:uid="{00000000-0005-0000-0000-0000AF010000}"/>
    <cellStyle name="20% - Énfasis1 2 2 3 5 3 2" xfId="29425" xr:uid="{00000000-0005-0000-0000-0000B0010000}"/>
    <cellStyle name="20% - Énfasis1 2 2 3 5 4" xfId="16493" xr:uid="{00000000-0005-0000-0000-0000B1010000}"/>
    <cellStyle name="20% - Énfasis1 2 2 3 5 4 2" xfId="34310" xr:uid="{00000000-0005-0000-0000-0000B2010000}"/>
    <cellStyle name="20% - Énfasis1 2 2 3 5 5" xfId="21734" xr:uid="{00000000-0005-0000-0000-0000B3010000}"/>
    <cellStyle name="20% - Énfasis1 2 2 3 5 6" xfId="12243" xr:uid="{00000000-0005-0000-0000-0000B4010000}"/>
    <cellStyle name="20% - Énfasis1 2 2 3 5 7" xfId="24384" xr:uid="{00000000-0005-0000-0000-0000B5010000}"/>
    <cellStyle name="20% - Énfasis1 2 2 3 5 8" xfId="39214" xr:uid="{00000000-0005-0000-0000-0000B6010000}"/>
    <cellStyle name="20% - Énfasis1 2 2 3 5 9" xfId="44282" xr:uid="{B4F50BF5-9406-4932-8CDA-BC1A1328E004}"/>
    <cellStyle name="20% - Énfasis1 2 2 3 6" xfId="888" xr:uid="{00000000-0005-0000-0000-0000B7010000}"/>
    <cellStyle name="20% - Énfasis1 2 2 3 6 2" xfId="3333" xr:uid="{00000000-0005-0000-0000-0000B8010000}"/>
    <cellStyle name="20% - Énfasis1 2 2 3 6 2 2" xfId="17443" xr:uid="{00000000-0005-0000-0000-0000B9010000}"/>
    <cellStyle name="20% - Énfasis1 2 2 3 6 2 2 2" xfId="30336" xr:uid="{00000000-0005-0000-0000-0000BA010000}"/>
    <cellStyle name="20% - Énfasis1 2 2 3 6 2 3" xfId="13154" xr:uid="{00000000-0005-0000-0000-0000BB010000}"/>
    <cellStyle name="20% - Énfasis1 2 2 3 6 2 3 2" xfId="35221" xr:uid="{00000000-0005-0000-0000-0000BC010000}"/>
    <cellStyle name="20% - Énfasis1 2 2 3 6 2 4" xfId="8276" xr:uid="{00000000-0005-0000-0000-0000BD010000}"/>
    <cellStyle name="20% - Énfasis1 2 2 3 6 2 5" xfId="25401" xr:uid="{00000000-0005-0000-0000-0000BE010000}"/>
    <cellStyle name="20% - Énfasis1 2 2 3 6 2 6" xfId="40230" xr:uid="{00000000-0005-0000-0000-0000BF010000}"/>
    <cellStyle name="20% - Énfasis1 2 2 3 6 2 7" xfId="45293" xr:uid="{FD29B768-AAF7-4EF0-80E8-96B354652235}"/>
    <cellStyle name="20% - Énfasis1 2 2 3 6 3" xfId="5807" xr:uid="{00000000-0005-0000-0000-0000C0010000}"/>
    <cellStyle name="20% - Énfasis1 2 2 3 6 3 2" xfId="27900" xr:uid="{00000000-0005-0000-0000-0000C1010000}"/>
    <cellStyle name="20% - Énfasis1 2 2 3 6 4" xfId="20209" xr:uid="{00000000-0005-0000-0000-0000C2010000}"/>
    <cellStyle name="20% - Énfasis1 2 2 3 6 4 2" xfId="32785" xr:uid="{00000000-0005-0000-0000-0000C3010000}"/>
    <cellStyle name="20% - Énfasis1 2 2 3 6 5" xfId="10718" xr:uid="{00000000-0005-0000-0000-0000C4010000}"/>
    <cellStyle name="20% - Énfasis1 2 2 3 6 6" xfId="22859" xr:uid="{00000000-0005-0000-0000-0000C5010000}"/>
    <cellStyle name="20% - Énfasis1 2 2 3 6 7" xfId="37689" xr:uid="{00000000-0005-0000-0000-0000C6010000}"/>
    <cellStyle name="20% - Énfasis1 2 2 3 6 8" xfId="42757" xr:uid="{7D1BA873-5C41-4126-A012-3F4EB13DCA92}"/>
    <cellStyle name="20% - Énfasis1 2 2 3 7" xfId="2834" xr:uid="{00000000-0005-0000-0000-0000C7010000}"/>
    <cellStyle name="20% - Énfasis1 2 2 3 7 2" xfId="16944" xr:uid="{00000000-0005-0000-0000-0000C8010000}"/>
    <cellStyle name="20% - Énfasis1 2 2 3 7 2 2" xfId="29837" xr:uid="{00000000-0005-0000-0000-0000C9010000}"/>
    <cellStyle name="20% - Énfasis1 2 2 3 7 3" xfId="12655" xr:uid="{00000000-0005-0000-0000-0000CA010000}"/>
    <cellStyle name="20% - Énfasis1 2 2 3 7 3 2" xfId="34722" xr:uid="{00000000-0005-0000-0000-0000CB010000}"/>
    <cellStyle name="20% - Énfasis1 2 2 3 7 4" xfId="7777" xr:uid="{00000000-0005-0000-0000-0000CC010000}"/>
    <cellStyle name="20% - Énfasis1 2 2 3 7 5" xfId="24902" xr:uid="{00000000-0005-0000-0000-0000CD010000}"/>
    <cellStyle name="20% - Énfasis1 2 2 3 7 6" xfId="39731" xr:uid="{00000000-0005-0000-0000-0000CE010000}"/>
    <cellStyle name="20% - Énfasis1 2 2 3 7 7" xfId="44794" xr:uid="{41D19CF1-1FFE-4627-9CC9-E6B21491BC80}"/>
    <cellStyle name="20% - Énfasis1 2 2 3 8" xfId="5308" xr:uid="{00000000-0005-0000-0000-0000CF010000}"/>
    <cellStyle name="20% - Énfasis1 2 2 3 8 2" xfId="27401" xr:uid="{00000000-0005-0000-0000-0000D0010000}"/>
    <cellStyle name="20% - Énfasis1 2 2 3 9" xfId="14951" xr:uid="{00000000-0005-0000-0000-0000D1010000}"/>
    <cellStyle name="20% - Énfasis1 2 2 3 9 2" xfId="32286" xr:uid="{00000000-0005-0000-0000-0000D2010000}"/>
    <cellStyle name="20% - Énfasis1 2 2 4" xfId="488" xr:uid="{00000000-0005-0000-0000-0000D3010000}"/>
    <cellStyle name="20% - Énfasis1 2 2 4 10" xfId="19439" xr:uid="{00000000-0005-0000-0000-0000D4010000}"/>
    <cellStyle name="20% - Énfasis1 2 2 4 11" xfId="19851" xr:uid="{00000000-0005-0000-0000-0000D5010000}"/>
    <cellStyle name="20% - Énfasis1 2 2 4 12" xfId="10378" xr:uid="{00000000-0005-0000-0000-0000D6010000}"/>
    <cellStyle name="20% - Énfasis1 2 2 4 13" xfId="22519" xr:uid="{00000000-0005-0000-0000-0000D7010000}"/>
    <cellStyle name="20% - Énfasis1 2 2 4 14" xfId="37349" xr:uid="{00000000-0005-0000-0000-0000D8010000}"/>
    <cellStyle name="20% - Énfasis1 2 2 4 15" xfId="42417" xr:uid="{B99AFDF0-7B70-4CF6-A8B1-54B0F77F0E85}"/>
    <cellStyle name="20% - Énfasis1 2 2 4 2" xfId="611" xr:uid="{00000000-0005-0000-0000-0000D9010000}"/>
    <cellStyle name="20% - Énfasis1 2 2 4 2 10" xfId="37469" xr:uid="{00000000-0005-0000-0000-0000DA010000}"/>
    <cellStyle name="20% - Énfasis1 2 2 4 2 11" xfId="42537" xr:uid="{EC17123D-9109-4E7B-A8BE-A13575DCEB95}"/>
    <cellStyle name="20% - Énfasis1 2 2 4 2 2" xfId="2222" xr:uid="{00000000-0005-0000-0000-0000DB010000}"/>
    <cellStyle name="20% - Énfasis1 2 2 4 2 2 2" xfId="4664" xr:uid="{00000000-0005-0000-0000-0000DC010000}"/>
    <cellStyle name="20% - Énfasis1 2 2 4 2 2 2 2" xfId="18774" xr:uid="{00000000-0005-0000-0000-0000DD010000}"/>
    <cellStyle name="20% - Énfasis1 2 2 4 2 2 2 2 2" xfId="31667" xr:uid="{00000000-0005-0000-0000-0000DE010000}"/>
    <cellStyle name="20% - Énfasis1 2 2 4 2 2 2 3" xfId="14485" xr:uid="{00000000-0005-0000-0000-0000DF010000}"/>
    <cellStyle name="20% - Énfasis1 2 2 4 2 2 2 3 2" xfId="36552" xr:uid="{00000000-0005-0000-0000-0000E0010000}"/>
    <cellStyle name="20% - Énfasis1 2 2 4 2 2 2 4" xfId="9607" xr:uid="{00000000-0005-0000-0000-0000E1010000}"/>
    <cellStyle name="20% - Énfasis1 2 2 4 2 2 2 5" xfId="26732" xr:uid="{00000000-0005-0000-0000-0000E2010000}"/>
    <cellStyle name="20% - Énfasis1 2 2 4 2 2 2 6" xfId="41561" xr:uid="{00000000-0005-0000-0000-0000E3010000}"/>
    <cellStyle name="20% - Énfasis1 2 2 4 2 2 2 7" xfId="46624" xr:uid="{910268AB-C8A9-4E69-B407-409D79428788}"/>
    <cellStyle name="20% - Énfasis1 2 2 4 2 2 3" xfId="7138" xr:uid="{00000000-0005-0000-0000-0000E4010000}"/>
    <cellStyle name="20% - Énfasis1 2 2 4 2 2 3 2" xfId="29231" xr:uid="{00000000-0005-0000-0000-0000E5010000}"/>
    <cellStyle name="20% - Énfasis1 2 2 4 2 2 4" xfId="16299" xr:uid="{00000000-0005-0000-0000-0000E6010000}"/>
    <cellStyle name="20% - Énfasis1 2 2 4 2 2 4 2" xfId="34116" xr:uid="{00000000-0005-0000-0000-0000E7010000}"/>
    <cellStyle name="20% - Énfasis1 2 2 4 2 2 5" xfId="21540" xr:uid="{00000000-0005-0000-0000-0000E8010000}"/>
    <cellStyle name="20% - Énfasis1 2 2 4 2 2 6" xfId="12049" xr:uid="{00000000-0005-0000-0000-0000E9010000}"/>
    <cellStyle name="20% - Énfasis1 2 2 4 2 2 7" xfId="24190" xr:uid="{00000000-0005-0000-0000-0000EA010000}"/>
    <cellStyle name="20% - Énfasis1 2 2 4 2 2 8" xfId="39020" xr:uid="{00000000-0005-0000-0000-0000EB010000}"/>
    <cellStyle name="20% - Énfasis1 2 2 4 2 2 9" xfId="44088" xr:uid="{58A3FDC7-2A5B-4D27-A268-4D3A19DBC60A}"/>
    <cellStyle name="20% - Énfasis1 2 2 4 2 3" xfId="1609" xr:uid="{00000000-0005-0000-0000-0000EC010000}"/>
    <cellStyle name="20% - Énfasis1 2 2 4 2 3 2" xfId="4051" xr:uid="{00000000-0005-0000-0000-0000ED010000}"/>
    <cellStyle name="20% - Énfasis1 2 2 4 2 3 2 2" xfId="18161" xr:uid="{00000000-0005-0000-0000-0000EE010000}"/>
    <cellStyle name="20% - Énfasis1 2 2 4 2 3 2 2 2" xfId="31054" xr:uid="{00000000-0005-0000-0000-0000EF010000}"/>
    <cellStyle name="20% - Énfasis1 2 2 4 2 3 2 3" xfId="13872" xr:uid="{00000000-0005-0000-0000-0000F0010000}"/>
    <cellStyle name="20% - Énfasis1 2 2 4 2 3 2 3 2" xfId="35939" xr:uid="{00000000-0005-0000-0000-0000F1010000}"/>
    <cellStyle name="20% - Énfasis1 2 2 4 2 3 2 4" xfId="8994" xr:uid="{00000000-0005-0000-0000-0000F2010000}"/>
    <cellStyle name="20% - Énfasis1 2 2 4 2 3 2 5" xfId="26119" xr:uid="{00000000-0005-0000-0000-0000F3010000}"/>
    <cellStyle name="20% - Énfasis1 2 2 4 2 3 2 6" xfId="40948" xr:uid="{00000000-0005-0000-0000-0000F4010000}"/>
    <cellStyle name="20% - Énfasis1 2 2 4 2 3 2 7" xfId="46011" xr:uid="{82A4E001-4EBA-4B37-AF22-360096D399E4}"/>
    <cellStyle name="20% - Énfasis1 2 2 4 2 3 3" xfId="6525" xr:uid="{00000000-0005-0000-0000-0000F5010000}"/>
    <cellStyle name="20% - Énfasis1 2 2 4 2 3 3 2" xfId="28618" xr:uid="{00000000-0005-0000-0000-0000F6010000}"/>
    <cellStyle name="20% - Énfasis1 2 2 4 2 3 4" xfId="20927" xr:uid="{00000000-0005-0000-0000-0000F7010000}"/>
    <cellStyle name="20% - Énfasis1 2 2 4 2 3 4 2" xfId="33503" xr:uid="{00000000-0005-0000-0000-0000F8010000}"/>
    <cellStyle name="20% - Énfasis1 2 2 4 2 3 5" xfId="11436" xr:uid="{00000000-0005-0000-0000-0000F9010000}"/>
    <cellStyle name="20% - Énfasis1 2 2 4 2 3 6" xfId="23577" xr:uid="{00000000-0005-0000-0000-0000FA010000}"/>
    <cellStyle name="20% - Énfasis1 2 2 4 2 3 7" xfId="38407" xr:uid="{00000000-0005-0000-0000-0000FB010000}"/>
    <cellStyle name="20% - Énfasis1 2 2 4 2 3 8" xfId="43475" xr:uid="{BA599EC8-425D-429E-9DBF-0B4E1DAA716A}"/>
    <cellStyle name="20% - Énfasis1 2 2 4 2 4" xfId="3113" xr:uid="{00000000-0005-0000-0000-0000FC010000}"/>
    <cellStyle name="20% - Énfasis1 2 2 4 2 4 2" xfId="17223" xr:uid="{00000000-0005-0000-0000-0000FD010000}"/>
    <cellStyle name="20% - Énfasis1 2 2 4 2 4 2 2" xfId="30116" xr:uid="{00000000-0005-0000-0000-0000FE010000}"/>
    <cellStyle name="20% - Énfasis1 2 2 4 2 4 3" xfId="12934" xr:uid="{00000000-0005-0000-0000-0000FF010000}"/>
    <cellStyle name="20% - Énfasis1 2 2 4 2 4 3 2" xfId="35001" xr:uid="{00000000-0005-0000-0000-000000020000}"/>
    <cellStyle name="20% - Énfasis1 2 2 4 2 4 4" xfId="8056" xr:uid="{00000000-0005-0000-0000-000001020000}"/>
    <cellStyle name="20% - Énfasis1 2 2 4 2 4 5" xfId="25181" xr:uid="{00000000-0005-0000-0000-000002020000}"/>
    <cellStyle name="20% - Énfasis1 2 2 4 2 4 6" xfId="40010" xr:uid="{00000000-0005-0000-0000-000003020000}"/>
    <cellStyle name="20% - Énfasis1 2 2 4 2 4 7" xfId="45073" xr:uid="{EEEEFD6B-FF21-4AC4-823D-1FCF54EBB8B7}"/>
    <cellStyle name="20% - Énfasis1 2 2 4 2 5" xfId="5587" xr:uid="{00000000-0005-0000-0000-000004020000}"/>
    <cellStyle name="20% - Énfasis1 2 2 4 2 5 2" xfId="27680" xr:uid="{00000000-0005-0000-0000-000005020000}"/>
    <cellStyle name="20% - Énfasis1 2 2 4 2 6" xfId="15668" xr:uid="{00000000-0005-0000-0000-000006020000}"/>
    <cellStyle name="20% - Énfasis1 2 2 4 2 6 2" xfId="32565" xr:uid="{00000000-0005-0000-0000-000007020000}"/>
    <cellStyle name="20% - Énfasis1 2 2 4 2 7" xfId="19971" xr:uid="{00000000-0005-0000-0000-000008020000}"/>
    <cellStyle name="20% - Énfasis1 2 2 4 2 8" xfId="10498" xr:uid="{00000000-0005-0000-0000-000009020000}"/>
    <cellStyle name="20% - Énfasis1 2 2 4 2 9" xfId="22639" xr:uid="{00000000-0005-0000-0000-00000A020000}"/>
    <cellStyle name="20% - Énfasis1 2 2 4 3" xfId="1489" xr:uid="{00000000-0005-0000-0000-00000B020000}"/>
    <cellStyle name="20% - Énfasis1 2 2 4 3 2" xfId="3931" xr:uid="{00000000-0005-0000-0000-00000C020000}"/>
    <cellStyle name="20% - Énfasis1 2 2 4 3 2 2" xfId="18041" xr:uid="{00000000-0005-0000-0000-00000D020000}"/>
    <cellStyle name="20% - Énfasis1 2 2 4 3 2 2 2" xfId="30934" xr:uid="{00000000-0005-0000-0000-00000E020000}"/>
    <cellStyle name="20% - Énfasis1 2 2 4 3 2 3" xfId="13752" xr:uid="{00000000-0005-0000-0000-00000F020000}"/>
    <cellStyle name="20% - Énfasis1 2 2 4 3 2 3 2" xfId="35819" xr:uid="{00000000-0005-0000-0000-000010020000}"/>
    <cellStyle name="20% - Énfasis1 2 2 4 3 2 4" xfId="8874" xr:uid="{00000000-0005-0000-0000-000011020000}"/>
    <cellStyle name="20% - Énfasis1 2 2 4 3 2 5" xfId="25999" xr:uid="{00000000-0005-0000-0000-000012020000}"/>
    <cellStyle name="20% - Énfasis1 2 2 4 3 2 6" xfId="40828" xr:uid="{00000000-0005-0000-0000-000013020000}"/>
    <cellStyle name="20% - Énfasis1 2 2 4 3 2 7" xfId="45891" xr:uid="{1B48E6A7-A350-439B-AD72-33B83D65A948}"/>
    <cellStyle name="20% - Énfasis1 2 2 4 3 3" xfId="6405" xr:uid="{00000000-0005-0000-0000-000014020000}"/>
    <cellStyle name="20% - Énfasis1 2 2 4 3 3 2" xfId="28498" xr:uid="{00000000-0005-0000-0000-000015020000}"/>
    <cellStyle name="20% - Énfasis1 2 2 4 3 4" xfId="15548" xr:uid="{00000000-0005-0000-0000-000016020000}"/>
    <cellStyle name="20% - Énfasis1 2 2 4 3 4 2" xfId="33383" xr:uid="{00000000-0005-0000-0000-000017020000}"/>
    <cellStyle name="20% - Énfasis1 2 2 4 3 5" xfId="20807" xr:uid="{00000000-0005-0000-0000-000018020000}"/>
    <cellStyle name="20% - Énfasis1 2 2 4 3 6" xfId="11316" xr:uid="{00000000-0005-0000-0000-000019020000}"/>
    <cellStyle name="20% - Énfasis1 2 2 4 3 7" xfId="23457" xr:uid="{00000000-0005-0000-0000-00001A020000}"/>
    <cellStyle name="20% - Énfasis1 2 2 4 3 8" xfId="38287" xr:uid="{00000000-0005-0000-0000-00001B020000}"/>
    <cellStyle name="20% - Énfasis1 2 2 4 3 9" xfId="43355" xr:uid="{5802567C-94A0-4076-8E31-FB69FFBD66CF}"/>
    <cellStyle name="20% - Énfasis1 2 2 4 4" xfId="2102" xr:uid="{00000000-0005-0000-0000-00001C020000}"/>
    <cellStyle name="20% - Énfasis1 2 2 4 4 2" xfId="4544" xr:uid="{00000000-0005-0000-0000-00001D020000}"/>
    <cellStyle name="20% - Énfasis1 2 2 4 4 2 2" xfId="18654" xr:uid="{00000000-0005-0000-0000-00001E020000}"/>
    <cellStyle name="20% - Énfasis1 2 2 4 4 2 2 2" xfId="31547" xr:uid="{00000000-0005-0000-0000-00001F020000}"/>
    <cellStyle name="20% - Énfasis1 2 2 4 4 2 3" xfId="14365" xr:uid="{00000000-0005-0000-0000-000020020000}"/>
    <cellStyle name="20% - Énfasis1 2 2 4 4 2 3 2" xfId="36432" xr:uid="{00000000-0005-0000-0000-000021020000}"/>
    <cellStyle name="20% - Énfasis1 2 2 4 4 2 4" xfId="9487" xr:uid="{00000000-0005-0000-0000-000022020000}"/>
    <cellStyle name="20% - Énfasis1 2 2 4 4 2 5" xfId="26612" xr:uid="{00000000-0005-0000-0000-000023020000}"/>
    <cellStyle name="20% - Énfasis1 2 2 4 4 2 6" xfId="41441" xr:uid="{00000000-0005-0000-0000-000024020000}"/>
    <cellStyle name="20% - Énfasis1 2 2 4 4 2 7" xfId="46504" xr:uid="{A0397D58-AEEF-4EF6-ADC3-58D4357DF07C}"/>
    <cellStyle name="20% - Énfasis1 2 2 4 4 3" xfId="7018" xr:uid="{00000000-0005-0000-0000-000025020000}"/>
    <cellStyle name="20% - Énfasis1 2 2 4 4 3 2" xfId="29111" xr:uid="{00000000-0005-0000-0000-000026020000}"/>
    <cellStyle name="20% - Énfasis1 2 2 4 4 4" xfId="16179" xr:uid="{00000000-0005-0000-0000-000027020000}"/>
    <cellStyle name="20% - Énfasis1 2 2 4 4 4 2" xfId="33996" xr:uid="{00000000-0005-0000-0000-000028020000}"/>
    <cellStyle name="20% - Énfasis1 2 2 4 4 5" xfId="21420" xr:uid="{00000000-0005-0000-0000-000029020000}"/>
    <cellStyle name="20% - Énfasis1 2 2 4 4 6" xfId="11929" xr:uid="{00000000-0005-0000-0000-00002A020000}"/>
    <cellStyle name="20% - Énfasis1 2 2 4 4 7" xfId="24070" xr:uid="{00000000-0005-0000-0000-00002B020000}"/>
    <cellStyle name="20% - Énfasis1 2 2 4 4 8" xfId="38900" xr:uid="{00000000-0005-0000-0000-00002C020000}"/>
    <cellStyle name="20% - Énfasis1 2 2 4 4 9" xfId="43968" xr:uid="{26B21ECC-5494-496B-BD9C-D53E1BF6791F}"/>
    <cellStyle name="20% - Énfasis1 2 2 4 5" xfId="2484" xr:uid="{00000000-0005-0000-0000-00002D020000}"/>
    <cellStyle name="20% - Énfasis1 2 2 4 5 2" xfId="4926" xr:uid="{00000000-0005-0000-0000-00002E020000}"/>
    <cellStyle name="20% - Énfasis1 2 2 4 5 2 2" xfId="19036" xr:uid="{00000000-0005-0000-0000-00002F020000}"/>
    <cellStyle name="20% - Énfasis1 2 2 4 5 2 2 2" xfId="31929" xr:uid="{00000000-0005-0000-0000-000030020000}"/>
    <cellStyle name="20% - Énfasis1 2 2 4 5 2 3" xfId="14747" xr:uid="{00000000-0005-0000-0000-000031020000}"/>
    <cellStyle name="20% - Énfasis1 2 2 4 5 2 3 2" xfId="36814" xr:uid="{00000000-0005-0000-0000-000032020000}"/>
    <cellStyle name="20% - Énfasis1 2 2 4 5 2 4" xfId="9869" xr:uid="{00000000-0005-0000-0000-000033020000}"/>
    <cellStyle name="20% - Énfasis1 2 2 4 5 2 5" xfId="26994" xr:uid="{00000000-0005-0000-0000-000034020000}"/>
    <cellStyle name="20% - Énfasis1 2 2 4 5 2 6" xfId="41823" xr:uid="{00000000-0005-0000-0000-000035020000}"/>
    <cellStyle name="20% - Énfasis1 2 2 4 5 2 7" xfId="46886" xr:uid="{77196CAE-4B34-41C2-9AFD-B88BBBA86ED2}"/>
    <cellStyle name="20% - Énfasis1 2 2 4 5 3" xfId="7400" xr:uid="{00000000-0005-0000-0000-000036020000}"/>
    <cellStyle name="20% - Énfasis1 2 2 4 5 3 2" xfId="29493" xr:uid="{00000000-0005-0000-0000-000037020000}"/>
    <cellStyle name="20% - Énfasis1 2 2 4 5 4" xfId="16561" xr:uid="{00000000-0005-0000-0000-000038020000}"/>
    <cellStyle name="20% - Énfasis1 2 2 4 5 4 2" xfId="34378" xr:uid="{00000000-0005-0000-0000-000039020000}"/>
    <cellStyle name="20% - Énfasis1 2 2 4 5 5" xfId="21802" xr:uid="{00000000-0005-0000-0000-00003A020000}"/>
    <cellStyle name="20% - Énfasis1 2 2 4 5 6" xfId="12311" xr:uid="{00000000-0005-0000-0000-00003B020000}"/>
    <cellStyle name="20% - Énfasis1 2 2 4 5 7" xfId="24452" xr:uid="{00000000-0005-0000-0000-00003C020000}"/>
    <cellStyle name="20% - Énfasis1 2 2 4 5 8" xfId="39282" xr:uid="{00000000-0005-0000-0000-00003D020000}"/>
    <cellStyle name="20% - Énfasis1 2 2 4 5 9" xfId="44350" xr:uid="{893441B9-58D2-4C4F-857C-BEB23E1B53B6}"/>
    <cellStyle name="20% - Énfasis1 2 2 4 6" xfId="1047" xr:uid="{00000000-0005-0000-0000-00003E020000}"/>
    <cellStyle name="20% - Énfasis1 2 2 4 6 2" xfId="3492" xr:uid="{00000000-0005-0000-0000-00003F020000}"/>
    <cellStyle name="20% - Énfasis1 2 2 4 6 2 2" xfId="17602" xr:uid="{00000000-0005-0000-0000-000040020000}"/>
    <cellStyle name="20% - Énfasis1 2 2 4 6 2 2 2" xfId="30495" xr:uid="{00000000-0005-0000-0000-000041020000}"/>
    <cellStyle name="20% - Énfasis1 2 2 4 6 2 3" xfId="13313" xr:uid="{00000000-0005-0000-0000-000042020000}"/>
    <cellStyle name="20% - Énfasis1 2 2 4 6 2 3 2" xfId="35380" xr:uid="{00000000-0005-0000-0000-000043020000}"/>
    <cellStyle name="20% - Énfasis1 2 2 4 6 2 4" xfId="8435" xr:uid="{00000000-0005-0000-0000-000044020000}"/>
    <cellStyle name="20% - Énfasis1 2 2 4 6 2 5" xfId="25560" xr:uid="{00000000-0005-0000-0000-000045020000}"/>
    <cellStyle name="20% - Énfasis1 2 2 4 6 2 6" xfId="40389" xr:uid="{00000000-0005-0000-0000-000046020000}"/>
    <cellStyle name="20% - Énfasis1 2 2 4 6 2 7" xfId="45452" xr:uid="{64B1B667-2B20-4260-AC96-3F0CAA676467}"/>
    <cellStyle name="20% - Énfasis1 2 2 4 6 3" xfId="5966" xr:uid="{00000000-0005-0000-0000-000047020000}"/>
    <cellStyle name="20% - Énfasis1 2 2 4 6 3 2" xfId="28059" xr:uid="{00000000-0005-0000-0000-000048020000}"/>
    <cellStyle name="20% - Énfasis1 2 2 4 6 4" xfId="20368" xr:uid="{00000000-0005-0000-0000-000049020000}"/>
    <cellStyle name="20% - Énfasis1 2 2 4 6 4 2" xfId="32944" xr:uid="{00000000-0005-0000-0000-00004A020000}"/>
    <cellStyle name="20% - Énfasis1 2 2 4 6 5" xfId="10877" xr:uid="{00000000-0005-0000-0000-00004B020000}"/>
    <cellStyle name="20% - Énfasis1 2 2 4 6 6" xfId="23018" xr:uid="{00000000-0005-0000-0000-00004C020000}"/>
    <cellStyle name="20% - Énfasis1 2 2 4 6 7" xfId="37848" xr:uid="{00000000-0005-0000-0000-00004D020000}"/>
    <cellStyle name="20% - Énfasis1 2 2 4 6 8" xfId="42916" xr:uid="{069C906E-E6CC-433E-96BA-0D59AE431848}"/>
    <cellStyle name="20% - Énfasis1 2 2 4 7" xfId="2993" xr:uid="{00000000-0005-0000-0000-00004E020000}"/>
    <cellStyle name="20% - Énfasis1 2 2 4 7 2" xfId="17103" xr:uid="{00000000-0005-0000-0000-00004F020000}"/>
    <cellStyle name="20% - Énfasis1 2 2 4 7 2 2" xfId="29996" xr:uid="{00000000-0005-0000-0000-000050020000}"/>
    <cellStyle name="20% - Énfasis1 2 2 4 7 3" xfId="12814" xr:uid="{00000000-0005-0000-0000-000051020000}"/>
    <cellStyle name="20% - Énfasis1 2 2 4 7 3 2" xfId="34881" xr:uid="{00000000-0005-0000-0000-000052020000}"/>
    <cellStyle name="20% - Énfasis1 2 2 4 7 4" xfId="7936" xr:uid="{00000000-0005-0000-0000-000053020000}"/>
    <cellStyle name="20% - Énfasis1 2 2 4 7 5" xfId="25061" xr:uid="{00000000-0005-0000-0000-000054020000}"/>
    <cellStyle name="20% - Énfasis1 2 2 4 7 6" xfId="39890" xr:uid="{00000000-0005-0000-0000-000055020000}"/>
    <cellStyle name="20% - Énfasis1 2 2 4 7 7" xfId="44953" xr:uid="{68EBB671-D5E8-4741-9F6B-2C217232B73F}"/>
    <cellStyle name="20% - Énfasis1 2 2 4 8" xfId="5467" xr:uid="{00000000-0005-0000-0000-000056020000}"/>
    <cellStyle name="20% - Énfasis1 2 2 4 8 2" xfId="27560" xr:uid="{00000000-0005-0000-0000-000057020000}"/>
    <cellStyle name="20% - Énfasis1 2 2 4 9" xfId="15109" xr:uid="{00000000-0005-0000-0000-000058020000}"/>
    <cellStyle name="20% - Énfasis1 2 2 4 9 2" xfId="32445" xr:uid="{00000000-0005-0000-0000-000059020000}"/>
    <cellStyle name="20% - Énfasis1 2 2 5" xfId="501" xr:uid="{00000000-0005-0000-0000-00005A020000}"/>
    <cellStyle name="20% - Énfasis1 2 2 5 10" xfId="19449" xr:uid="{00000000-0005-0000-0000-00005B020000}"/>
    <cellStyle name="20% - Énfasis1 2 2 5 11" xfId="19861" xr:uid="{00000000-0005-0000-0000-00005C020000}"/>
    <cellStyle name="20% - Énfasis1 2 2 5 12" xfId="10388" xr:uid="{00000000-0005-0000-0000-00005D020000}"/>
    <cellStyle name="20% - Énfasis1 2 2 5 13" xfId="22529" xr:uid="{00000000-0005-0000-0000-00005E020000}"/>
    <cellStyle name="20% - Énfasis1 2 2 5 14" xfId="37359" xr:uid="{00000000-0005-0000-0000-00005F020000}"/>
    <cellStyle name="20% - Énfasis1 2 2 5 15" xfId="42427" xr:uid="{E26D8BF3-3129-4AAA-8D2A-92584A711810}"/>
    <cellStyle name="20% - Énfasis1 2 2 5 2" xfId="551" xr:uid="{00000000-0005-0000-0000-000060020000}"/>
    <cellStyle name="20% - Énfasis1 2 2 5 2 10" xfId="37409" xr:uid="{00000000-0005-0000-0000-000061020000}"/>
    <cellStyle name="20% - Énfasis1 2 2 5 2 11" xfId="42477" xr:uid="{42C7520A-1423-49E2-8B33-6C17281252F0}"/>
    <cellStyle name="20% - Énfasis1 2 2 5 2 2" xfId="2162" xr:uid="{00000000-0005-0000-0000-000062020000}"/>
    <cellStyle name="20% - Énfasis1 2 2 5 2 2 2" xfId="4604" xr:uid="{00000000-0005-0000-0000-000063020000}"/>
    <cellStyle name="20% - Énfasis1 2 2 5 2 2 2 2" xfId="18714" xr:uid="{00000000-0005-0000-0000-000064020000}"/>
    <cellStyle name="20% - Énfasis1 2 2 5 2 2 2 2 2" xfId="31607" xr:uid="{00000000-0005-0000-0000-000065020000}"/>
    <cellStyle name="20% - Énfasis1 2 2 5 2 2 2 3" xfId="14425" xr:uid="{00000000-0005-0000-0000-000066020000}"/>
    <cellStyle name="20% - Énfasis1 2 2 5 2 2 2 3 2" xfId="36492" xr:uid="{00000000-0005-0000-0000-000067020000}"/>
    <cellStyle name="20% - Énfasis1 2 2 5 2 2 2 4" xfId="9547" xr:uid="{00000000-0005-0000-0000-000068020000}"/>
    <cellStyle name="20% - Énfasis1 2 2 5 2 2 2 5" xfId="26672" xr:uid="{00000000-0005-0000-0000-000069020000}"/>
    <cellStyle name="20% - Énfasis1 2 2 5 2 2 2 6" xfId="41501" xr:uid="{00000000-0005-0000-0000-00006A020000}"/>
    <cellStyle name="20% - Énfasis1 2 2 5 2 2 2 7" xfId="46564" xr:uid="{4EE84038-F34E-4DE1-9C92-C26D6380AFEB}"/>
    <cellStyle name="20% - Énfasis1 2 2 5 2 2 3" xfId="7078" xr:uid="{00000000-0005-0000-0000-00006B020000}"/>
    <cellStyle name="20% - Énfasis1 2 2 5 2 2 3 2" xfId="29171" xr:uid="{00000000-0005-0000-0000-00006C020000}"/>
    <cellStyle name="20% - Énfasis1 2 2 5 2 2 4" xfId="16239" xr:uid="{00000000-0005-0000-0000-00006D020000}"/>
    <cellStyle name="20% - Énfasis1 2 2 5 2 2 4 2" xfId="34056" xr:uid="{00000000-0005-0000-0000-00006E020000}"/>
    <cellStyle name="20% - Énfasis1 2 2 5 2 2 5" xfId="21480" xr:uid="{00000000-0005-0000-0000-00006F020000}"/>
    <cellStyle name="20% - Énfasis1 2 2 5 2 2 6" xfId="11989" xr:uid="{00000000-0005-0000-0000-000070020000}"/>
    <cellStyle name="20% - Énfasis1 2 2 5 2 2 7" xfId="24130" xr:uid="{00000000-0005-0000-0000-000071020000}"/>
    <cellStyle name="20% - Énfasis1 2 2 5 2 2 8" xfId="38960" xr:uid="{00000000-0005-0000-0000-000072020000}"/>
    <cellStyle name="20% - Énfasis1 2 2 5 2 2 9" xfId="44028" xr:uid="{79365D4A-8332-4A9C-9DD1-4C41342FA85E}"/>
    <cellStyle name="20% - Énfasis1 2 2 5 2 3" xfId="1549" xr:uid="{00000000-0005-0000-0000-000073020000}"/>
    <cellStyle name="20% - Énfasis1 2 2 5 2 3 2" xfId="3991" xr:uid="{00000000-0005-0000-0000-000074020000}"/>
    <cellStyle name="20% - Énfasis1 2 2 5 2 3 2 2" xfId="18101" xr:uid="{00000000-0005-0000-0000-000075020000}"/>
    <cellStyle name="20% - Énfasis1 2 2 5 2 3 2 2 2" xfId="30994" xr:uid="{00000000-0005-0000-0000-000076020000}"/>
    <cellStyle name="20% - Énfasis1 2 2 5 2 3 2 3" xfId="13812" xr:uid="{00000000-0005-0000-0000-000077020000}"/>
    <cellStyle name="20% - Énfasis1 2 2 5 2 3 2 3 2" xfId="35879" xr:uid="{00000000-0005-0000-0000-000078020000}"/>
    <cellStyle name="20% - Énfasis1 2 2 5 2 3 2 4" xfId="8934" xr:uid="{00000000-0005-0000-0000-000079020000}"/>
    <cellStyle name="20% - Énfasis1 2 2 5 2 3 2 5" xfId="26059" xr:uid="{00000000-0005-0000-0000-00007A020000}"/>
    <cellStyle name="20% - Énfasis1 2 2 5 2 3 2 6" xfId="40888" xr:uid="{00000000-0005-0000-0000-00007B020000}"/>
    <cellStyle name="20% - Énfasis1 2 2 5 2 3 2 7" xfId="45951" xr:uid="{0963AF55-E81F-4599-B9E7-494A41565AD8}"/>
    <cellStyle name="20% - Énfasis1 2 2 5 2 3 3" xfId="6465" xr:uid="{00000000-0005-0000-0000-00007C020000}"/>
    <cellStyle name="20% - Énfasis1 2 2 5 2 3 3 2" xfId="28558" xr:uid="{00000000-0005-0000-0000-00007D020000}"/>
    <cellStyle name="20% - Énfasis1 2 2 5 2 3 4" xfId="20867" xr:uid="{00000000-0005-0000-0000-00007E020000}"/>
    <cellStyle name="20% - Énfasis1 2 2 5 2 3 4 2" xfId="33443" xr:uid="{00000000-0005-0000-0000-00007F020000}"/>
    <cellStyle name="20% - Énfasis1 2 2 5 2 3 5" xfId="11376" xr:uid="{00000000-0005-0000-0000-000080020000}"/>
    <cellStyle name="20% - Énfasis1 2 2 5 2 3 6" xfId="23517" xr:uid="{00000000-0005-0000-0000-000081020000}"/>
    <cellStyle name="20% - Énfasis1 2 2 5 2 3 7" xfId="38347" xr:uid="{00000000-0005-0000-0000-000082020000}"/>
    <cellStyle name="20% - Énfasis1 2 2 5 2 3 8" xfId="43415" xr:uid="{48EAB999-8637-4282-B79B-D1DCA6F3A257}"/>
    <cellStyle name="20% - Énfasis1 2 2 5 2 4" xfId="3053" xr:uid="{00000000-0005-0000-0000-000083020000}"/>
    <cellStyle name="20% - Énfasis1 2 2 5 2 4 2" xfId="17163" xr:uid="{00000000-0005-0000-0000-000084020000}"/>
    <cellStyle name="20% - Énfasis1 2 2 5 2 4 2 2" xfId="30056" xr:uid="{00000000-0005-0000-0000-000085020000}"/>
    <cellStyle name="20% - Énfasis1 2 2 5 2 4 3" xfId="12874" xr:uid="{00000000-0005-0000-0000-000086020000}"/>
    <cellStyle name="20% - Énfasis1 2 2 5 2 4 3 2" xfId="34941" xr:uid="{00000000-0005-0000-0000-000087020000}"/>
    <cellStyle name="20% - Énfasis1 2 2 5 2 4 4" xfId="7996" xr:uid="{00000000-0005-0000-0000-000088020000}"/>
    <cellStyle name="20% - Énfasis1 2 2 5 2 4 5" xfId="25121" xr:uid="{00000000-0005-0000-0000-000089020000}"/>
    <cellStyle name="20% - Énfasis1 2 2 5 2 4 6" xfId="39950" xr:uid="{00000000-0005-0000-0000-00008A020000}"/>
    <cellStyle name="20% - Énfasis1 2 2 5 2 4 7" xfId="45013" xr:uid="{692A8819-D0FC-4CCF-A5A7-916F565D07C3}"/>
    <cellStyle name="20% - Énfasis1 2 2 5 2 5" xfId="5527" xr:uid="{00000000-0005-0000-0000-00008B020000}"/>
    <cellStyle name="20% - Énfasis1 2 2 5 2 5 2" xfId="27620" xr:uid="{00000000-0005-0000-0000-00008C020000}"/>
    <cellStyle name="20% - Énfasis1 2 2 5 2 6" xfId="15608" xr:uid="{00000000-0005-0000-0000-00008D020000}"/>
    <cellStyle name="20% - Énfasis1 2 2 5 2 6 2" xfId="32505" xr:uid="{00000000-0005-0000-0000-00008E020000}"/>
    <cellStyle name="20% - Énfasis1 2 2 5 2 7" xfId="19911" xr:uid="{00000000-0005-0000-0000-00008F020000}"/>
    <cellStyle name="20% - Énfasis1 2 2 5 2 8" xfId="10438" xr:uid="{00000000-0005-0000-0000-000090020000}"/>
    <cellStyle name="20% - Énfasis1 2 2 5 2 9" xfId="22579" xr:uid="{00000000-0005-0000-0000-000091020000}"/>
    <cellStyle name="20% - Énfasis1 2 2 5 3" xfId="1499" xr:uid="{00000000-0005-0000-0000-000092020000}"/>
    <cellStyle name="20% - Énfasis1 2 2 5 3 2" xfId="3941" xr:uid="{00000000-0005-0000-0000-000093020000}"/>
    <cellStyle name="20% - Énfasis1 2 2 5 3 2 2" xfId="18051" xr:uid="{00000000-0005-0000-0000-000094020000}"/>
    <cellStyle name="20% - Énfasis1 2 2 5 3 2 2 2" xfId="30944" xr:uid="{00000000-0005-0000-0000-000095020000}"/>
    <cellStyle name="20% - Énfasis1 2 2 5 3 2 3" xfId="13762" xr:uid="{00000000-0005-0000-0000-000096020000}"/>
    <cellStyle name="20% - Énfasis1 2 2 5 3 2 3 2" xfId="35829" xr:uid="{00000000-0005-0000-0000-000097020000}"/>
    <cellStyle name="20% - Énfasis1 2 2 5 3 2 4" xfId="8884" xr:uid="{00000000-0005-0000-0000-000098020000}"/>
    <cellStyle name="20% - Énfasis1 2 2 5 3 2 5" xfId="26009" xr:uid="{00000000-0005-0000-0000-000099020000}"/>
    <cellStyle name="20% - Énfasis1 2 2 5 3 2 6" xfId="40838" xr:uid="{00000000-0005-0000-0000-00009A020000}"/>
    <cellStyle name="20% - Énfasis1 2 2 5 3 2 7" xfId="45901" xr:uid="{B272B5F3-13FE-4A77-BC0F-3F9525BBF767}"/>
    <cellStyle name="20% - Énfasis1 2 2 5 3 3" xfId="6415" xr:uid="{00000000-0005-0000-0000-00009B020000}"/>
    <cellStyle name="20% - Énfasis1 2 2 5 3 3 2" xfId="28508" xr:uid="{00000000-0005-0000-0000-00009C020000}"/>
    <cellStyle name="20% - Énfasis1 2 2 5 3 4" xfId="15558" xr:uid="{00000000-0005-0000-0000-00009D020000}"/>
    <cellStyle name="20% - Énfasis1 2 2 5 3 4 2" xfId="33393" xr:uid="{00000000-0005-0000-0000-00009E020000}"/>
    <cellStyle name="20% - Énfasis1 2 2 5 3 5" xfId="20817" xr:uid="{00000000-0005-0000-0000-00009F020000}"/>
    <cellStyle name="20% - Énfasis1 2 2 5 3 6" xfId="11326" xr:uid="{00000000-0005-0000-0000-0000A0020000}"/>
    <cellStyle name="20% - Énfasis1 2 2 5 3 7" xfId="23467" xr:uid="{00000000-0005-0000-0000-0000A1020000}"/>
    <cellStyle name="20% - Énfasis1 2 2 5 3 8" xfId="38297" xr:uid="{00000000-0005-0000-0000-0000A2020000}"/>
    <cellStyle name="20% - Énfasis1 2 2 5 3 9" xfId="43365" xr:uid="{7740F079-E1C4-4903-BAB1-D5087C79A3C8}"/>
    <cellStyle name="20% - Énfasis1 2 2 5 4" xfId="2112" xr:uid="{00000000-0005-0000-0000-0000A3020000}"/>
    <cellStyle name="20% - Énfasis1 2 2 5 4 2" xfId="4554" xr:uid="{00000000-0005-0000-0000-0000A4020000}"/>
    <cellStyle name="20% - Énfasis1 2 2 5 4 2 2" xfId="18664" xr:uid="{00000000-0005-0000-0000-0000A5020000}"/>
    <cellStyle name="20% - Énfasis1 2 2 5 4 2 2 2" xfId="31557" xr:uid="{00000000-0005-0000-0000-0000A6020000}"/>
    <cellStyle name="20% - Énfasis1 2 2 5 4 2 3" xfId="14375" xr:uid="{00000000-0005-0000-0000-0000A7020000}"/>
    <cellStyle name="20% - Énfasis1 2 2 5 4 2 3 2" xfId="36442" xr:uid="{00000000-0005-0000-0000-0000A8020000}"/>
    <cellStyle name="20% - Énfasis1 2 2 5 4 2 4" xfId="9497" xr:uid="{00000000-0005-0000-0000-0000A9020000}"/>
    <cellStyle name="20% - Énfasis1 2 2 5 4 2 5" xfId="26622" xr:uid="{00000000-0005-0000-0000-0000AA020000}"/>
    <cellStyle name="20% - Énfasis1 2 2 5 4 2 6" xfId="41451" xr:uid="{00000000-0005-0000-0000-0000AB020000}"/>
    <cellStyle name="20% - Énfasis1 2 2 5 4 2 7" xfId="46514" xr:uid="{BE2A9656-B6C2-4EFE-BBD7-13161714CAFD}"/>
    <cellStyle name="20% - Énfasis1 2 2 5 4 3" xfId="7028" xr:uid="{00000000-0005-0000-0000-0000AC020000}"/>
    <cellStyle name="20% - Énfasis1 2 2 5 4 3 2" xfId="29121" xr:uid="{00000000-0005-0000-0000-0000AD020000}"/>
    <cellStyle name="20% - Énfasis1 2 2 5 4 4" xfId="16189" xr:uid="{00000000-0005-0000-0000-0000AE020000}"/>
    <cellStyle name="20% - Énfasis1 2 2 5 4 4 2" xfId="34006" xr:uid="{00000000-0005-0000-0000-0000AF020000}"/>
    <cellStyle name="20% - Énfasis1 2 2 5 4 5" xfId="21430" xr:uid="{00000000-0005-0000-0000-0000B0020000}"/>
    <cellStyle name="20% - Énfasis1 2 2 5 4 6" xfId="11939" xr:uid="{00000000-0005-0000-0000-0000B1020000}"/>
    <cellStyle name="20% - Énfasis1 2 2 5 4 7" xfId="24080" xr:uid="{00000000-0005-0000-0000-0000B2020000}"/>
    <cellStyle name="20% - Énfasis1 2 2 5 4 8" xfId="38910" xr:uid="{00000000-0005-0000-0000-0000B3020000}"/>
    <cellStyle name="20% - Énfasis1 2 2 5 4 9" xfId="43978" xr:uid="{F1A21DF7-88AE-471B-8BDE-A604E07AA8FC}"/>
    <cellStyle name="20% - Énfasis1 2 2 5 5" xfId="2415" xr:uid="{00000000-0005-0000-0000-0000B4020000}"/>
    <cellStyle name="20% - Énfasis1 2 2 5 5 2" xfId="4857" xr:uid="{00000000-0005-0000-0000-0000B5020000}"/>
    <cellStyle name="20% - Énfasis1 2 2 5 5 2 2" xfId="18967" xr:uid="{00000000-0005-0000-0000-0000B6020000}"/>
    <cellStyle name="20% - Énfasis1 2 2 5 5 2 2 2" xfId="31860" xr:uid="{00000000-0005-0000-0000-0000B7020000}"/>
    <cellStyle name="20% - Énfasis1 2 2 5 5 2 3" xfId="14678" xr:uid="{00000000-0005-0000-0000-0000B8020000}"/>
    <cellStyle name="20% - Énfasis1 2 2 5 5 2 3 2" xfId="36745" xr:uid="{00000000-0005-0000-0000-0000B9020000}"/>
    <cellStyle name="20% - Énfasis1 2 2 5 5 2 4" xfId="9800" xr:uid="{00000000-0005-0000-0000-0000BA020000}"/>
    <cellStyle name="20% - Énfasis1 2 2 5 5 2 5" xfId="26925" xr:uid="{00000000-0005-0000-0000-0000BB020000}"/>
    <cellStyle name="20% - Énfasis1 2 2 5 5 2 6" xfId="41754" xr:uid="{00000000-0005-0000-0000-0000BC020000}"/>
    <cellStyle name="20% - Énfasis1 2 2 5 5 2 7" xfId="46817" xr:uid="{EFC5A38C-A1EB-4274-9C1D-4701746E3074}"/>
    <cellStyle name="20% - Énfasis1 2 2 5 5 3" xfId="7331" xr:uid="{00000000-0005-0000-0000-0000BD020000}"/>
    <cellStyle name="20% - Énfasis1 2 2 5 5 3 2" xfId="29424" xr:uid="{00000000-0005-0000-0000-0000BE020000}"/>
    <cellStyle name="20% - Énfasis1 2 2 5 5 4" xfId="16492" xr:uid="{00000000-0005-0000-0000-0000BF020000}"/>
    <cellStyle name="20% - Énfasis1 2 2 5 5 4 2" xfId="34309" xr:uid="{00000000-0005-0000-0000-0000C0020000}"/>
    <cellStyle name="20% - Énfasis1 2 2 5 5 5" xfId="21733" xr:uid="{00000000-0005-0000-0000-0000C1020000}"/>
    <cellStyle name="20% - Énfasis1 2 2 5 5 6" xfId="12242" xr:uid="{00000000-0005-0000-0000-0000C2020000}"/>
    <cellStyle name="20% - Énfasis1 2 2 5 5 7" xfId="24383" xr:uid="{00000000-0005-0000-0000-0000C3020000}"/>
    <cellStyle name="20% - Énfasis1 2 2 5 5 8" xfId="39213" xr:uid="{00000000-0005-0000-0000-0000C4020000}"/>
    <cellStyle name="20% - Énfasis1 2 2 5 5 9" xfId="44281" xr:uid="{95CBB4E8-2F60-4BEB-9BD7-FCE89107C0EF}"/>
    <cellStyle name="20% - Énfasis1 2 2 5 6" xfId="1057" xr:uid="{00000000-0005-0000-0000-0000C5020000}"/>
    <cellStyle name="20% - Énfasis1 2 2 5 6 2" xfId="3502" xr:uid="{00000000-0005-0000-0000-0000C6020000}"/>
    <cellStyle name="20% - Énfasis1 2 2 5 6 2 2" xfId="17612" xr:uid="{00000000-0005-0000-0000-0000C7020000}"/>
    <cellStyle name="20% - Énfasis1 2 2 5 6 2 2 2" xfId="30505" xr:uid="{00000000-0005-0000-0000-0000C8020000}"/>
    <cellStyle name="20% - Énfasis1 2 2 5 6 2 3" xfId="13323" xr:uid="{00000000-0005-0000-0000-0000C9020000}"/>
    <cellStyle name="20% - Énfasis1 2 2 5 6 2 3 2" xfId="35390" xr:uid="{00000000-0005-0000-0000-0000CA020000}"/>
    <cellStyle name="20% - Énfasis1 2 2 5 6 2 4" xfId="8445" xr:uid="{00000000-0005-0000-0000-0000CB020000}"/>
    <cellStyle name="20% - Énfasis1 2 2 5 6 2 5" xfId="25570" xr:uid="{00000000-0005-0000-0000-0000CC020000}"/>
    <cellStyle name="20% - Énfasis1 2 2 5 6 2 6" xfId="40399" xr:uid="{00000000-0005-0000-0000-0000CD020000}"/>
    <cellStyle name="20% - Énfasis1 2 2 5 6 2 7" xfId="45462" xr:uid="{A921BAA3-686F-417A-9044-2177FFE31119}"/>
    <cellStyle name="20% - Énfasis1 2 2 5 6 3" xfId="5976" xr:uid="{00000000-0005-0000-0000-0000CE020000}"/>
    <cellStyle name="20% - Énfasis1 2 2 5 6 3 2" xfId="28069" xr:uid="{00000000-0005-0000-0000-0000CF020000}"/>
    <cellStyle name="20% - Énfasis1 2 2 5 6 4" xfId="20378" xr:uid="{00000000-0005-0000-0000-0000D0020000}"/>
    <cellStyle name="20% - Énfasis1 2 2 5 6 4 2" xfId="32954" xr:uid="{00000000-0005-0000-0000-0000D1020000}"/>
    <cellStyle name="20% - Énfasis1 2 2 5 6 5" xfId="10887" xr:uid="{00000000-0005-0000-0000-0000D2020000}"/>
    <cellStyle name="20% - Énfasis1 2 2 5 6 6" xfId="23028" xr:uid="{00000000-0005-0000-0000-0000D3020000}"/>
    <cellStyle name="20% - Énfasis1 2 2 5 6 7" xfId="37858" xr:uid="{00000000-0005-0000-0000-0000D4020000}"/>
    <cellStyle name="20% - Énfasis1 2 2 5 6 8" xfId="42926" xr:uid="{60B15E9B-416C-4688-88A6-AAD1DFE4D7EC}"/>
    <cellStyle name="20% - Énfasis1 2 2 5 7" xfId="3003" xr:uid="{00000000-0005-0000-0000-0000D5020000}"/>
    <cellStyle name="20% - Énfasis1 2 2 5 7 2" xfId="17113" xr:uid="{00000000-0005-0000-0000-0000D6020000}"/>
    <cellStyle name="20% - Énfasis1 2 2 5 7 2 2" xfId="30006" xr:uid="{00000000-0005-0000-0000-0000D7020000}"/>
    <cellStyle name="20% - Énfasis1 2 2 5 7 3" xfId="12824" xr:uid="{00000000-0005-0000-0000-0000D8020000}"/>
    <cellStyle name="20% - Énfasis1 2 2 5 7 3 2" xfId="34891" xr:uid="{00000000-0005-0000-0000-0000D9020000}"/>
    <cellStyle name="20% - Énfasis1 2 2 5 7 4" xfId="7946" xr:uid="{00000000-0005-0000-0000-0000DA020000}"/>
    <cellStyle name="20% - Énfasis1 2 2 5 7 5" xfId="25071" xr:uid="{00000000-0005-0000-0000-0000DB020000}"/>
    <cellStyle name="20% - Énfasis1 2 2 5 7 6" xfId="39900" xr:uid="{00000000-0005-0000-0000-0000DC020000}"/>
    <cellStyle name="20% - Énfasis1 2 2 5 7 7" xfId="44963" xr:uid="{462BD049-355E-4E0D-B5F5-8BD9E06D7E7D}"/>
    <cellStyle name="20% - Énfasis1 2 2 5 8" xfId="5477" xr:uid="{00000000-0005-0000-0000-0000DD020000}"/>
    <cellStyle name="20% - Énfasis1 2 2 5 8 2" xfId="27570" xr:uid="{00000000-0005-0000-0000-0000DE020000}"/>
    <cellStyle name="20% - Énfasis1 2 2 5 9" xfId="15119" xr:uid="{00000000-0005-0000-0000-0000DF020000}"/>
    <cellStyle name="20% - Énfasis1 2 2 5 9 2" xfId="32455" xr:uid="{00000000-0005-0000-0000-0000E0020000}"/>
    <cellStyle name="20% - Énfasis1 2 2 6" xfId="283" xr:uid="{00000000-0005-0000-0000-0000E1020000}"/>
    <cellStyle name="20% - Énfasis1 2 2 6 10" xfId="22337" xr:uid="{00000000-0005-0000-0000-0000E2020000}"/>
    <cellStyle name="20% - Énfasis1 2 2 6 11" xfId="37167" xr:uid="{00000000-0005-0000-0000-0000E3020000}"/>
    <cellStyle name="20% - Énfasis1 2 2 6 12" xfId="42235" xr:uid="{AE3DBF5A-8C87-4BC9-BEA4-678496EF6DEE}"/>
    <cellStyle name="20% - Énfasis1 2 2 6 2" xfId="1305" xr:uid="{00000000-0005-0000-0000-0000E4020000}"/>
    <cellStyle name="20% - Énfasis1 2 2 6 2 2" xfId="3749" xr:uid="{00000000-0005-0000-0000-0000E5020000}"/>
    <cellStyle name="20% - Énfasis1 2 2 6 2 2 2" xfId="17859" xr:uid="{00000000-0005-0000-0000-0000E6020000}"/>
    <cellStyle name="20% - Énfasis1 2 2 6 2 2 2 2" xfId="30752" xr:uid="{00000000-0005-0000-0000-0000E7020000}"/>
    <cellStyle name="20% - Énfasis1 2 2 6 2 2 3" xfId="13570" xr:uid="{00000000-0005-0000-0000-0000E8020000}"/>
    <cellStyle name="20% - Énfasis1 2 2 6 2 2 3 2" xfId="35637" xr:uid="{00000000-0005-0000-0000-0000E9020000}"/>
    <cellStyle name="20% - Énfasis1 2 2 6 2 2 4" xfId="8692" xr:uid="{00000000-0005-0000-0000-0000EA020000}"/>
    <cellStyle name="20% - Énfasis1 2 2 6 2 2 5" xfId="25817" xr:uid="{00000000-0005-0000-0000-0000EB020000}"/>
    <cellStyle name="20% - Énfasis1 2 2 6 2 2 6" xfId="40646" xr:uid="{00000000-0005-0000-0000-0000EC020000}"/>
    <cellStyle name="20% - Énfasis1 2 2 6 2 2 7" xfId="45709" xr:uid="{2D54B710-49F5-4992-BB17-19C7D5C1F04A}"/>
    <cellStyle name="20% - Énfasis1 2 2 6 2 3" xfId="6223" xr:uid="{00000000-0005-0000-0000-0000ED020000}"/>
    <cellStyle name="20% - Énfasis1 2 2 6 2 3 2" xfId="28316" xr:uid="{00000000-0005-0000-0000-0000EE020000}"/>
    <cellStyle name="20% - Énfasis1 2 2 6 2 4" xfId="15366" xr:uid="{00000000-0005-0000-0000-0000EF020000}"/>
    <cellStyle name="20% - Énfasis1 2 2 6 2 4 2" xfId="33201" xr:uid="{00000000-0005-0000-0000-0000F0020000}"/>
    <cellStyle name="20% - Énfasis1 2 2 6 2 5" xfId="20625" xr:uid="{00000000-0005-0000-0000-0000F1020000}"/>
    <cellStyle name="20% - Énfasis1 2 2 6 2 6" xfId="11134" xr:uid="{00000000-0005-0000-0000-0000F2020000}"/>
    <cellStyle name="20% - Énfasis1 2 2 6 2 7" xfId="23275" xr:uid="{00000000-0005-0000-0000-0000F3020000}"/>
    <cellStyle name="20% - Énfasis1 2 2 6 2 8" xfId="38105" xr:uid="{00000000-0005-0000-0000-0000F4020000}"/>
    <cellStyle name="20% - Énfasis1 2 2 6 2 9" xfId="43173" xr:uid="{136A857C-1960-4A0E-A988-938FA9ABCD1C}"/>
    <cellStyle name="20% - Énfasis1 2 2 6 3" xfId="1920" xr:uid="{00000000-0005-0000-0000-0000F5020000}"/>
    <cellStyle name="20% - Énfasis1 2 2 6 3 2" xfId="4362" xr:uid="{00000000-0005-0000-0000-0000F6020000}"/>
    <cellStyle name="20% - Énfasis1 2 2 6 3 2 2" xfId="18472" xr:uid="{00000000-0005-0000-0000-0000F7020000}"/>
    <cellStyle name="20% - Énfasis1 2 2 6 3 2 2 2" xfId="31365" xr:uid="{00000000-0005-0000-0000-0000F8020000}"/>
    <cellStyle name="20% - Énfasis1 2 2 6 3 2 3" xfId="14183" xr:uid="{00000000-0005-0000-0000-0000F9020000}"/>
    <cellStyle name="20% - Énfasis1 2 2 6 3 2 3 2" xfId="36250" xr:uid="{00000000-0005-0000-0000-0000FA020000}"/>
    <cellStyle name="20% - Énfasis1 2 2 6 3 2 4" xfId="9305" xr:uid="{00000000-0005-0000-0000-0000FB020000}"/>
    <cellStyle name="20% - Énfasis1 2 2 6 3 2 5" xfId="26430" xr:uid="{00000000-0005-0000-0000-0000FC020000}"/>
    <cellStyle name="20% - Énfasis1 2 2 6 3 2 6" xfId="41259" xr:uid="{00000000-0005-0000-0000-0000FD020000}"/>
    <cellStyle name="20% - Énfasis1 2 2 6 3 2 7" xfId="46322" xr:uid="{C1931AD9-2559-4FC7-8ACC-08C6BE602BA4}"/>
    <cellStyle name="20% - Énfasis1 2 2 6 3 3" xfId="6836" xr:uid="{00000000-0005-0000-0000-0000FE020000}"/>
    <cellStyle name="20% - Énfasis1 2 2 6 3 3 2" xfId="28929" xr:uid="{00000000-0005-0000-0000-0000FF020000}"/>
    <cellStyle name="20% - Énfasis1 2 2 6 3 4" xfId="15997" xr:uid="{00000000-0005-0000-0000-000000030000}"/>
    <cellStyle name="20% - Énfasis1 2 2 6 3 4 2" xfId="33814" xr:uid="{00000000-0005-0000-0000-000001030000}"/>
    <cellStyle name="20% - Énfasis1 2 2 6 3 5" xfId="21238" xr:uid="{00000000-0005-0000-0000-000002030000}"/>
    <cellStyle name="20% - Énfasis1 2 2 6 3 6" xfId="11747" xr:uid="{00000000-0005-0000-0000-000003030000}"/>
    <cellStyle name="20% - Énfasis1 2 2 6 3 7" xfId="23888" xr:uid="{00000000-0005-0000-0000-000004030000}"/>
    <cellStyle name="20% - Énfasis1 2 2 6 3 8" xfId="38718" xr:uid="{00000000-0005-0000-0000-000005030000}"/>
    <cellStyle name="20% - Énfasis1 2 2 6 3 9" xfId="43786" xr:uid="{027AFA56-96BC-404F-9834-3BC6ABBAFB8B}"/>
    <cellStyle name="20% - Énfasis1 2 2 6 4" xfId="1108" xr:uid="{00000000-0005-0000-0000-000006030000}"/>
    <cellStyle name="20% - Énfasis1 2 2 6 4 2" xfId="3553" xr:uid="{00000000-0005-0000-0000-000007030000}"/>
    <cellStyle name="20% - Énfasis1 2 2 6 4 2 2" xfId="17663" xr:uid="{00000000-0005-0000-0000-000008030000}"/>
    <cellStyle name="20% - Énfasis1 2 2 6 4 2 2 2" xfId="30556" xr:uid="{00000000-0005-0000-0000-000009030000}"/>
    <cellStyle name="20% - Énfasis1 2 2 6 4 2 3" xfId="13374" xr:uid="{00000000-0005-0000-0000-00000A030000}"/>
    <cellStyle name="20% - Énfasis1 2 2 6 4 2 3 2" xfId="35441" xr:uid="{00000000-0005-0000-0000-00000B030000}"/>
    <cellStyle name="20% - Énfasis1 2 2 6 4 2 4" xfId="8496" xr:uid="{00000000-0005-0000-0000-00000C030000}"/>
    <cellStyle name="20% - Énfasis1 2 2 6 4 2 5" xfId="25621" xr:uid="{00000000-0005-0000-0000-00000D030000}"/>
    <cellStyle name="20% - Énfasis1 2 2 6 4 2 6" xfId="40450" xr:uid="{00000000-0005-0000-0000-00000E030000}"/>
    <cellStyle name="20% - Énfasis1 2 2 6 4 2 7" xfId="45513" xr:uid="{585B7B3C-6BDF-44B1-976C-C62B0D45D8BC}"/>
    <cellStyle name="20% - Énfasis1 2 2 6 4 3" xfId="6027" xr:uid="{00000000-0005-0000-0000-00000F030000}"/>
    <cellStyle name="20% - Énfasis1 2 2 6 4 3 2" xfId="28120" xr:uid="{00000000-0005-0000-0000-000010030000}"/>
    <cellStyle name="20% - Énfasis1 2 2 6 4 4" xfId="20429" xr:uid="{00000000-0005-0000-0000-000011030000}"/>
    <cellStyle name="20% - Énfasis1 2 2 6 4 4 2" xfId="33005" xr:uid="{00000000-0005-0000-0000-000012030000}"/>
    <cellStyle name="20% - Énfasis1 2 2 6 4 5" xfId="10938" xr:uid="{00000000-0005-0000-0000-000013030000}"/>
    <cellStyle name="20% - Énfasis1 2 2 6 4 6" xfId="23079" xr:uid="{00000000-0005-0000-0000-000014030000}"/>
    <cellStyle name="20% - Énfasis1 2 2 6 4 7" xfId="37909" xr:uid="{00000000-0005-0000-0000-000015030000}"/>
    <cellStyle name="20% - Énfasis1 2 2 6 4 8" xfId="42977" xr:uid="{44E0262B-9BB7-4E99-B895-9BE8DAF39DCF}"/>
    <cellStyle name="20% - Énfasis1 2 2 6 5" xfId="2811" xr:uid="{00000000-0005-0000-0000-000016030000}"/>
    <cellStyle name="20% - Énfasis1 2 2 6 5 2" xfId="16921" xr:uid="{00000000-0005-0000-0000-000017030000}"/>
    <cellStyle name="20% - Énfasis1 2 2 6 5 2 2" xfId="29814" xr:uid="{00000000-0005-0000-0000-000018030000}"/>
    <cellStyle name="20% - Énfasis1 2 2 6 5 3" xfId="12632" xr:uid="{00000000-0005-0000-0000-000019030000}"/>
    <cellStyle name="20% - Énfasis1 2 2 6 5 3 2" xfId="34699" xr:uid="{00000000-0005-0000-0000-00001A030000}"/>
    <cellStyle name="20% - Énfasis1 2 2 6 5 4" xfId="7754" xr:uid="{00000000-0005-0000-0000-00001B030000}"/>
    <cellStyle name="20% - Énfasis1 2 2 6 5 5" xfId="24879" xr:uid="{00000000-0005-0000-0000-00001C030000}"/>
    <cellStyle name="20% - Énfasis1 2 2 6 5 6" xfId="39708" xr:uid="{00000000-0005-0000-0000-00001D030000}"/>
    <cellStyle name="20% - Énfasis1 2 2 6 5 7" xfId="44771" xr:uid="{CF83768F-AABC-493A-B4A9-3E0501A64BC1}"/>
    <cellStyle name="20% - Énfasis1 2 2 6 6" xfId="5285" xr:uid="{00000000-0005-0000-0000-00001E030000}"/>
    <cellStyle name="20% - Énfasis1 2 2 6 6 2" xfId="27378" xr:uid="{00000000-0005-0000-0000-00001F030000}"/>
    <cellStyle name="20% - Énfasis1 2 2 6 7" xfId="15170" xr:uid="{00000000-0005-0000-0000-000020030000}"/>
    <cellStyle name="20% - Énfasis1 2 2 6 7 2" xfId="32263" xr:uid="{00000000-0005-0000-0000-000021030000}"/>
    <cellStyle name="20% - Énfasis1 2 2 6 8" xfId="19669" xr:uid="{00000000-0005-0000-0000-000022030000}"/>
    <cellStyle name="20% - Énfasis1 2 2 6 9" xfId="10196" xr:uid="{00000000-0005-0000-0000-000023030000}"/>
    <cellStyle name="20% - Énfasis1 2 2 7" xfId="614" xr:uid="{00000000-0005-0000-0000-000024030000}"/>
    <cellStyle name="20% - Énfasis1 2 2 7 10" xfId="37472" xr:uid="{00000000-0005-0000-0000-000025030000}"/>
    <cellStyle name="20% - Énfasis1 2 2 7 11" xfId="42540" xr:uid="{71F7F25A-913A-4B94-AF3A-62DCBEF72543}"/>
    <cellStyle name="20% - Énfasis1 2 2 7 2" xfId="2225" xr:uid="{00000000-0005-0000-0000-000026030000}"/>
    <cellStyle name="20% - Énfasis1 2 2 7 2 2" xfId="4667" xr:uid="{00000000-0005-0000-0000-000027030000}"/>
    <cellStyle name="20% - Énfasis1 2 2 7 2 2 2" xfId="18777" xr:uid="{00000000-0005-0000-0000-000028030000}"/>
    <cellStyle name="20% - Énfasis1 2 2 7 2 2 2 2" xfId="31670" xr:uid="{00000000-0005-0000-0000-000029030000}"/>
    <cellStyle name="20% - Énfasis1 2 2 7 2 2 3" xfId="14488" xr:uid="{00000000-0005-0000-0000-00002A030000}"/>
    <cellStyle name="20% - Énfasis1 2 2 7 2 2 3 2" xfId="36555" xr:uid="{00000000-0005-0000-0000-00002B030000}"/>
    <cellStyle name="20% - Énfasis1 2 2 7 2 2 4" xfId="9610" xr:uid="{00000000-0005-0000-0000-00002C030000}"/>
    <cellStyle name="20% - Énfasis1 2 2 7 2 2 5" xfId="26735" xr:uid="{00000000-0005-0000-0000-00002D030000}"/>
    <cellStyle name="20% - Énfasis1 2 2 7 2 2 6" xfId="41564" xr:uid="{00000000-0005-0000-0000-00002E030000}"/>
    <cellStyle name="20% - Énfasis1 2 2 7 2 2 7" xfId="46627" xr:uid="{FAE69CD1-991A-492C-8E1E-AC9502708D3C}"/>
    <cellStyle name="20% - Énfasis1 2 2 7 2 3" xfId="7141" xr:uid="{00000000-0005-0000-0000-00002F030000}"/>
    <cellStyle name="20% - Énfasis1 2 2 7 2 3 2" xfId="29234" xr:uid="{00000000-0005-0000-0000-000030030000}"/>
    <cellStyle name="20% - Énfasis1 2 2 7 2 4" xfId="16302" xr:uid="{00000000-0005-0000-0000-000031030000}"/>
    <cellStyle name="20% - Énfasis1 2 2 7 2 4 2" xfId="34119" xr:uid="{00000000-0005-0000-0000-000032030000}"/>
    <cellStyle name="20% - Énfasis1 2 2 7 2 5" xfId="21543" xr:uid="{00000000-0005-0000-0000-000033030000}"/>
    <cellStyle name="20% - Énfasis1 2 2 7 2 6" xfId="12052" xr:uid="{00000000-0005-0000-0000-000034030000}"/>
    <cellStyle name="20% - Énfasis1 2 2 7 2 7" xfId="24193" xr:uid="{00000000-0005-0000-0000-000035030000}"/>
    <cellStyle name="20% - Énfasis1 2 2 7 2 8" xfId="39023" xr:uid="{00000000-0005-0000-0000-000036030000}"/>
    <cellStyle name="20% - Énfasis1 2 2 7 2 9" xfId="44091" xr:uid="{B09A06DA-55FA-440A-AFB7-656834D17106}"/>
    <cellStyle name="20% - Énfasis1 2 2 7 3" xfId="1612" xr:uid="{00000000-0005-0000-0000-000037030000}"/>
    <cellStyle name="20% - Énfasis1 2 2 7 3 2" xfId="4054" xr:uid="{00000000-0005-0000-0000-000038030000}"/>
    <cellStyle name="20% - Énfasis1 2 2 7 3 2 2" xfId="18164" xr:uid="{00000000-0005-0000-0000-000039030000}"/>
    <cellStyle name="20% - Énfasis1 2 2 7 3 2 2 2" xfId="31057" xr:uid="{00000000-0005-0000-0000-00003A030000}"/>
    <cellStyle name="20% - Énfasis1 2 2 7 3 2 3" xfId="13875" xr:uid="{00000000-0005-0000-0000-00003B030000}"/>
    <cellStyle name="20% - Énfasis1 2 2 7 3 2 3 2" xfId="35942" xr:uid="{00000000-0005-0000-0000-00003C030000}"/>
    <cellStyle name="20% - Énfasis1 2 2 7 3 2 4" xfId="8997" xr:uid="{00000000-0005-0000-0000-00003D030000}"/>
    <cellStyle name="20% - Énfasis1 2 2 7 3 2 5" xfId="26122" xr:uid="{00000000-0005-0000-0000-00003E030000}"/>
    <cellStyle name="20% - Énfasis1 2 2 7 3 2 6" xfId="40951" xr:uid="{00000000-0005-0000-0000-00003F030000}"/>
    <cellStyle name="20% - Énfasis1 2 2 7 3 2 7" xfId="46014" xr:uid="{EFD04255-23E1-4757-93D6-781A3DAA2B5D}"/>
    <cellStyle name="20% - Énfasis1 2 2 7 3 3" xfId="6528" xr:uid="{00000000-0005-0000-0000-000040030000}"/>
    <cellStyle name="20% - Énfasis1 2 2 7 3 3 2" xfId="28621" xr:uid="{00000000-0005-0000-0000-000041030000}"/>
    <cellStyle name="20% - Énfasis1 2 2 7 3 4" xfId="20930" xr:uid="{00000000-0005-0000-0000-000042030000}"/>
    <cellStyle name="20% - Énfasis1 2 2 7 3 4 2" xfId="33506" xr:uid="{00000000-0005-0000-0000-000043030000}"/>
    <cellStyle name="20% - Énfasis1 2 2 7 3 5" xfId="11439" xr:uid="{00000000-0005-0000-0000-000044030000}"/>
    <cellStyle name="20% - Énfasis1 2 2 7 3 6" xfId="23580" xr:uid="{00000000-0005-0000-0000-000045030000}"/>
    <cellStyle name="20% - Énfasis1 2 2 7 3 7" xfId="38410" xr:uid="{00000000-0005-0000-0000-000046030000}"/>
    <cellStyle name="20% - Énfasis1 2 2 7 3 8" xfId="43478" xr:uid="{A072D4D3-686D-41AB-8AB2-DDAAB39DFF9E}"/>
    <cellStyle name="20% - Énfasis1 2 2 7 4" xfId="3116" xr:uid="{00000000-0005-0000-0000-000047030000}"/>
    <cellStyle name="20% - Énfasis1 2 2 7 4 2" xfId="17226" xr:uid="{00000000-0005-0000-0000-000048030000}"/>
    <cellStyle name="20% - Énfasis1 2 2 7 4 2 2" xfId="30119" xr:uid="{00000000-0005-0000-0000-000049030000}"/>
    <cellStyle name="20% - Énfasis1 2 2 7 4 3" xfId="12937" xr:uid="{00000000-0005-0000-0000-00004A030000}"/>
    <cellStyle name="20% - Énfasis1 2 2 7 4 3 2" xfId="35004" xr:uid="{00000000-0005-0000-0000-00004B030000}"/>
    <cellStyle name="20% - Énfasis1 2 2 7 4 4" xfId="8059" xr:uid="{00000000-0005-0000-0000-00004C030000}"/>
    <cellStyle name="20% - Énfasis1 2 2 7 4 5" xfId="25184" xr:uid="{00000000-0005-0000-0000-00004D030000}"/>
    <cellStyle name="20% - Énfasis1 2 2 7 4 6" xfId="40013" xr:uid="{00000000-0005-0000-0000-00004E030000}"/>
    <cellStyle name="20% - Énfasis1 2 2 7 4 7" xfId="45076" xr:uid="{A21B6DFC-897E-42CF-A2A4-CA328A77B9D9}"/>
    <cellStyle name="20% - Énfasis1 2 2 7 5" xfId="5590" xr:uid="{00000000-0005-0000-0000-00004F030000}"/>
    <cellStyle name="20% - Énfasis1 2 2 7 5 2" xfId="27683" xr:uid="{00000000-0005-0000-0000-000050030000}"/>
    <cellStyle name="20% - Énfasis1 2 2 7 6" xfId="15671" xr:uid="{00000000-0005-0000-0000-000051030000}"/>
    <cellStyle name="20% - Énfasis1 2 2 7 6 2" xfId="32568" xr:uid="{00000000-0005-0000-0000-000052030000}"/>
    <cellStyle name="20% - Énfasis1 2 2 7 7" xfId="19974" xr:uid="{00000000-0005-0000-0000-000053030000}"/>
    <cellStyle name="20% - Énfasis1 2 2 7 8" xfId="10501" xr:uid="{00000000-0005-0000-0000-000054030000}"/>
    <cellStyle name="20% - Énfasis1 2 2 7 9" xfId="22642" xr:uid="{00000000-0005-0000-0000-000055030000}"/>
    <cellStyle name="20% - Énfasis1 2 2 8" xfId="1163" xr:uid="{00000000-0005-0000-0000-000056030000}"/>
    <cellStyle name="20% - Énfasis1 2 2 8 2" xfId="3608" xr:uid="{00000000-0005-0000-0000-000057030000}"/>
    <cellStyle name="20% - Énfasis1 2 2 8 2 2" xfId="17718" xr:uid="{00000000-0005-0000-0000-000058030000}"/>
    <cellStyle name="20% - Énfasis1 2 2 8 2 2 2" xfId="30611" xr:uid="{00000000-0005-0000-0000-000059030000}"/>
    <cellStyle name="20% - Énfasis1 2 2 8 2 3" xfId="13429" xr:uid="{00000000-0005-0000-0000-00005A030000}"/>
    <cellStyle name="20% - Énfasis1 2 2 8 2 3 2" xfId="35496" xr:uid="{00000000-0005-0000-0000-00005B030000}"/>
    <cellStyle name="20% - Énfasis1 2 2 8 2 4" xfId="8551" xr:uid="{00000000-0005-0000-0000-00005C030000}"/>
    <cellStyle name="20% - Énfasis1 2 2 8 2 5" xfId="25676" xr:uid="{00000000-0005-0000-0000-00005D030000}"/>
    <cellStyle name="20% - Énfasis1 2 2 8 2 6" xfId="40505" xr:uid="{00000000-0005-0000-0000-00005E030000}"/>
    <cellStyle name="20% - Énfasis1 2 2 8 2 7" xfId="45568" xr:uid="{F3D34E5F-723A-4A96-95D2-8BBCFE62C147}"/>
    <cellStyle name="20% - Énfasis1 2 2 8 3" xfId="6082" xr:uid="{00000000-0005-0000-0000-00005F030000}"/>
    <cellStyle name="20% - Énfasis1 2 2 8 3 2" xfId="28175" xr:uid="{00000000-0005-0000-0000-000060030000}"/>
    <cellStyle name="20% - Énfasis1 2 2 8 4" xfId="15225" xr:uid="{00000000-0005-0000-0000-000061030000}"/>
    <cellStyle name="20% - Énfasis1 2 2 8 4 2" xfId="33060" xr:uid="{00000000-0005-0000-0000-000062030000}"/>
    <cellStyle name="20% - Énfasis1 2 2 8 5" xfId="20484" xr:uid="{00000000-0005-0000-0000-000063030000}"/>
    <cellStyle name="20% - Énfasis1 2 2 8 6" xfId="10993" xr:uid="{00000000-0005-0000-0000-000064030000}"/>
    <cellStyle name="20% - Énfasis1 2 2 8 7" xfId="23134" xr:uid="{00000000-0005-0000-0000-000065030000}"/>
    <cellStyle name="20% - Énfasis1 2 2 8 8" xfId="37964" xr:uid="{00000000-0005-0000-0000-000066030000}"/>
    <cellStyle name="20% - Énfasis1 2 2 8 9" xfId="43032" xr:uid="{F867479D-A509-477E-83E1-BFBF4D426319}"/>
    <cellStyle name="20% - Énfasis1 2 2 9" xfId="1779" xr:uid="{00000000-0005-0000-0000-000067030000}"/>
    <cellStyle name="20% - Énfasis1 2 2 9 2" xfId="4221" xr:uid="{00000000-0005-0000-0000-000068030000}"/>
    <cellStyle name="20% - Énfasis1 2 2 9 2 2" xfId="18331" xr:uid="{00000000-0005-0000-0000-000069030000}"/>
    <cellStyle name="20% - Énfasis1 2 2 9 2 2 2" xfId="31224" xr:uid="{00000000-0005-0000-0000-00006A030000}"/>
    <cellStyle name="20% - Énfasis1 2 2 9 2 3" xfId="14042" xr:uid="{00000000-0005-0000-0000-00006B030000}"/>
    <cellStyle name="20% - Énfasis1 2 2 9 2 3 2" xfId="36109" xr:uid="{00000000-0005-0000-0000-00006C030000}"/>
    <cellStyle name="20% - Énfasis1 2 2 9 2 4" xfId="9164" xr:uid="{00000000-0005-0000-0000-00006D030000}"/>
    <cellStyle name="20% - Énfasis1 2 2 9 2 5" xfId="26289" xr:uid="{00000000-0005-0000-0000-00006E030000}"/>
    <cellStyle name="20% - Énfasis1 2 2 9 2 6" xfId="41118" xr:uid="{00000000-0005-0000-0000-00006F030000}"/>
    <cellStyle name="20% - Énfasis1 2 2 9 2 7" xfId="46181" xr:uid="{876E08F6-EBA8-4545-A271-43CFC708E979}"/>
    <cellStyle name="20% - Énfasis1 2 2 9 3" xfId="6695" xr:uid="{00000000-0005-0000-0000-000070030000}"/>
    <cellStyle name="20% - Énfasis1 2 2 9 3 2" xfId="28788" xr:uid="{00000000-0005-0000-0000-000071030000}"/>
    <cellStyle name="20% - Énfasis1 2 2 9 4" xfId="15856" xr:uid="{00000000-0005-0000-0000-000072030000}"/>
    <cellStyle name="20% - Énfasis1 2 2 9 4 2" xfId="33673" xr:uid="{00000000-0005-0000-0000-000073030000}"/>
    <cellStyle name="20% - Énfasis1 2 2 9 5" xfId="21097" xr:uid="{00000000-0005-0000-0000-000074030000}"/>
    <cellStyle name="20% - Énfasis1 2 2 9 6" xfId="11606" xr:uid="{00000000-0005-0000-0000-000075030000}"/>
    <cellStyle name="20% - Énfasis1 2 2 9 7" xfId="23747" xr:uid="{00000000-0005-0000-0000-000076030000}"/>
    <cellStyle name="20% - Énfasis1 2 2 9 8" xfId="38577" xr:uid="{00000000-0005-0000-0000-000077030000}"/>
    <cellStyle name="20% - Énfasis1 2 2 9 9" xfId="43645" xr:uid="{E0A02A93-FAE3-4281-A1DE-73089630194D}"/>
    <cellStyle name="20% - Énfasis1 2 20" xfId="22038" xr:uid="{00000000-0005-0000-0000-000078030000}"/>
    <cellStyle name="20% - Énfasis1 2 21" xfId="22166" xr:uid="{00000000-0005-0000-0000-000079030000}"/>
    <cellStyle name="20% - Énfasis1 2 22" xfId="37001" xr:uid="{00000000-0005-0000-0000-00007A030000}"/>
    <cellStyle name="20% - Énfasis1 2 23" xfId="42055" xr:uid="{00000000-0005-0000-0000-00007B030000}"/>
    <cellStyle name="20% - Énfasis1 2 24" xfId="42069" xr:uid="{5BDB4100-2275-4B2B-9E9B-7E63A71C0BF0}"/>
    <cellStyle name="20% - Énfasis1 2 3" xfId="198" xr:uid="{00000000-0005-0000-0000-00007C030000}"/>
    <cellStyle name="20% - Énfasis1 2 3 10" xfId="15012" xr:uid="{00000000-0005-0000-0000-00007D030000}"/>
    <cellStyle name="20% - Énfasis1 2 3 10 2" xfId="32182" xr:uid="{00000000-0005-0000-0000-00007E030000}"/>
    <cellStyle name="20% - Énfasis1 2 3 11" xfId="19342" xr:uid="{00000000-0005-0000-0000-00007F030000}"/>
    <cellStyle name="20% - Énfasis1 2 3 12" xfId="19590" xr:uid="{00000000-0005-0000-0000-000080030000}"/>
    <cellStyle name="20% - Énfasis1 2 3 13" xfId="10115" xr:uid="{00000000-0005-0000-0000-000081030000}"/>
    <cellStyle name="20% - Énfasis1 2 3 14" xfId="22076" xr:uid="{00000000-0005-0000-0000-000082030000}"/>
    <cellStyle name="20% - Énfasis1 2 3 15" xfId="22256" xr:uid="{00000000-0005-0000-0000-000083030000}"/>
    <cellStyle name="20% - Énfasis1 2 3 16" xfId="37086" xr:uid="{00000000-0005-0000-0000-000084030000}"/>
    <cellStyle name="20% - Énfasis1 2 3 17" xfId="42156" xr:uid="{F11A61B0-7EB2-403F-BF3B-9D9B09559DDC}"/>
    <cellStyle name="20% - Énfasis1 2 3 2" xfId="391" xr:uid="{00000000-0005-0000-0000-000085030000}"/>
    <cellStyle name="20% - Énfasis1 2 3 2 10" xfId="37252" xr:uid="{00000000-0005-0000-0000-000086030000}"/>
    <cellStyle name="20% - Énfasis1 2 3 2 11" xfId="42320" xr:uid="{E1125D9C-5800-4383-8C02-078EF0EA1C72}"/>
    <cellStyle name="20% - Énfasis1 2 3 2 2" xfId="2005" xr:uid="{00000000-0005-0000-0000-000087030000}"/>
    <cellStyle name="20% - Énfasis1 2 3 2 2 2" xfId="4447" xr:uid="{00000000-0005-0000-0000-000088030000}"/>
    <cellStyle name="20% - Énfasis1 2 3 2 2 2 2" xfId="18557" xr:uid="{00000000-0005-0000-0000-000089030000}"/>
    <cellStyle name="20% - Énfasis1 2 3 2 2 2 2 2" xfId="31450" xr:uid="{00000000-0005-0000-0000-00008A030000}"/>
    <cellStyle name="20% - Énfasis1 2 3 2 2 2 3" xfId="14268" xr:uid="{00000000-0005-0000-0000-00008B030000}"/>
    <cellStyle name="20% - Énfasis1 2 3 2 2 2 3 2" xfId="36335" xr:uid="{00000000-0005-0000-0000-00008C030000}"/>
    <cellStyle name="20% - Énfasis1 2 3 2 2 2 4" xfId="9390" xr:uid="{00000000-0005-0000-0000-00008D030000}"/>
    <cellStyle name="20% - Énfasis1 2 3 2 2 2 5" xfId="26515" xr:uid="{00000000-0005-0000-0000-00008E030000}"/>
    <cellStyle name="20% - Énfasis1 2 3 2 2 2 6" xfId="41344" xr:uid="{00000000-0005-0000-0000-00008F030000}"/>
    <cellStyle name="20% - Énfasis1 2 3 2 2 2 7" xfId="46407" xr:uid="{3D48C460-F2EC-4B44-ABCB-2E01A10563E9}"/>
    <cellStyle name="20% - Énfasis1 2 3 2 2 3" xfId="6921" xr:uid="{00000000-0005-0000-0000-000090030000}"/>
    <cellStyle name="20% - Énfasis1 2 3 2 2 3 2" xfId="29014" xr:uid="{00000000-0005-0000-0000-000091030000}"/>
    <cellStyle name="20% - Énfasis1 2 3 2 2 4" xfId="16082" xr:uid="{00000000-0005-0000-0000-000092030000}"/>
    <cellStyle name="20% - Énfasis1 2 3 2 2 4 2" xfId="33899" xr:uid="{00000000-0005-0000-0000-000093030000}"/>
    <cellStyle name="20% - Énfasis1 2 3 2 2 5" xfId="21323" xr:uid="{00000000-0005-0000-0000-000094030000}"/>
    <cellStyle name="20% - Énfasis1 2 3 2 2 6" xfId="11832" xr:uid="{00000000-0005-0000-0000-000095030000}"/>
    <cellStyle name="20% - Énfasis1 2 3 2 2 7" xfId="23973" xr:uid="{00000000-0005-0000-0000-000096030000}"/>
    <cellStyle name="20% - Énfasis1 2 3 2 2 8" xfId="38803" xr:uid="{00000000-0005-0000-0000-000097030000}"/>
    <cellStyle name="20% - Énfasis1 2 3 2 2 9" xfId="43871" xr:uid="{DE6D8F92-6E19-4962-B88A-81214A0CC065}"/>
    <cellStyle name="20% - Énfasis1 2 3 2 3" xfId="1392" xr:uid="{00000000-0005-0000-0000-000098030000}"/>
    <cellStyle name="20% - Énfasis1 2 3 2 3 2" xfId="3834" xr:uid="{00000000-0005-0000-0000-000099030000}"/>
    <cellStyle name="20% - Énfasis1 2 3 2 3 2 2" xfId="17944" xr:uid="{00000000-0005-0000-0000-00009A030000}"/>
    <cellStyle name="20% - Énfasis1 2 3 2 3 2 2 2" xfId="30837" xr:uid="{00000000-0005-0000-0000-00009B030000}"/>
    <cellStyle name="20% - Énfasis1 2 3 2 3 2 3" xfId="13655" xr:uid="{00000000-0005-0000-0000-00009C030000}"/>
    <cellStyle name="20% - Énfasis1 2 3 2 3 2 3 2" xfId="35722" xr:uid="{00000000-0005-0000-0000-00009D030000}"/>
    <cellStyle name="20% - Énfasis1 2 3 2 3 2 4" xfId="8777" xr:uid="{00000000-0005-0000-0000-00009E030000}"/>
    <cellStyle name="20% - Énfasis1 2 3 2 3 2 5" xfId="25902" xr:uid="{00000000-0005-0000-0000-00009F030000}"/>
    <cellStyle name="20% - Énfasis1 2 3 2 3 2 6" xfId="40731" xr:uid="{00000000-0005-0000-0000-0000A0030000}"/>
    <cellStyle name="20% - Énfasis1 2 3 2 3 2 7" xfId="45794" xr:uid="{A4B1BFB4-3AA7-4008-AB7E-136372EB7D68}"/>
    <cellStyle name="20% - Énfasis1 2 3 2 3 3" xfId="6308" xr:uid="{00000000-0005-0000-0000-0000A1030000}"/>
    <cellStyle name="20% - Énfasis1 2 3 2 3 3 2" xfId="28401" xr:uid="{00000000-0005-0000-0000-0000A2030000}"/>
    <cellStyle name="20% - Énfasis1 2 3 2 3 4" xfId="20710" xr:uid="{00000000-0005-0000-0000-0000A3030000}"/>
    <cellStyle name="20% - Énfasis1 2 3 2 3 4 2" xfId="33286" xr:uid="{00000000-0005-0000-0000-0000A4030000}"/>
    <cellStyle name="20% - Énfasis1 2 3 2 3 5" xfId="11219" xr:uid="{00000000-0005-0000-0000-0000A5030000}"/>
    <cellStyle name="20% - Énfasis1 2 3 2 3 6" xfId="23360" xr:uid="{00000000-0005-0000-0000-0000A6030000}"/>
    <cellStyle name="20% - Énfasis1 2 3 2 3 7" xfId="38190" xr:uid="{00000000-0005-0000-0000-0000A7030000}"/>
    <cellStyle name="20% - Énfasis1 2 3 2 3 8" xfId="43258" xr:uid="{903DA2A3-6269-404E-A15C-F6A3D863141C}"/>
    <cellStyle name="20% - Énfasis1 2 3 2 4" xfId="2896" xr:uid="{00000000-0005-0000-0000-0000A8030000}"/>
    <cellStyle name="20% - Énfasis1 2 3 2 4 2" xfId="17006" xr:uid="{00000000-0005-0000-0000-0000A9030000}"/>
    <cellStyle name="20% - Énfasis1 2 3 2 4 2 2" xfId="29899" xr:uid="{00000000-0005-0000-0000-0000AA030000}"/>
    <cellStyle name="20% - Énfasis1 2 3 2 4 3" xfId="12717" xr:uid="{00000000-0005-0000-0000-0000AB030000}"/>
    <cellStyle name="20% - Énfasis1 2 3 2 4 3 2" xfId="34784" xr:uid="{00000000-0005-0000-0000-0000AC030000}"/>
    <cellStyle name="20% - Énfasis1 2 3 2 4 4" xfId="7839" xr:uid="{00000000-0005-0000-0000-0000AD030000}"/>
    <cellStyle name="20% - Énfasis1 2 3 2 4 5" xfId="24964" xr:uid="{00000000-0005-0000-0000-0000AE030000}"/>
    <cellStyle name="20% - Énfasis1 2 3 2 4 6" xfId="39793" xr:uid="{00000000-0005-0000-0000-0000AF030000}"/>
    <cellStyle name="20% - Énfasis1 2 3 2 4 7" xfId="44856" xr:uid="{B3220A28-3864-4DF6-A4A9-C998EA845EAC}"/>
    <cellStyle name="20% - Énfasis1 2 3 2 5" xfId="5370" xr:uid="{00000000-0005-0000-0000-0000B0030000}"/>
    <cellStyle name="20% - Énfasis1 2 3 2 5 2" xfId="27463" xr:uid="{00000000-0005-0000-0000-0000B1030000}"/>
    <cellStyle name="20% - Énfasis1 2 3 2 6" xfId="15451" xr:uid="{00000000-0005-0000-0000-0000B2030000}"/>
    <cellStyle name="20% - Énfasis1 2 3 2 6 2" xfId="32348" xr:uid="{00000000-0005-0000-0000-0000B3030000}"/>
    <cellStyle name="20% - Énfasis1 2 3 2 7" xfId="19754" xr:uid="{00000000-0005-0000-0000-0000B4030000}"/>
    <cellStyle name="20% - Énfasis1 2 3 2 8" xfId="10281" xr:uid="{00000000-0005-0000-0000-0000B5030000}"/>
    <cellStyle name="20% - Énfasis1 2 3 2 9" xfId="22422" xr:uid="{00000000-0005-0000-0000-0000B6030000}"/>
    <cellStyle name="20% - Énfasis1 2 3 3" xfId="610" xr:uid="{00000000-0005-0000-0000-0000B7030000}"/>
    <cellStyle name="20% - Énfasis1 2 3 3 10" xfId="37468" xr:uid="{00000000-0005-0000-0000-0000B8030000}"/>
    <cellStyle name="20% - Énfasis1 2 3 3 11" xfId="42536" xr:uid="{2B985B50-8607-40A1-8027-970B9F8EDD81}"/>
    <cellStyle name="20% - Énfasis1 2 3 3 2" xfId="2221" xr:uid="{00000000-0005-0000-0000-0000B9030000}"/>
    <cellStyle name="20% - Énfasis1 2 3 3 2 2" xfId="4663" xr:uid="{00000000-0005-0000-0000-0000BA030000}"/>
    <cellStyle name="20% - Énfasis1 2 3 3 2 2 2" xfId="18773" xr:uid="{00000000-0005-0000-0000-0000BB030000}"/>
    <cellStyle name="20% - Énfasis1 2 3 3 2 2 2 2" xfId="31666" xr:uid="{00000000-0005-0000-0000-0000BC030000}"/>
    <cellStyle name="20% - Énfasis1 2 3 3 2 2 3" xfId="14484" xr:uid="{00000000-0005-0000-0000-0000BD030000}"/>
    <cellStyle name="20% - Énfasis1 2 3 3 2 2 3 2" xfId="36551" xr:uid="{00000000-0005-0000-0000-0000BE030000}"/>
    <cellStyle name="20% - Énfasis1 2 3 3 2 2 4" xfId="9606" xr:uid="{00000000-0005-0000-0000-0000BF030000}"/>
    <cellStyle name="20% - Énfasis1 2 3 3 2 2 5" xfId="26731" xr:uid="{00000000-0005-0000-0000-0000C0030000}"/>
    <cellStyle name="20% - Énfasis1 2 3 3 2 2 6" xfId="41560" xr:uid="{00000000-0005-0000-0000-0000C1030000}"/>
    <cellStyle name="20% - Énfasis1 2 3 3 2 2 7" xfId="46623" xr:uid="{0B93A3CD-1574-4431-82DF-B977C82A8BBC}"/>
    <cellStyle name="20% - Énfasis1 2 3 3 2 3" xfId="7137" xr:uid="{00000000-0005-0000-0000-0000C2030000}"/>
    <cellStyle name="20% - Énfasis1 2 3 3 2 3 2" xfId="29230" xr:uid="{00000000-0005-0000-0000-0000C3030000}"/>
    <cellStyle name="20% - Énfasis1 2 3 3 2 4" xfId="16298" xr:uid="{00000000-0005-0000-0000-0000C4030000}"/>
    <cellStyle name="20% - Énfasis1 2 3 3 2 4 2" xfId="34115" xr:uid="{00000000-0005-0000-0000-0000C5030000}"/>
    <cellStyle name="20% - Énfasis1 2 3 3 2 5" xfId="21539" xr:uid="{00000000-0005-0000-0000-0000C6030000}"/>
    <cellStyle name="20% - Énfasis1 2 3 3 2 6" xfId="12048" xr:uid="{00000000-0005-0000-0000-0000C7030000}"/>
    <cellStyle name="20% - Énfasis1 2 3 3 2 7" xfId="24189" xr:uid="{00000000-0005-0000-0000-0000C8030000}"/>
    <cellStyle name="20% - Énfasis1 2 3 3 2 8" xfId="39019" xr:uid="{00000000-0005-0000-0000-0000C9030000}"/>
    <cellStyle name="20% - Énfasis1 2 3 3 2 9" xfId="44087" xr:uid="{51FFC949-73C8-4F5F-89E8-271B4A4B8DE3}"/>
    <cellStyle name="20% - Énfasis1 2 3 3 3" xfId="1608" xr:uid="{00000000-0005-0000-0000-0000CA030000}"/>
    <cellStyle name="20% - Énfasis1 2 3 3 3 2" xfId="4050" xr:uid="{00000000-0005-0000-0000-0000CB030000}"/>
    <cellStyle name="20% - Énfasis1 2 3 3 3 2 2" xfId="18160" xr:uid="{00000000-0005-0000-0000-0000CC030000}"/>
    <cellStyle name="20% - Énfasis1 2 3 3 3 2 2 2" xfId="31053" xr:uid="{00000000-0005-0000-0000-0000CD030000}"/>
    <cellStyle name="20% - Énfasis1 2 3 3 3 2 3" xfId="13871" xr:uid="{00000000-0005-0000-0000-0000CE030000}"/>
    <cellStyle name="20% - Énfasis1 2 3 3 3 2 3 2" xfId="35938" xr:uid="{00000000-0005-0000-0000-0000CF030000}"/>
    <cellStyle name="20% - Énfasis1 2 3 3 3 2 4" xfId="8993" xr:uid="{00000000-0005-0000-0000-0000D0030000}"/>
    <cellStyle name="20% - Énfasis1 2 3 3 3 2 5" xfId="26118" xr:uid="{00000000-0005-0000-0000-0000D1030000}"/>
    <cellStyle name="20% - Énfasis1 2 3 3 3 2 6" xfId="40947" xr:uid="{00000000-0005-0000-0000-0000D2030000}"/>
    <cellStyle name="20% - Énfasis1 2 3 3 3 2 7" xfId="46010" xr:uid="{805EDA9A-176E-4CDC-9563-C9231ECB9F58}"/>
    <cellStyle name="20% - Énfasis1 2 3 3 3 3" xfId="6524" xr:uid="{00000000-0005-0000-0000-0000D3030000}"/>
    <cellStyle name="20% - Énfasis1 2 3 3 3 3 2" xfId="28617" xr:uid="{00000000-0005-0000-0000-0000D4030000}"/>
    <cellStyle name="20% - Énfasis1 2 3 3 3 4" xfId="20926" xr:uid="{00000000-0005-0000-0000-0000D5030000}"/>
    <cellStyle name="20% - Énfasis1 2 3 3 3 4 2" xfId="33502" xr:uid="{00000000-0005-0000-0000-0000D6030000}"/>
    <cellStyle name="20% - Énfasis1 2 3 3 3 5" xfId="11435" xr:uid="{00000000-0005-0000-0000-0000D7030000}"/>
    <cellStyle name="20% - Énfasis1 2 3 3 3 6" xfId="23576" xr:uid="{00000000-0005-0000-0000-0000D8030000}"/>
    <cellStyle name="20% - Énfasis1 2 3 3 3 7" xfId="38406" xr:uid="{00000000-0005-0000-0000-0000D9030000}"/>
    <cellStyle name="20% - Énfasis1 2 3 3 3 8" xfId="43474" xr:uid="{F07EDA5E-369A-4505-A59D-6F744DDBEE97}"/>
    <cellStyle name="20% - Énfasis1 2 3 3 4" xfId="3112" xr:uid="{00000000-0005-0000-0000-0000DA030000}"/>
    <cellStyle name="20% - Énfasis1 2 3 3 4 2" xfId="17222" xr:uid="{00000000-0005-0000-0000-0000DB030000}"/>
    <cellStyle name="20% - Énfasis1 2 3 3 4 2 2" xfId="30115" xr:uid="{00000000-0005-0000-0000-0000DC030000}"/>
    <cellStyle name="20% - Énfasis1 2 3 3 4 3" xfId="12933" xr:uid="{00000000-0005-0000-0000-0000DD030000}"/>
    <cellStyle name="20% - Énfasis1 2 3 3 4 3 2" xfId="35000" xr:uid="{00000000-0005-0000-0000-0000DE030000}"/>
    <cellStyle name="20% - Énfasis1 2 3 3 4 4" xfId="8055" xr:uid="{00000000-0005-0000-0000-0000DF030000}"/>
    <cellStyle name="20% - Énfasis1 2 3 3 4 5" xfId="25180" xr:uid="{00000000-0005-0000-0000-0000E0030000}"/>
    <cellStyle name="20% - Énfasis1 2 3 3 4 6" xfId="40009" xr:uid="{00000000-0005-0000-0000-0000E1030000}"/>
    <cellStyle name="20% - Énfasis1 2 3 3 4 7" xfId="45072" xr:uid="{0FA630E5-FC7C-4B47-947E-8D8642B69568}"/>
    <cellStyle name="20% - Énfasis1 2 3 3 5" xfId="5586" xr:uid="{00000000-0005-0000-0000-0000E2030000}"/>
    <cellStyle name="20% - Énfasis1 2 3 3 5 2" xfId="27679" xr:uid="{00000000-0005-0000-0000-0000E3030000}"/>
    <cellStyle name="20% - Énfasis1 2 3 3 6" xfId="15667" xr:uid="{00000000-0005-0000-0000-0000E4030000}"/>
    <cellStyle name="20% - Énfasis1 2 3 3 6 2" xfId="32564" xr:uid="{00000000-0005-0000-0000-0000E5030000}"/>
    <cellStyle name="20% - Énfasis1 2 3 3 7" xfId="19970" xr:uid="{00000000-0005-0000-0000-0000E6030000}"/>
    <cellStyle name="20% - Énfasis1 2 3 3 8" xfId="10497" xr:uid="{00000000-0005-0000-0000-0000E7030000}"/>
    <cellStyle name="20% - Énfasis1 2 3 3 9" xfId="22638" xr:uid="{00000000-0005-0000-0000-0000E8030000}"/>
    <cellStyle name="20% - Énfasis1 2 3 4" xfId="1225" xr:uid="{00000000-0005-0000-0000-0000E9030000}"/>
    <cellStyle name="20% - Énfasis1 2 3 4 2" xfId="3670" xr:uid="{00000000-0005-0000-0000-0000EA030000}"/>
    <cellStyle name="20% - Énfasis1 2 3 4 2 2" xfId="17780" xr:uid="{00000000-0005-0000-0000-0000EB030000}"/>
    <cellStyle name="20% - Énfasis1 2 3 4 2 2 2" xfId="30673" xr:uid="{00000000-0005-0000-0000-0000EC030000}"/>
    <cellStyle name="20% - Énfasis1 2 3 4 2 3" xfId="13491" xr:uid="{00000000-0005-0000-0000-0000ED030000}"/>
    <cellStyle name="20% - Énfasis1 2 3 4 2 3 2" xfId="35558" xr:uid="{00000000-0005-0000-0000-0000EE030000}"/>
    <cellStyle name="20% - Énfasis1 2 3 4 2 4" xfId="8613" xr:uid="{00000000-0005-0000-0000-0000EF030000}"/>
    <cellStyle name="20% - Énfasis1 2 3 4 2 5" xfId="25738" xr:uid="{00000000-0005-0000-0000-0000F0030000}"/>
    <cellStyle name="20% - Énfasis1 2 3 4 2 6" xfId="40567" xr:uid="{00000000-0005-0000-0000-0000F1030000}"/>
    <cellStyle name="20% - Énfasis1 2 3 4 2 7" xfId="45630" xr:uid="{6E7B7AF8-1364-48E1-A232-D6A06AF19B05}"/>
    <cellStyle name="20% - Énfasis1 2 3 4 3" xfId="6144" xr:uid="{00000000-0005-0000-0000-0000F2030000}"/>
    <cellStyle name="20% - Énfasis1 2 3 4 3 2" xfId="28237" xr:uid="{00000000-0005-0000-0000-0000F3030000}"/>
    <cellStyle name="20% - Énfasis1 2 3 4 4" xfId="15287" xr:uid="{00000000-0005-0000-0000-0000F4030000}"/>
    <cellStyle name="20% - Énfasis1 2 3 4 4 2" xfId="33122" xr:uid="{00000000-0005-0000-0000-0000F5030000}"/>
    <cellStyle name="20% - Énfasis1 2 3 4 5" xfId="20546" xr:uid="{00000000-0005-0000-0000-0000F6030000}"/>
    <cellStyle name="20% - Énfasis1 2 3 4 6" xfId="11055" xr:uid="{00000000-0005-0000-0000-0000F7030000}"/>
    <cellStyle name="20% - Énfasis1 2 3 4 7" xfId="23196" xr:uid="{00000000-0005-0000-0000-0000F8030000}"/>
    <cellStyle name="20% - Énfasis1 2 3 4 8" xfId="38026" xr:uid="{00000000-0005-0000-0000-0000F9030000}"/>
    <cellStyle name="20% - Énfasis1 2 3 4 9" xfId="43094" xr:uid="{A9DF0416-1DEA-4BC8-94CA-53B9FF5B5362}"/>
    <cellStyle name="20% - Énfasis1 2 3 5" xfId="1841" xr:uid="{00000000-0005-0000-0000-0000FA030000}"/>
    <cellStyle name="20% - Énfasis1 2 3 5 2" xfId="4283" xr:uid="{00000000-0005-0000-0000-0000FB030000}"/>
    <cellStyle name="20% - Énfasis1 2 3 5 2 2" xfId="18393" xr:uid="{00000000-0005-0000-0000-0000FC030000}"/>
    <cellStyle name="20% - Énfasis1 2 3 5 2 2 2" xfId="31286" xr:uid="{00000000-0005-0000-0000-0000FD030000}"/>
    <cellStyle name="20% - Énfasis1 2 3 5 2 3" xfId="14104" xr:uid="{00000000-0005-0000-0000-0000FE030000}"/>
    <cellStyle name="20% - Énfasis1 2 3 5 2 3 2" xfId="36171" xr:uid="{00000000-0005-0000-0000-0000FF030000}"/>
    <cellStyle name="20% - Énfasis1 2 3 5 2 4" xfId="9226" xr:uid="{00000000-0005-0000-0000-000000040000}"/>
    <cellStyle name="20% - Énfasis1 2 3 5 2 5" xfId="26351" xr:uid="{00000000-0005-0000-0000-000001040000}"/>
    <cellStyle name="20% - Énfasis1 2 3 5 2 6" xfId="41180" xr:uid="{00000000-0005-0000-0000-000002040000}"/>
    <cellStyle name="20% - Énfasis1 2 3 5 2 7" xfId="46243" xr:uid="{D404A9B4-9E6B-4C0D-84CE-1E7819B8405E}"/>
    <cellStyle name="20% - Énfasis1 2 3 5 3" xfId="6757" xr:uid="{00000000-0005-0000-0000-000003040000}"/>
    <cellStyle name="20% - Énfasis1 2 3 5 3 2" xfId="28850" xr:uid="{00000000-0005-0000-0000-000004040000}"/>
    <cellStyle name="20% - Énfasis1 2 3 5 4" xfId="15918" xr:uid="{00000000-0005-0000-0000-000005040000}"/>
    <cellStyle name="20% - Énfasis1 2 3 5 4 2" xfId="33735" xr:uid="{00000000-0005-0000-0000-000006040000}"/>
    <cellStyle name="20% - Énfasis1 2 3 5 5" xfId="21159" xr:uid="{00000000-0005-0000-0000-000007040000}"/>
    <cellStyle name="20% - Énfasis1 2 3 5 6" xfId="11668" xr:uid="{00000000-0005-0000-0000-000008040000}"/>
    <cellStyle name="20% - Énfasis1 2 3 5 7" xfId="23809" xr:uid="{00000000-0005-0000-0000-000009040000}"/>
    <cellStyle name="20% - Énfasis1 2 3 5 8" xfId="38639" xr:uid="{00000000-0005-0000-0000-00000A040000}"/>
    <cellStyle name="20% - Énfasis1 2 3 5 9" xfId="43707" xr:uid="{D61A1FFF-9065-4158-884F-743FE22F71C2}"/>
    <cellStyle name="20% - Énfasis1 2 3 6" xfId="2497" xr:uid="{00000000-0005-0000-0000-00000B040000}"/>
    <cellStyle name="20% - Énfasis1 2 3 6 2" xfId="4939" xr:uid="{00000000-0005-0000-0000-00000C040000}"/>
    <cellStyle name="20% - Énfasis1 2 3 6 2 2" xfId="19049" xr:uid="{00000000-0005-0000-0000-00000D040000}"/>
    <cellStyle name="20% - Énfasis1 2 3 6 2 2 2" xfId="31942" xr:uid="{00000000-0005-0000-0000-00000E040000}"/>
    <cellStyle name="20% - Énfasis1 2 3 6 2 3" xfId="14760" xr:uid="{00000000-0005-0000-0000-00000F040000}"/>
    <cellStyle name="20% - Énfasis1 2 3 6 2 3 2" xfId="36827" xr:uid="{00000000-0005-0000-0000-000010040000}"/>
    <cellStyle name="20% - Énfasis1 2 3 6 2 4" xfId="9882" xr:uid="{00000000-0005-0000-0000-000011040000}"/>
    <cellStyle name="20% - Énfasis1 2 3 6 2 5" xfId="27007" xr:uid="{00000000-0005-0000-0000-000012040000}"/>
    <cellStyle name="20% - Énfasis1 2 3 6 2 6" xfId="41836" xr:uid="{00000000-0005-0000-0000-000013040000}"/>
    <cellStyle name="20% - Énfasis1 2 3 6 2 7" xfId="46899" xr:uid="{4D0BD749-268C-408A-8C30-6FEAEE0DA9F9}"/>
    <cellStyle name="20% - Énfasis1 2 3 6 3" xfId="7413" xr:uid="{00000000-0005-0000-0000-000014040000}"/>
    <cellStyle name="20% - Énfasis1 2 3 6 3 2" xfId="29506" xr:uid="{00000000-0005-0000-0000-000015040000}"/>
    <cellStyle name="20% - Énfasis1 2 3 6 4" xfId="16574" xr:uid="{00000000-0005-0000-0000-000016040000}"/>
    <cellStyle name="20% - Énfasis1 2 3 6 4 2" xfId="34391" xr:uid="{00000000-0005-0000-0000-000017040000}"/>
    <cellStyle name="20% - Énfasis1 2 3 6 5" xfId="21815" xr:uid="{00000000-0005-0000-0000-000018040000}"/>
    <cellStyle name="20% - Énfasis1 2 3 6 6" xfId="12324" xr:uid="{00000000-0005-0000-0000-000019040000}"/>
    <cellStyle name="20% - Énfasis1 2 3 6 7" xfId="24465" xr:uid="{00000000-0005-0000-0000-00001A040000}"/>
    <cellStyle name="20% - Énfasis1 2 3 6 8" xfId="39295" xr:uid="{00000000-0005-0000-0000-00001B040000}"/>
    <cellStyle name="20% - Énfasis1 2 3 6 9" xfId="44363" xr:uid="{9259E492-E268-4BAA-B31B-68E6EF5F05A2}"/>
    <cellStyle name="20% - Énfasis1 2 3 7" xfId="950" xr:uid="{00000000-0005-0000-0000-00001C040000}"/>
    <cellStyle name="20% - Énfasis1 2 3 7 2" xfId="3395" xr:uid="{00000000-0005-0000-0000-00001D040000}"/>
    <cellStyle name="20% - Énfasis1 2 3 7 2 2" xfId="17505" xr:uid="{00000000-0005-0000-0000-00001E040000}"/>
    <cellStyle name="20% - Énfasis1 2 3 7 2 2 2" xfId="30398" xr:uid="{00000000-0005-0000-0000-00001F040000}"/>
    <cellStyle name="20% - Énfasis1 2 3 7 2 3" xfId="13216" xr:uid="{00000000-0005-0000-0000-000020040000}"/>
    <cellStyle name="20% - Énfasis1 2 3 7 2 3 2" xfId="35283" xr:uid="{00000000-0005-0000-0000-000021040000}"/>
    <cellStyle name="20% - Énfasis1 2 3 7 2 4" xfId="8338" xr:uid="{00000000-0005-0000-0000-000022040000}"/>
    <cellStyle name="20% - Énfasis1 2 3 7 2 5" xfId="25463" xr:uid="{00000000-0005-0000-0000-000023040000}"/>
    <cellStyle name="20% - Énfasis1 2 3 7 2 6" xfId="40292" xr:uid="{00000000-0005-0000-0000-000024040000}"/>
    <cellStyle name="20% - Énfasis1 2 3 7 2 7" xfId="45355" xr:uid="{7C2A6B17-8C70-4CC8-ACE5-ACFB56D986BB}"/>
    <cellStyle name="20% - Énfasis1 2 3 7 3" xfId="5869" xr:uid="{00000000-0005-0000-0000-000025040000}"/>
    <cellStyle name="20% - Énfasis1 2 3 7 3 2" xfId="27962" xr:uid="{00000000-0005-0000-0000-000026040000}"/>
    <cellStyle name="20% - Énfasis1 2 3 7 4" xfId="20271" xr:uid="{00000000-0005-0000-0000-000027040000}"/>
    <cellStyle name="20% - Énfasis1 2 3 7 4 2" xfId="32847" xr:uid="{00000000-0005-0000-0000-000028040000}"/>
    <cellStyle name="20% - Énfasis1 2 3 7 5" xfId="10780" xr:uid="{00000000-0005-0000-0000-000029040000}"/>
    <cellStyle name="20% - Énfasis1 2 3 7 6" xfId="22921" xr:uid="{00000000-0005-0000-0000-00002A040000}"/>
    <cellStyle name="20% - Énfasis1 2 3 7 7" xfId="37751" xr:uid="{00000000-0005-0000-0000-00002B040000}"/>
    <cellStyle name="20% - Énfasis1 2 3 7 8" xfId="42819" xr:uid="{8A9DD748-C23B-4BAF-844B-2845512CBD12}"/>
    <cellStyle name="20% - Énfasis1 2 3 8" xfId="2732" xr:uid="{00000000-0005-0000-0000-00002C040000}"/>
    <cellStyle name="20% - Énfasis1 2 3 8 2" xfId="16842" xr:uid="{00000000-0005-0000-0000-00002D040000}"/>
    <cellStyle name="20% - Énfasis1 2 3 8 2 2" xfId="29735" xr:uid="{00000000-0005-0000-0000-00002E040000}"/>
    <cellStyle name="20% - Énfasis1 2 3 8 3" xfId="12553" xr:uid="{00000000-0005-0000-0000-00002F040000}"/>
    <cellStyle name="20% - Énfasis1 2 3 8 3 2" xfId="34620" xr:uid="{00000000-0005-0000-0000-000030040000}"/>
    <cellStyle name="20% - Énfasis1 2 3 8 4" xfId="7675" xr:uid="{00000000-0005-0000-0000-000031040000}"/>
    <cellStyle name="20% - Énfasis1 2 3 8 5" xfId="24798" xr:uid="{00000000-0005-0000-0000-000032040000}"/>
    <cellStyle name="20% - Énfasis1 2 3 8 6" xfId="39627" xr:uid="{00000000-0005-0000-0000-000033040000}"/>
    <cellStyle name="20% - Énfasis1 2 3 8 7" xfId="44692" xr:uid="{98D6155A-DE36-42FB-80F9-2B0A0EB3CE17}"/>
    <cellStyle name="20% - Énfasis1 2 3 9" xfId="5204" xr:uid="{00000000-0005-0000-0000-000034040000}"/>
    <cellStyle name="20% - Énfasis1 2 3 9 2" xfId="27297" xr:uid="{00000000-0005-0000-0000-000035040000}"/>
    <cellStyle name="20% - Énfasis1 2 4" xfId="325" xr:uid="{00000000-0005-0000-0000-000036040000}"/>
    <cellStyle name="20% - Énfasis1 2 4 10" xfId="19279" xr:uid="{00000000-0005-0000-0000-000037040000}"/>
    <cellStyle name="20% - Énfasis1 2 4 11" xfId="19691" xr:uid="{00000000-0005-0000-0000-000038040000}"/>
    <cellStyle name="20% - Énfasis1 2 4 12" xfId="10218" xr:uid="{00000000-0005-0000-0000-000039040000}"/>
    <cellStyle name="20% - Énfasis1 2 4 13" xfId="22115" xr:uid="{00000000-0005-0000-0000-00003A040000}"/>
    <cellStyle name="20% - Énfasis1 2 4 14" xfId="22359" xr:uid="{00000000-0005-0000-0000-00003B040000}"/>
    <cellStyle name="20% - Énfasis1 2 4 15" xfId="37189" xr:uid="{00000000-0005-0000-0000-00003C040000}"/>
    <cellStyle name="20% - Énfasis1 2 4 16" xfId="42257" xr:uid="{DCDA7922-F1C2-4B2E-8074-105A4560F0C0}"/>
    <cellStyle name="20% - Énfasis1 2 4 2" xfId="609" xr:uid="{00000000-0005-0000-0000-00003D040000}"/>
    <cellStyle name="20% - Énfasis1 2 4 2 10" xfId="37467" xr:uid="{00000000-0005-0000-0000-00003E040000}"/>
    <cellStyle name="20% - Énfasis1 2 4 2 11" xfId="42535" xr:uid="{CBCC47FE-E612-455D-A687-DA76559B0F20}"/>
    <cellStyle name="20% - Énfasis1 2 4 2 2" xfId="2220" xr:uid="{00000000-0005-0000-0000-00003F040000}"/>
    <cellStyle name="20% - Énfasis1 2 4 2 2 2" xfId="4662" xr:uid="{00000000-0005-0000-0000-000040040000}"/>
    <cellStyle name="20% - Énfasis1 2 4 2 2 2 2" xfId="18772" xr:uid="{00000000-0005-0000-0000-000041040000}"/>
    <cellStyle name="20% - Énfasis1 2 4 2 2 2 2 2" xfId="31665" xr:uid="{00000000-0005-0000-0000-000042040000}"/>
    <cellStyle name="20% - Énfasis1 2 4 2 2 2 3" xfId="14483" xr:uid="{00000000-0005-0000-0000-000043040000}"/>
    <cellStyle name="20% - Énfasis1 2 4 2 2 2 3 2" xfId="36550" xr:uid="{00000000-0005-0000-0000-000044040000}"/>
    <cellStyle name="20% - Énfasis1 2 4 2 2 2 4" xfId="9605" xr:uid="{00000000-0005-0000-0000-000045040000}"/>
    <cellStyle name="20% - Énfasis1 2 4 2 2 2 5" xfId="26730" xr:uid="{00000000-0005-0000-0000-000046040000}"/>
    <cellStyle name="20% - Énfasis1 2 4 2 2 2 6" xfId="41559" xr:uid="{00000000-0005-0000-0000-000047040000}"/>
    <cellStyle name="20% - Énfasis1 2 4 2 2 2 7" xfId="46622" xr:uid="{9467BE93-3081-4EB3-BED3-AEC7AC60382F}"/>
    <cellStyle name="20% - Énfasis1 2 4 2 2 3" xfId="7136" xr:uid="{00000000-0005-0000-0000-000048040000}"/>
    <cellStyle name="20% - Énfasis1 2 4 2 2 3 2" xfId="29229" xr:uid="{00000000-0005-0000-0000-000049040000}"/>
    <cellStyle name="20% - Énfasis1 2 4 2 2 4" xfId="16297" xr:uid="{00000000-0005-0000-0000-00004A040000}"/>
    <cellStyle name="20% - Énfasis1 2 4 2 2 4 2" xfId="34114" xr:uid="{00000000-0005-0000-0000-00004B040000}"/>
    <cellStyle name="20% - Énfasis1 2 4 2 2 5" xfId="21538" xr:uid="{00000000-0005-0000-0000-00004C040000}"/>
    <cellStyle name="20% - Énfasis1 2 4 2 2 6" xfId="12047" xr:uid="{00000000-0005-0000-0000-00004D040000}"/>
    <cellStyle name="20% - Énfasis1 2 4 2 2 7" xfId="24188" xr:uid="{00000000-0005-0000-0000-00004E040000}"/>
    <cellStyle name="20% - Énfasis1 2 4 2 2 8" xfId="39018" xr:uid="{00000000-0005-0000-0000-00004F040000}"/>
    <cellStyle name="20% - Énfasis1 2 4 2 2 9" xfId="44086" xr:uid="{62EFB008-DE41-458A-953B-78E3577A17C0}"/>
    <cellStyle name="20% - Énfasis1 2 4 2 3" xfId="1607" xr:uid="{00000000-0005-0000-0000-000050040000}"/>
    <cellStyle name="20% - Énfasis1 2 4 2 3 2" xfId="4049" xr:uid="{00000000-0005-0000-0000-000051040000}"/>
    <cellStyle name="20% - Énfasis1 2 4 2 3 2 2" xfId="18159" xr:uid="{00000000-0005-0000-0000-000052040000}"/>
    <cellStyle name="20% - Énfasis1 2 4 2 3 2 2 2" xfId="31052" xr:uid="{00000000-0005-0000-0000-000053040000}"/>
    <cellStyle name="20% - Énfasis1 2 4 2 3 2 3" xfId="13870" xr:uid="{00000000-0005-0000-0000-000054040000}"/>
    <cellStyle name="20% - Énfasis1 2 4 2 3 2 3 2" xfId="35937" xr:uid="{00000000-0005-0000-0000-000055040000}"/>
    <cellStyle name="20% - Énfasis1 2 4 2 3 2 4" xfId="8992" xr:uid="{00000000-0005-0000-0000-000056040000}"/>
    <cellStyle name="20% - Énfasis1 2 4 2 3 2 5" xfId="26117" xr:uid="{00000000-0005-0000-0000-000057040000}"/>
    <cellStyle name="20% - Énfasis1 2 4 2 3 2 6" xfId="40946" xr:uid="{00000000-0005-0000-0000-000058040000}"/>
    <cellStyle name="20% - Énfasis1 2 4 2 3 2 7" xfId="46009" xr:uid="{09449D97-6D90-4C20-9C99-2D96A0442015}"/>
    <cellStyle name="20% - Énfasis1 2 4 2 3 3" xfId="6523" xr:uid="{00000000-0005-0000-0000-000059040000}"/>
    <cellStyle name="20% - Énfasis1 2 4 2 3 3 2" xfId="28616" xr:uid="{00000000-0005-0000-0000-00005A040000}"/>
    <cellStyle name="20% - Énfasis1 2 4 2 3 4" xfId="20925" xr:uid="{00000000-0005-0000-0000-00005B040000}"/>
    <cellStyle name="20% - Énfasis1 2 4 2 3 4 2" xfId="33501" xr:uid="{00000000-0005-0000-0000-00005C040000}"/>
    <cellStyle name="20% - Énfasis1 2 4 2 3 5" xfId="11434" xr:uid="{00000000-0005-0000-0000-00005D040000}"/>
    <cellStyle name="20% - Énfasis1 2 4 2 3 6" xfId="23575" xr:uid="{00000000-0005-0000-0000-00005E040000}"/>
    <cellStyle name="20% - Énfasis1 2 4 2 3 7" xfId="38405" xr:uid="{00000000-0005-0000-0000-00005F040000}"/>
    <cellStyle name="20% - Énfasis1 2 4 2 3 8" xfId="43473" xr:uid="{1B7B295B-07CD-47C5-B8DC-629F1E2355DB}"/>
    <cellStyle name="20% - Énfasis1 2 4 2 4" xfId="3111" xr:uid="{00000000-0005-0000-0000-000060040000}"/>
    <cellStyle name="20% - Énfasis1 2 4 2 4 2" xfId="17221" xr:uid="{00000000-0005-0000-0000-000061040000}"/>
    <cellStyle name="20% - Énfasis1 2 4 2 4 2 2" xfId="30114" xr:uid="{00000000-0005-0000-0000-000062040000}"/>
    <cellStyle name="20% - Énfasis1 2 4 2 4 3" xfId="12932" xr:uid="{00000000-0005-0000-0000-000063040000}"/>
    <cellStyle name="20% - Énfasis1 2 4 2 4 3 2" xfId="34999" xr:uid="{00000000-0005-0000-0000-000064040000}"/>
    <cellStyle name="20% - Énfasis1 2 4 2 4 4" xfId="8054" xr:uid="{00000000-0005-0000-0000-000065040000}"/>
    <cellStyle name="20% - Énfasis1 2 4 2 4 5" xfId="25179" xr:uid="{00000000-0005-0000-0000-000066040000}"/>
    <cellStyle name="20% - Énfasis1 2 4 2 4 6" xfId="40008" xr:uid="{00000000-0005-0000-0000-000067040000}"/>
    <cellStyle name="20% - Énfasis1 2 4 2 4 7" xfId="45071" xr:uid="{52594F30-7C03-4DFD-AB5C-51C0C3CB2295}"/>
    <cellStyle name="20% - Énfasis1 2 4 2 5" xfId="5585" xr:uid="{00000000-0005-0000-0000-000068040000}"/>
    <cellStyle name="20% - Énfasis1 2 4 2 5 2" xfId="27678" xr:uid="{00000000-0005-0000-0000-000069040000}"/>
    <cellStyle name="20% - Énfasis1 2 4 2 6" xfId="15666" xr:uid="{00000000-0005-0000-0000-00006A040000}"/>
    <cellStyle name="20% - Énfasis1 2 4 2 6 2" xfId="32563" xr:uid="{00000000-0005-0000-0000-00006B040000}"/>
    <cellStyle name="20% - Énfasis1 2 4 2 7" xfId="19969" xr:uid="{00000000-0005-0000-0000-00006C040000}"/>
    <cellStyle name="20% - Énfasis1 2 4 2 8" xfId="10496" xr:uid="{00000000-0005-0000-0000-00006D040000}"/>
    <cellStyle name="20% - Énfasis1 2 4 2 9" xfId="22637" xr:uid="{00000000-0005-0000-0000-00006E040000}"/>
    <cellStyle name="20% - Énfasis1 2 4 3" xfId="1329" xr:uid="{00000000-0005-0000-0000-00006F040000}"/>
    <cellStyle name="20% - Énfasis1 2 4 3 2" xfId="3771" xr:uid="{00000000-0005-0000-0000-000070040000}"/>
    <cellStyle name="20% - Énfasis1 2 4 3 2 2" xfId="17881" xr:uid="{00000000-0005-0000-0000-000071040000}"/>
    <cellStyle name="20% - Énfasis1 2 4 3 2 2 2" xfId="30774" xr:uid="{00000000-0005-0000-0000-000072040000}"/>
    <cellStyle name="20% - Énfasis1 2 4 3 2 3" xfId="13592" xr:uid="{00000000-0005-0000-0000-000073040000}"/>
    <cellStyle name="20% - Énfasis1 2 4 3 2 3 2" xfId="35659" xr:uid="{00000000-0005-0000-0000-000074040000}"/>
    <cellStyle name="20% - Énfasis1 2 4 3 2 4" xfId="8714" xr:uid="{00000000-0005-0000-0000-000075040000}"/>
    <cellStyle name="20% - Énfasis1 2 4 3 2 5" xfId="25839" xr:uid="{00000000-0005-0000-0000-000076040000}"/>
    <cellStyle name="20% - Énfasis1 2 4 3 2 6" xfId="40668" xr:uid="{00000000-0005-0000-0000-000077040000}"/>
    <cellStyle name="20% - Énfasis1 2 4 3 2 7" xfId="45731" xr:uid="{C15590B5-2A18-406D-A8B2-378E898D54C7}"/>
    <cellStyle name="20% - Énfasis1 2 4 3 3" xfId="6245" xr:uid="{00000000-0005-0000-0000-000078040000}"/>
    <cellStyle name="20% - Énfasis1 2 4 3 3 2" xfId="28338" xr:uid="{00000000-0005-0000-0000-000079040000}"/>
    <cellStyle name="20% - Énfasis1 2 4 3 4" xfId="15388" xr:uid="{00000000-0005-0000-0000-00007A040000}"/>
    <cellStyle name="20% - Énfasis1 2 4 3 4 2" xfId="33223" xr:uid="{00000000-0005-0000-0000-00007B040000}"/>
    <cellStyle name="20% - Énfasis1 2 4 3 5" xfId="20647" xr:uid="{00000000-0005-0000-0000-00007C040000}"/>
    <cellStyle name="20% - Énfasis1 2 4 3 6" xfId="11156" xr:uid="{00000000-0005-0000-0000-00007D040000}"/>
    <cellStyle name="20% - Énfasis1 2 4 3 7" xfId="23297" xr:uid="{00000000-0005-0000-0000-00007E040000}"/>
    <cellStyle name="20% - Énfasis1 2 4 3 8" xfId="38127" xr:uid="{00000000-0005-0000-0000-00007F040000}"/>
    <cellStyle name="20% - Énfasis1 2 4 3 9" xfId="43195" xr:uid="{0584AAE8-2EF1-4D17-B59D-635C659F1A89}"/>
    <cellStyle name="20% - Énfasis1 2 4 4" xfId="1942" xr:uid="{00000000-0005-0000-0000-000080040000}"/>
    <cellStyle name="20% - Énfasis1 2 4 4 2" xfId="4384" xr:uid="{00000000-0005-0000-0000-000081040000}"/>
    <cellStyle name="20% - Énfasis1 2 4 4 2 2" xfId="18494" xr:uid="{00000000-0005-0000-0000-000082040000}"/>
    <cellStyle name="20% - Énfasis1 2 4 4 2 2 2" xfId="31387" xr:uid="{00000000-0005-0000-0000-000083040000}"/>
    <cellStyle name="20% - Énfasis1 2 4 4 2 3" xfId="14205" xr:uid="{00000000-0005-0000-0000-000084040000}"/>
    <cellStyle name="20% - Énfasis1 2 4 4 2 3 2" xfId="36272" xr:uid="{00000000-0005-0000-0000-000085040000}"/>
    <cellStyle name="20% - Énfasis1 2 4 4 2 4" xfId="9327" xr:uid="{00000000-0005-0000-0000-000086040000}"/>
    <cellStyle name="20% - Énfasis1 2 4 4 2 5" xfId="26452" xr:uid="{00000000-0005-0000-0000-000087040000}"/>
    <cellStyle name="20% - Énfasis1 2 4 4 2 6" xfId="41281" xr:uid="{00000000-0005-0000-0000-000088040000}"/>
    <cellStyle name="20% - Énfasis1 2 4 4 2 7" xfId="46344" xr:uid="{51B8C4C3-FA8B-4890-B13E-5265A815D2F6}"/>
    <cellStyle name="20% - Énfasis1 2 4 4 3" xfId="6858" xr:uid="{00000000-0005-0000-0000-000089040000}"/>
    <cellStyle name="20% - Énfasis1 2 4 4 3 2" xfId="28951" xr:uid="{00000000-0005-0000-0000-00008A040000}"/>
    <cellStyle name="20% - Énfasis1 2 4 4 4" xfId="16019" xr:uid="{00000000-0005-0000-0000-00008B040000}"/>
    <cellStyle name="20% - Énfasis1 2 4 4 4 2" xfId="33836" xr:uid="{00000000-0005-0000-0000-00008C040000}"/>
    <cellStyle name="20% - Énfasis1 2 4 4 5" xfId="21260" xr:uid="{00000000-0005-0000-0000-00008D040000}"/>
    <cellStyle name="20% - Énfasis1 2 4 4 6" xfId="11769" xr:uid="{00000000-0005-0000-0000-00008E040000}"/>
    <cellStyle name="20% - Énfasis1 2 4 4 7" xfId="23910" xr:uid="{00000000-0005-0000-0000-00008F040000}"/>
    <cellStyle name="20% - Énfasis1 2 4 4 8" xfId="38740" xr:uid="{00000000-0005-0000-0000-000090040000}"/>
    <cellStyle name="20% - Énfasis1 2 4 4 9" xfId="43808" xr:uid="{92E74C84-9521-4E64-BC61-DCC2313762F0}"/>
    <cellStyle name="20% - Énfasis1 2 4 5" xfId="2414" xr:uid="{00000000-0005-0000-0000-000091040000}"/>
    <cellStyle name="20% - Énfasis1 2 4 5 2" xfId="4856" xr:uid="{00000000-0005-0000-0000-000092040000}"/>
    <cellStyle name="20% - Énfasis1 2 4 5 2 2" xfId="18966" xr:uid="{00000000-0005-0000-0000-000093040000}"/>
    <cellStyle name="20% - Énfasis1 2 4 5 2 2 2" xfId="31859" xr:uid="{00000000-0005-0000-0000-000094040000}"/>
    <cellStyle name="20% - Énfasis1 2 4 5 2 3" xfId="14677" xr:uid="{00000000-0005-0000-0000-000095040000}"/>
    <cellStyle name="20% - Énfasis1 2 4 5 2 3 2" xfId="36744" xr:uid="{00000000-0005-0000-0000-000096040000}"/>
    <cellStyle name="20% - Énfasis1 2 4 5 2 4" xfId="9799" xr:uid="{00000000-0005-0000-0000-000097040000}"/>
    <cellStyle name="20% - Énfasis1 2 4 5 2 5" xfId="26924" xr:uid="{00000000-0005-0000-0000-000098040000}"/>
    <cellStyle name="20% - Énfasis1 2 4 5 2 6" xfId="41753" xr:uid="{00000000-0005-0000-0000-000099040000}"/>
    <cellStyle name="20% - Énfasis1 2 4 5 2 7" xfId="46816" xr:uid="{B87C9450-E8A4-489A-84B8-F699016B3767}"/>
    <cellStyle name="20% - Énfasis1 2 4 5 3" xfId="7330" xr:uid="{00000000-0005-0000-0000-00009A040000}"/>
    <cellStyle name="20% - Énfasis1 2 4 5 3 2" xfId="29423" xr:uid="{00000000-0005-0000-0000-00009B040000}"/>
    <cellStyle name="20% - Énfasis1 2 4 5 4" xfId="16491" xr:uid="{00000000-0005-0000-0000-00009C040000}"/>
    <cellStyle name="20% - Énfasis1 2 4 5 4 2" xfId="34308" xr:uid="{00000000-0005-0000-0000-00009D040000}"/>
    <cellStyle name="20% - Énfasis1 2 4 5 5" xfId="21732" xr:uid="{00000000-0005-0000-0000-00009E040000}"/>
    <cellStyle name="20% - Énfasis1 2 4 5 6" xfId="12241" xr:uid="{00000000-0005-0000-0000-00009F040000}"/>
    <cellStyle name="20% - Énfasis1 2 4 5 7" xfId="24382" xr:uid="{00000000-0005-0000-0000-0000A0040000}"/>
    <cellStyle name="20% - Énfasis1 2 4 5 8" xfId="39212" xr:uid="{00000000-0005-0000-0000-0000A1040000}"/>
    <cellStyle name="20% - Énfasis1 2 4 5 9" xfId="44280" xr:uid="{1A16E157-C324-41A8-8AF4-C1A65FE61432}"/>
    <cellStyle name="20% - Énfasis1 2 4 6" xfId="887" xr:uid="{00000000-0005-0000-0000-0000A2040000}"/>
    <cellStyle name="20% - Énfasis1 2 4 6 2" xfId="3332" xr:uid="{00000000-0005-0000-0000-0000A3040000}"/>
    <cellStyle name="20% - Énfasis1 2 4 6 2 2" xfId="17442" xr:uid="{00000000-0005-0000-0000-0000A4040000}"/>
    <cellStyle name="20% - Énfasis1 2 4 6 2 2 2" xfId="30335" xr:uid="{00000000-0005-0000-0000-0000A5040000}"/>
    <cellStyle name="20% - Énfasis1 2 4 6 2 3" xfId="13153" xr:uid="{00000000-0005-0000-0000-0000A6040000}"/>
    <cellStyle name="20% - Énfasis1 2 4 6 2 3 2" xfId="35220" xr:uid="{00000000-0005-0000-0000-0000A7040000}"/>
    <cellStyle name="20% - Énfasis1 2 4 6 2 4" xfId="8275" xr:uid="{00000000-0005-0000-0000-0000A8040000}"/>
    <cellStyle name="20% - Énfasis1 2 4 6 2 5" xfId="25400" xr:uid="{00000000-0005-0000-0000-0000A9040000}"/>
    <cellStyle name="20% - Énfasis1 2 4 6 2 6" xfId="40229" xr:uid="{00000000-0005-0000-0000-0000AA040000}"/>
    <cellStyle name="20% - Énfasis1 2 4 6 2 7" xfId="45292" xr:uid="{206AA8F7-964A-4CF0-8639-E6C80ACC45B5}"/>
    <cellStyle name="20% - Énfasis1 2 4 6 3" xfId="5806" xr:uid="{00000000-0005-0000-0000-0000AB040000}"/>
    <cellStyle name="20% - Énfasis1 2 4 6 3 2" xfId="27899" xr:uid="{00000000-0005-0000-0000-0000AC040000}"/>
    <cellStyle name="20% - Énfasis1 2 4 6 4" xfId="20208" xr:uid="{00000000-0005-0000-0000-0000AD040000}"/>
    <cellStyle name="20% - Énfasis1 2 4 6 4 2" xfId="32784" xr:uid="{00000000-0005-0000-0000-0000AE040000}"/>
    <cellStyle name="20% - Énfasis1 2 4 6 5" xfId="10717" xr:uid="{00000000-0005-0000-0000-0000AF040000}"/>
    <cellStyle name="20% - Énfasis1 2 4 6 6" xfId="22858" xr:uid="{00000000-0005-0000-0000-0000B0040000}"/>
    <cellStyle name="20% - Énfasis1 2 4 6 7" xfId="37688" xr:uid="{00000000-0005-0000-0000-0000B1040000}"/>
    <cellStyle name="20% - Énfasis1 2 4 6 8" xfId="42756" xr:uid="{BA093369-BEF3-4E7C-904D-A910BFD2B771}"/>
    <cellStyle name="20% - Énfasis1 2 4 7" xfId="2833" xr:uid="{00000000-0005-0000-0000-0000B2040000}"/>
    <cellStyle name="20% - Énfasis1 2 4 7 2" xfId="16943" xr:uid="{00000000-0005-0000-0000-0000B3040000}"/>
    <cellStyle name="20% - Énfasis1 2 4 7 2 2" xfId="29836" xr:uid="{00000000-0005-0000-0000-0000B4040000}"/>
    <cellStyle name="20% - Énfasis1 2 4 7 3" xfId="12654" xr:uid="{00000000-0005-0000-0000-0000B5040000}"/>
    <cellStyle name="20% - Énfasis1 2 4 7 3 2" xfId="34721" xr:uid="{00000000-0005-0000-0000-0000B6040000}"/>
    <cellStyle name="20% - Énfasis1 2 4 7 4" xfId="7776" xr:uid="{00000000-0005-0000-0000-0000B7040000}"/>
    <cellStyle name="20% - Énfasis1 2 4 7 5" xfId="24901" xr:uid="{00000000-0005-0000-0000-0000B8040000}"/>
    <cellStyle name="20% - Énfasis1 2 4 7 6" xfId="39730" xr:uid="{00000000-0005-0000-0000-0000B9040000}"/>
    <cellStyle name="20% - Énfasis1 2 4 7 7" xfId="44793" xr:uid="{1D73665D-8D7B-4142-94EA-C7152577E3A8}"/>
    <cellStyle name="20% - Énfasis1 2 4 8" xfId="5307" xr:uid="{00000000-0005-0000-0000-0000BA040000}"/>
    <cellStyle name="20% - Énfasis1 2 4 8 2" xfId="27400" xr:uid="{00000000-0005-0000-0000-0000BB040000}"/>
    <cellStyle name="20% - Énfasis1 2 4 9" xfId="14950" xr:uid="{00000000-0005-0000-0000-0000BC040000}"/>
    <cellStyle name="20% - Énfasis1 2 4 9 2" xfId="32285" xr:uid="{00000000-0005-0000-0000-0000BD040000}"/>
    <cellStyle name="20% - Énfasis1 2 5" xfId="489" xr:uid="{00000000-0005-0000-0000-0000BE040000}"/>
    <cellStyle name="20% - Énfasis1 2 5 10" xfId="19440" xr:uid="{00000000-0005-0000-0000-0000BF040000}"/>
    <cellStyle name="20% - Énfasis1 2 5 11" xfId="19852" xr:uid="{00000000-0005-0000-0000-0000C0040000}"/>
    <cellStyle name="20% - Énfasis1 2 5 12" xfId="10379" xr:uid="{00000000-0005-0000-0000-0000C1040000}"/>
    <cellStyle name="20% - Énfasis1 2 5 13" xfId="22520" xr:uid="{00000000-0005-0000-0000-0000C2040000}"/>
    <cellStyle name="20% - Énfasis1 2 5 14" xfId="37350" xr:uid="{00000000-0005-0000-0000-0000C3040000}"/>
    <cellStyle name="20% - Énfasis1 2 5 15" xfId="42418" xr:uid="{EF20247E-95EA-42CD-A5DA-7F1E2B049C33}"/>
    <cellStyle name="20% - Énfasis1 2 5 2" xfId="608" xr:uid="{00000000-0005-0000-0000-0000C4040000}"/>
    <cellStyle name="20% - Énfasis1 2 5 2 10" xfId="37466" xr:uid="{00000000-0005-0000-0000-0000C5040000}"/>
    <cellStyle name="20% - Énfasis1 2 5 2 11" xfId="42534" xr:uid="{92168B23-29C8-4BD5-AF05-412CF240B257}"/>
    <cellStyle name="20% - Énfasis1 2 5 2 2" xfId="2219" xr:uid="{00000000-0005-0000-0000-0000C6040000}"/>
    <cellStyle name="20% - Énfasis1 2 5 2 2 2" xfId="4661" xr:uid="{00000000-0005-0000-0000-0000C7040000}"/>
    <cellStyle name="20% - Énfasis1 2 5 2 2 2 2" xfId="18771" xr:uid="{00000000-0005-0000-0000-0000C8040000}"/>
    <cellStyle name="20% - Énfasis1 2 5 2 2 2 2 2" xfId="31664" xr:uid="{00000000-0005-0000-0000-0000C9040000}"/>
    <cellStyle name="20% - Énfasis1 2 5 2 2 2 3" xfId="14482" xr:uid="{00000000-0005-0000-0000-0000CA040000}"/>
    <cellStyle name="20% - Énfasis1 2 5 2 2 2 3 2" xfId="36549" xr:uid="{00000000-0005-0000-0000-0000CB040000}"/>
    <cellStyle name="20% - Énfasis1 2 5 2 2 2 4" xfId="9604" xr:uid="{00000000-0005-0000-0000-0000CC040000}"/>
    <cellStyle name="20% - Énfasis1 2 5 2 2 2 5" xfId="26729" xr:uid="{00000000-0005-0000-0000-0000CD040000}"/>
    <cellStyle name="20% - Énfasis1 2 5 2 2 2 6" xfId="41558" xr:uid="{00000000-0005-0000-0000-0000CE040000}"/>
    <cellStyle name="20% - Énfasis1 2 5 2 2 2 7" xfId="46621" xr:uid="{B0119F6F-18F2-4D63-9AE6-5BFF6457211E}"/>
    <cellStyle name="20% - Énfasis1 2 5 2 2 3" xfId="7135" xr:uid="{00000000-0005-0000-0000-0000CF040000}"/>
    <cellStyle name="20% - Énfasis1 2 5 2 2 3 2" xfId="29228" xr:uid="{00000000-0005-0000-0000-0000D0040000}"/>
    <cellStyle name="20% - Énfasis1 2 5 2 2 4" xfId="16296" xr:uid="{00000000-0005-0000-0000-0000D1040000}"/>
    <cellStyle name="20% - Énfasis1 2 5 2 2 4 2" xfId="34113" xr:uid="{00000000-0005-0000-0000-0000D2040000}"/>
    <cellStyle name="20% - Énfasis1 2 5 2 2 5" xfId="21537" xr:uid="{00000000-0005-0000-0000-0000D3040000}"/>
    <cellStyle name="20% - Énfasis1 2 5 2 2 6" xfId="12046" xr:uid="{00000000-0005-0000-0000-0000D4040000}"/>
    <cellStyle name="20% - Énfasis1 2 5 2 2 7" xfId="24187" xr:uid="{00000000-0005-0000-0000-0000D5040000}"/>
    <cellStyle name="20% - Énfasis1 2 5 2 2 8" xfId="39017" xr:uid="{00000000-0005-0000-0000-0000D6040000}"/>
    <cellStyle name="20% - Énfasis1 2 5 2 2 9" xfId="44085" xr:uid="{78E380F5-2FD0-4243-BA69-2FDB963F24CF}"/>
    <cellStyle name="20% - Énfasis1 2 5 2 3" xfId="1606" xr:uid="{00000000-0005-0000-0000-0000D7040000}"/>
    <cellStyle name="20% - Énfasis1 2 5 2 3 2" xfId="4048" xr:uid="{00000000-0005-0000-0000-0000D8040000}"/>
    <cellStyle name="20% - Énfasis1 2 5 2 3 2 2" xfId="18158" xr:uid="{00000000-0005-0000-0000-0000D9040000}"/>
    <cellStyle name="20% - Énfasis1 2 5 2 3 2 2 2" xfId="31051" xr:uid="{00000000-0005-0000-0000-0000DA040000}"/>
    <cellStyle name="20% - Énfasis1 2 5 2 3 2 3" xfId="13869" xr:uid="{00000000-0005-0000-0000-0000DB040000}"/>
    <cellStyle name="20% - Énfasis1 2 5 2 3 2 3 2" xfId="35936" xr:uid="{00000000-0005-0000-0000-0000DC040000}"/>
    <cellStyle name="20% - Énfasis1 2 5 2 3 2 4" xfId="8991" xr:uid="{00000000-0005-0000-0000-0000DD040000}"/>
    <cellStyle name="20% - Énfasis1 2 5 2 3 2 5" xfId="26116" xr:uid="{00000000-0005-0000-0000-0000DE040000}"/>
    <cellStyle name="20% - Énfasis1 2 5 2 3 2 6" xfId="40945" xr:uid="{00000000-0005-0000-0000-0000DF040000}"/>
    <cellStyle name="20% - Énfasis1 2 5 2 3 2 7" xfId="46008" xr:uid="{B938627F-25BC-4139-9B03-3E26D128E7F6}"/>
    <cellStyle name="20% - Énfasis1 2 5 2 3 3" xfId="6522" xr:uid="{00000000-0005-0000-0000-0000E0040000}"/>
    <cellStyle name="20% - Énfasis1 2 5 2 3 3 2" xfId="28615" xr:uid="{00000000-0005-0000-0000-0000E1040000}"/>
    <cellStyle name="20% - Énfasis1 2 5 2 3 4" xfId="20924" xr:uid="{00000000-0005-0000-0000-0000E2040000}"/>
    <cellStyle name="20% - Énfasis1 2 5 2 3 4 2" xfId="33500" xr:uid="{00000000-0005-0000-0000-0000E3040000}"/>
    <cellStyle name="20% - Énfasis1 2 5 2 3 5" xfId="11433" xr:uid="{00000000-0005-0000-0000-0000E4040000}"/>
    <cellStyle name="20% - Énfasis1 2 5 2 3 6" xfId="23574" xr:uid="{00000000-0005-0000-0000-0000E5040000}"/>
    <cellStyle name="20% - Énfasis1 2 5 2 3 7" xfId="38404" xr:uid="{00000000-0005-0000-0000-0000E6040000}"/>
    <cellStyle name="20% - Énfasis1 2 5 2 3 8" xfId="43472" xr:uid="{1E03BB16-8140-4275-8C89-172A992A0C5D}"/>
    <cellStyle name="20% - Énfasis1 2 5 2 4" xfId="3110" xr:uid="{00000000-0005-0000-0000-0000E7040000}"/>
    <cellStyle name="20% - Énfasis1 2 5 2 4 2" xfId="17220" xr:uid="{00000000-0005-0000-0000-0000E8040000}"/>
    <cellStyle name="20% - Énfasis1 2 5 2 4 2 2" xfId="30113" xr:uid="{00000000-0005-0000-0000-0000E9040000}"/>
    <cellStyle name="20% - Énfasis1 2 5 2 4 3" xfId="12931" xr:uid="{00000000-0005-0000-0000-0000EA040000}"/>
    <cellStyle name="20% - Énfasis1 2 5 2 4 3 2" xfId="34998" xr:uid="{00000000-0005-0000-0000-0000EB040000}"/>
    <cellStyle name="20% - Énfasis1 2 5 2 4 4" xfId="8053" xr:uid="{00000000-0005-0000-0000-0000EC040000}"/>
    <cellStyle name="20% - Énfasis1 2 5 2 4 5" xfId="25178" xr:uid="{00000000-0005-0000-0000-0000ED040000}"/>
    <cellStyle name="20% - Énfasis1 2 5 2 4 6" xfId="40007" xr:uid="{00000000-0005-0000-0000-0000EE040000}"/>
    <cellStyle name="20% - Énfasis1 2 5 2 4 7" xfId="45070" xr:uid="{941F2968-44B3-4A1A-B6C3-2CF9AE5DB00E}"/>
    <cellStyle name="20% - Énfasis1 2 5 2 5" xfId="5584" xr:uid="{00000000-0005-0000-0000-0000EF040000}"/>
    <cellStyle name="20% - Énfasis1 2 5 2 5 2" xfId="27677" xr:uid="{00000000-0005-0000-0000-0000F0040000}"/>
    <cellStyle name="20% - Énfasis1 2 5 2 6" xfId="15665" xr:uid="{00000000-0005-0000-0000-0000F1040000}"/>
    <cellStyle name="20% - Énfasis1 2 5 2 6 2" xfId="32562" xr:uid="{00000000-0005-0000-0000-0000F2040000}"/>
    <cellStyle name="20% - Énfasis1 2 5 2 7" xfId="19968" xr:uid="{00000000-0005-0000-0000-0000F3040000}"/>
    <cellStyle name="20% - Énfasis1 2 5 2 8" xfId="10495" xr:uid="{00000000-0005-0000-0000-0000F4040000}"/>
    <cellStyle name="20% - Énfasis1 2 5 2 9" xfId="22636" xr:uid="{00000000-0005-0000-0000-0000F5040000}"/>
    <cellStyle name="20% - Énfasis1 2 5 3" xfId="1490" xr:uid="{00000000-0005-0000-0000-0000F6040000}"/>
    <cellStyle name="20% - Énfasis1 2 5 3 2" xfId="3932" xr:uid="{00000000-0005-0000-0000-0000F7040000}"/>
    <cellStyle name="20% - Énfasis1 2 5 3 2 2" xfId="18042" xr:uid="{00000000-0005-0000-0000-0000F8040000}"/>
    <cellStyle name="20% - Énfasis1 2 5 3 2 2 2" xfId="30935" xr:uid="{00000000-0005-0000-0000-0000F9040000}"/>
    <cellStyle name="20% - Énfasis1 2 5 3 2 3" xfId="13753" xr:uid="{00000000-0005-0000-0000-0000FA040000}"/>
    <cellStyle name="20% - Énfasis1 2 5 3 2 3 2" xfId="35820" xr:uid="{00000000-0005-0000-0000-0000FB040000}"/>
    <cellStyle name="20% - Énfasis1 2 5 3 2 4" xfId="8875" xr:uid="{00000000-0005-0000-0000-0000FC040000}"/>
    <cellStyle name="20% - Énfasis1 2 5 3 2 5" xfId="26000" xr:uid="{00000000-0005-0000-0000-0000FD040000}"/>
    <cellStyle name="20% - Énfasis1 2 5 3 2 6" xfId="40829" xr:uid="{00000000-0005-0000-0000-0000FE040000}"/>
    <cellStyle name="20% - Énfasis1 2 5 3 2 7" xfId="45892" xr:uid="{679675DA-B03B-4787-81B5-CCE3FE3792E2}"/>
    <cellStyle name="20% - Énfasis1 2 5 3 3" xfId="6406" xr:uid="{00000000-0005-0000-0000-0000FF040000}"/>
    <cellStyle name="20% - Énfasis1 2 5 3 3 2" xfId="28499" xr:uid="{00000000-0005-0000-0000-000000050000}"/>
    <cellStyle name="20% - Énfasis1 2 5 3 4" xfId="15549" xr:uid="{00000000-0005-0000-0000-000001050000}"/>
    <cellStyle name="20% - Énfasis1 2 5 3 4 2" xfId="33384" xr:uid="{00000000-0005-0000-0000-000002050000}"/>
    <cellStyle name="20% - Énfasis1 2 5 3 5" xfId="20808" xr:uid="{00000000-0005-0000-0000-000003050000}"/>
    <cellStyle name="20% - Énfasis1 2 5 3 6" xfId="11317" xr:uid="{00000000-0005-0000-0000-000004050000}"/>
    <cellStyle name="20% - Énfasis1 2 5 3 7" xfId="23458" xr:uid="{00000000-0005-0000-0000-000005050000}"/>
    <cellStyle name="20% - Énfasis1 2 5 3 8" xfId="38288" xr:uid="{00000000-0005-0000-0000-000006050000}"/>
    <cellStyle name="20% - Énfasis1 2 5 3 9" xfId="43356" xr:uid="{72E35206-76B8-47B5-8A8D-F3F1E6C41A56}"/>
    <cellStyle name="20% - Énfasis1 2 5 4" xfId="2103" xr:uid="{00000000-0005-0000-0000-000007050000}"/>
    <cellStyle name="20% - Énfasis1 2 5 4 2" xfId="4545" xr:uid="{00000000-0005-0000-0000-000008050000}"/>
    <cellStyle name="20% - Énfasis1 2 5 4 2 2" xfId="18655" xr:uid="{00000000-0005-0000-0000-000009050000}"/>
    <cellStyle name="20% - Énfasis1 2 5 4 2 2 2" xfId="31548" xr:uid="{00000000-0005-0000-0000-00000A050000}"/>
    <cellStyle name="20% - Énfasis1 2 5 4 2 3" xfId="14366" xr:uid="{00000000-0005-0000-0000-00000B050000}"/>
    <cellStyle name="20% - Énfasis1 2 5 4 2 3 2" xfId="36433" xr:uid="{00000000-0005-0000-0000-00000C050000}"/>
    <cellStyle name="20% - Énfasis1 2 5 4 2 4" xfId="9488" xr:uid="{00000000-0005-0000-0000-00000D050000}"/>
    <cellStyle name="20% - Énfasis1 2 5 4 2 5" xfId="26613" xr:uid="{00000000-0005-0000-0000-00000E050000}"/>
    <cellStyle name="20% - Énfasis1 2 5 4 2 6" xfId="41442" xr:uid="{00000000-0005-0000-0000-00000F050000}"/>
    <cellStyle name="20% - Énfasis1 2 5 4 2 7" xfId="46505" xr:uid="{10374D45-7281-43B2-99F8-4ABE22048005}"/>
    <cellStyle name="20% - Énfasis1 2 5 4 3" xfId="7019" xr:uid="{00000000-0005-0000-0000-000010050000}"/>
    <cellStyle name="20% - Énfasis1 2 5 4 3 2" xfId="29112" xr:uid="{00000000-0005-0000-0000-000011050000}"/>
    <cellStyle name="20% - Énfasis1 2 5 4 4" xfId="16180" xr:uid="{00000000-0005-0000-0000-000012050000}"/>
    <cellStyle name="20% - Énfasis1 2 5 4 4 2" xfId="33997" xr:uid="{00000000-0005-0000-0000-000013050000}"/>
    <cellStyle name="20% - Énfasis1 2 5 4 5" xfId="21421" xr:uid="{00000000-0005-0000-0000-000014050000}"/>
    <cellStyle name="20% - Énfasis1 2 5 4 6" xfId="11930" xr:uid="{00000000-0005-0000-0000-000015050000}"/>
    <cellStyle name="20% - Énfasis1 2 5 4 7" xfId="24071" xr:uid="{00000000-0005-0000-0000-000016050000}"/>
    <cellStyle name="20% - Énfasis1 2 5 4 8" xfId="38901" xr:uid="{00000000-0005-0000-0000-000017050000}"/>
    <cellStyle name="20% - Énfasis1 2 5 4 9" xfId="43969" xr:uid="{6BA53511-45F5-4197-B0DC-5D2A05BC4E21}"/>
    <cellStyle name="20% - Énfasis1 2 5 5" xfId="2413" xr:uid="{00000000-0005-0000-0000-000018050000}"/>
    <cellStyle name="20% - Énfasis1 2 5 5 2" xfId="4855" xr:uid="{00000000-0005-0000-0000-000019050000}"/>
    <cellStyle name="20% - Énfasis1 2 5 5 2 2" xfId="18965" xr:uid="{00000000-0005-0000-0000-00001A050000}"/>
    <cellStyle name="20% - Énfasis1 2 5 5 2 2 2" xfId="31858" xr:uid="{00000000-0005-0000-0000-00001B050000}"/>
    <cellStyle name="20% - Énfasis1 2 5 5 2 3" xfId="14676" xr:uid="{00000000-0005-0000-0000-00001C050000}"/>
    <cellStyle name="20% - Énfasis1 2 5 5 2 3 2" xfId="36743" xr:uid="{00000000-0005-0000-0000-00001D050000}"/>
    <cellStyle name="20% - Énfasis1 2 5 5 2 4" xfId="9798" xr:uid="{00000000-0005-0000-0000-00001E050000}"/>
    <cellStyle name="20% - Énfasis1 2 5 5 2 5" xfId="26923" xr:uid="{00000000-0005-0000-0000-00001F050000}"/>
    <cellStyle name="20% - Énfasis1 2 5 5 2 6" xfId="41752" xr:uid="{00000000-0005-0000-0000-000020050000}"/>
    <cellStyle name="20% - Énfasis1 2 5 5 2 7" xfId="46815" xr:uid="{8C740679-A33B-436B-A230-C926E9915871}"/>
    <cellStyle name="20% - Énfasis1 2 5 5 3" xfId="7329" xr:uid="{00000000-0005-0000-0000-000021050000}"/>
    <cellStyle name="20% - Énfasis1 2 5 5 3 2" xfId="29422" xr:uid="{00000000-0005-0000-0000-000022050000}"/>
    <cellStyle name="20% - Énfasis1 2 5 5 4" xfId="16490" xr:uid="{00000000-0005-0000-0000-000023050000}"/>
    <cellStyle name="20% - Énfasis1 2 5 5 4 2" xfId="34307" xr:uid="{00000000-0005-0000-0000-000024050000}"/>
    <cellStyle name="20% - Énfasis1 2 5 5 5" xfId="21731" xr:uid="{00000000-0005-0000-0000-000025050000}"/>
    <cellStyle name="20% - Énfasis1 2 5 5 6" xfId="12240" xr:uid="{00000000-0005-0000-0000-000026050000}"/>
    <cellStyle name="20% - Énfasis1 2 5 5 7" xfId="24381" xr:uid="{00000000-0005-0000-0000-000027050000}"/>
    <cellStyle name="20% - Énfasis1 2 5 5 8" xfId="39211" xr:uid="{00000000-0005-0000-0000-000028050000}"/>
    <cellStyle name="20% - Énfasis1 2 5 5 9" xfId="44279" xr:uid="{807DE4B2-D020-4CC2-B9FB-1F4BA0105947}"/>
    <cellStyle name="20% - Énfasis1 2 5 6" xfId="1048" xr:uid="{00000000-0005-0000-0000-000029050000}"/>
    <cellStyle name="20% - Énfasis1 2 5 6 2" xfId="3493" xr:uid="{00000000-0005-0000-0000-00002A050000}"/>
    <cellStyle name="20% - Énfasis1 2 5 6 2 2" xfId="17603" xr:uid="{00000000-0005-0000-0000-00002B050000}"/>
    <cellStyle name="20% - Énfasis1 2 5 6 2 2 2" xfId="30496" xr:uid="{00000000-0005-0000-0000-00002C050000}"/>
    <cellStyle name="20% - Énfasis1 2 5 6 2 3" xfId="13314" xr:uid="{00000000-0005-0000-0000-00002D050000}"/>
    <cellStyle name="20% - Énfasis1 2 5 6 2 3 2" xfId="35381" xr:uid="{00000000-0005-0000-0000-00002E050000}"/>
    <cellStyle name="20% - Énfasis1 2 5 6 2 4" xfId="8436" xr:uid="{00000000-0005-0000-0000-00002F050000}"/>
    <cellStyle name="20% - Énfasis1 2 5 6 2 5" xfId="25561" xr:uid="{00000000-0005-0000-0000-000030050000}"/>
    <cellStyle name="20% - Énfasis1 2 5 6 2 6" xfId="40390" xr:uid="{00000000-0005-0000-0000-000031050000}"/>
    <cellStyle name="20% - Énfasis1 2 5 6 2 7" xfId="45453" xr:uid="{D2A9C19B-AE9B-44BB-8F7D-8BEE4286F6E4}"/>
    <cellStyle name="20% - Énfasis1 2 5 6 3" xfId="5967" xr:uid="{00000000-0005-0000-0000-000032050000}"/>
    <cellStyle name="20% - Énfasis1 2 5 6 3 2" xfId="28060" xr:uid="{00000000-0005-0000-0000-000033050000}"/>
    <cellStyle name="20% - Énfasis1 2 5 6 4" xfId="20369" xr:uid="{00000000-0005-0000-0000-000034050000}"/>
    <cellStyle name="20% - Énfasis1 2 5 6 4 2" xfId="32945" xr:uid="{00000000-0005-0000-0000-000035050000}"/>
    <cellStyle name="20% - Énfasis1 2 5 6 5" xfId="10878" xr:uid="{00000000-0005-0000-0000-000036050000}"/>
    <cellStyle name="20% - Énfasis1 2 5 6 6" xfId="23019" xr:uid="{00000000-0005-0000-0000-000037050000}"/>
    <cellStyle name="20% - Énfasis1 2 5 6 7" xfId="37849" xr:uid="{00000000-0005-0000-0000-000038050000}"/>
    <cellStyle name="20% - Énfasis1 2 5 6 8" xfId="42917" xr:uid="{2DC2EBC4-54AD-44F9-B05B-E8010C3B2B30}"/>
    <cellStyle name="20% - Énfasis1 2 5 7" xfId="2994" xr:uid="{00000000-0005-0000-0000-000039050000}"/>
    <cellStyle name="20% - Énfasis1 2 5 7 2" xfId="17104" xr:uid="{00000000-0005-0000-0000-00003A050000}"/>
    <cellStyle name="20% - Énfasis1 2 5 7 2 2" xfId="29997" xr:uid="{00000000-0005-0000-0000-00003B050000}"/>
    <cellStyle name="20% - Énfasis1 2 5 7 3" xfId="12815" xr:uid="{00000000-0005-0000-0000-00003C050000}"/>
    <cellStyle name="20% - Énfasis1 2 5 7 3 2" xfId="34882" xr:uid="{00000000-0005-0000-0000-00003D050000}"/>
    <cellStyle name="20% - Énfasis1 2 5 7 4" xfId="7937" xr:uid="{00000000-0005-0000-0000-00003E050000}"/>
    <cellStyle name="20% - Énfasis1 2 5 7 5" xfId="25062" xr:uid="{00000000-0005-0000-0000-00003F050000}"/>
    <cellStyle name="20% - Énfasis1 2 5 7 6" xfId="39891" xr:uid="{00000000-0005-0000-0000-000040050000}"/>
    <cellStyle name="20% - Énfasis1 2 5 7 7" xfId="44954" xr:uid="{AD935A70-CD06-4A52-BBA9-57DC15993E38}"/>
    <cellStyle name="20% - Énfasis1 2 5 8" xfId="5468" xr:uid="{00000000-0005-0000-0000-000041050000}"/>
    <cellStyle name="20% - Énfasis1 2 5 8 2" xfId="27561" xr:uid="{00000000-0005-0000-0000-000042050000}"/>
    <cellStyle name="20% - Énfasis1 2 5 9" xfId="15110" xr:uid="{00000000-0005-0000-0000-000043050000}"/>
    <cellStyle name="20% - Énfasis1 2 5 9 2" xfId="32446" xr:uid="{00000000-0005-0000-0000-000044050000}"/>
    <cellStyle name="20% - Énfasis1 2 6" xfId="500" xr:uid="{00000000-0005-0000-0000-000045050000}"/>
    <cellStyle name="20% - Énfasis1 2 6 10" xfId="19448" xr:uid="{00000000-0005-0000-0000-000046050000}"/>
    <cellStyle name="20% - Énfasis1 2 6 11" xfId="19860" xr:uid="{00000000-0005-0000-0000-000047050000}"/>
    <cellStyle name="20% - Énfasis1 2 6 12" xfId="10387" xr:uid="{00000000-0005-0000-0000-000048050000}"/>
    <cellStyle name="20% - Énfasis1 2 6 13" xfId="22528" xr:uid="{00000000-0005-0000-0000-000049050000}"/>
    <cellStyle name="20% - Énfasis1 2 6 14" xfId="37358" xr:uid="{00000000-0005-0000-0000-00004A050000}"/>
    <cellStyle name="20% - Énfasis1 2 6 15" xfId="42426" xr:uid="{780B7CF4-8694-4E34-B972-152045C0D969}"/>
    <cellStyle name="20% - Énfasis1 2 6 2" xfId="607" xr:uid="{00000000-0005-0000-0000-00004B050000}"/>
    <cellStyle name="20% - Énfasis1 2 6 2 10" xfId="37465" xr:uid="{00000000-0005-0000-0000-00004C050000}"/>
    <cellStyle name="20% - Énfasis1 2 6 2 11" xfId="42533" xr:uid="{4C0E94C6-27FC-41C6-A4DA-CB8DB09E369F}"/>
    <cellStyle name="20% - Énfasis1 2 6 2 2" xfId="2218" xr:uid="{00000000-0005-0000-0000-00004D050000}"/>
    <cellStyle name="20% - Énfasis1 2 6 2 2 2" xfId="4660" xr:uid="{00000000-0005-0000-0000-00004E050000}"/>
    <cellStyle name="20% - Énfasis1 2 6 2 2 2 2" xfId="18770" xr:uid="{00000000-0005-0000-0000-00004F050000}"/>
    <cellStyle name="20% - Énfasis1 2 6 2 2 2 2 2" xfId="31663" xr:uid="{00000000-0005-0000-0000-000050050000}"/>
    <cellStyle name="20% - Énfasis1 2 6 2 2 2 3" xfId="14481" xr:uid="{00000000-0005-0000-0000-000051050000}"/>
    <cellStyle name="20% - Énfasis1 2 6 2 2 2 3 2" xfId="36548" xr:uid="{00000000-0005-0000-0000-000052050000}"/>
    <cellStyle name="20% - Énfasis1 2 6 2 2 2 4" xfId="9603" xr:uid="{00000000-0005-0000-0000-000053050000}"/>
    <cellStyle name="20% - Énfasis1 2 6 2 2 2 5" xfId="26728" xr:uid="{00000000-0005-0000-0000-000054050000}"/>
    <cellStyle name="20% - Énfasis1 2 6 2 2 2 6" xfId="41557" xr:uid="{00000000-0005-0000-0000-000055050000}"/>
    <cellStyle name="20% - Énfasis1 2 6 2 2 2 7" xfId="46620" xr:uid="{96B268F3-175C-4651-B02D-D8F51ECD738E}"/>
    <cellStyle name="20% - Énfasis1 2 6 2 2 3" xfId="7134" xr:uid="{00000000-0005-0000-0000-000056050000}"/>
    <cellStyle name="20% - Énfasis1 2 6 2 2 3 2" xfId="29227" xr:uid="{00000000-0005-0000-0000-000057050000}"/>
    <cellStyle name="20% - Énfasis1 2 6 2 2 4" xfId="16295" xr:uid="{00000000-0005-0000-0000-000058050000}"/>
    <cellStyle name="20% - Énfasis1 2 6 2 2 4 2" xfId="34112" xr:uid="{00000000-0005-0000-0000-000059050000}"/>
    <cellStyle name="20% - Énfasis1 2 6 2 2 5" xfId="21536" xr:uid="{00000000-0005-0000-0000-00005A050000}"/>
    <cellStyle name="20% - Énfasis1 2 6 2 2 6" xfId="12045" xr:uid="{00000000-0005-0000-0000-00005B050000}"/>
    <cellStyle name="20% - Énfasis1 2 6 2 2 7" xfId="24186" xr:uid="{00000000-0005-0000-0000-00005C050000}"/>
    <cellStyle name="20% - Énfasis1 2 6 2 2 8" xfId="39016" xr:uid="{00000000-0005-0000-0000-00005D050000}"/>
    <cellStyle name="20% - Énfasis1 2 6 2 2 9" xfId="44084" xr:uid="{C90A7753-3E04-4917-87D7-80623B0CE94E}"/>
    <cellStyle name="20% - Énfasis1 2 6 2 3" xfId="1605" xr:uid="{00000000-0005-0000-0000-00005E050000}"/>
    <cellStyle name="20% - Énfasis1 2 6 2 3 2" xfId="4047" xr:uid="{00000000-0005-0000-0000-00005F050000}"/>
    <cellStyle name="20% - Énfasis1 2 6 2 3 2 2" xfId="18157" xr:uid="{00000000-0005-0000-0000-000060050000}"/>
    <cellStyle name="20% - Énfasis1 2 6 2 3 2 2 2" xfId="31050" xr:uid="{00000000-0005-0000-0000-000061050000}"/>
    <cellStyle name="20% - Énfasis1 2 6 2 3 2 3" xfId="13868" xr:uid="{00000000-0005-0000-0000-000062050000}"/>
    <cellStyle name="20% - Énfasis1 2 6 2 3 2 3 2" xfId="35935" xr:uid="{00000000-0005-0000-0000-000063050000}"/>
    <cellStyle name="20% - Énfasis1 2 6 2 3 2 4" xfId="8990" xr:uid="{00000000-0005-0000-0000-000064050000}"/>
    <cellStyle name="20% - Énfasis1 2 6 2 3 2 5" xfId="26115" xr:uid="{00000000-0005-0000-0000-000065050000}"/>
    <cellStyle name="20% - Énfasis1 2 6 2 3 2 6" xfId="40944" xr:uid="{00000000-0005-0000-0000-000066050000}"/>
    <cellStyle name="20% - Énfasis1 2 6 2 3 2 7" xfId="46007" xr:uid="{65323A3E-C61E-440A-8844-1748CF646EEA}"/>
    <cellStyle name="20% - Énfasis1 2 6 2 3 3" xfId="6521" xr:uid="{00000000-0005-0000-0000-000067050000}"/>
    <cellStyle name="20% - Énfasis1 2 6 2 3 3 2" xfId="28614" xr:uid="{00000000-0005-0000-0000-000068050000}"/>
    <cellStyle name="20% - Énfasis1 2 6 2 3 4" xfId="20923" xr:uid="{00000000-0005-0000-0000-000069050000}"/>
    <cellStyle name="20% - Énfasis1 2 6 2 3 4 2" xfId="33499" xr:uid="{00000000-0005-0000-0000-00006A050000}"/>
    <cellStyle name="20% - Énfasis1 2 6 2 3 5" xfId="11432" xr:uid="{00000000-0005-0000-0000-00006B050000}"/>
    <cellStyle name="20% - Énfasis1 2 6 2 3 6" xfId="23573" xr:uid="{00000000-0005-0000-0000-00006C050000}"/>
    <cellStyle name="20% - Énfasis1 2 6 2 3 7" xfId="38403" xr:uid="{00000000-0005-0000-0000-00006D050000}"/>
    <cellStyle name="20% - Énfasis1 2 6 2 3 8" xfId="43471" xr:uid="{8A5A4F9E-D2E8-4987-BE40-83F40E5FABFF}"/>
    <cellStyle name="20% - Énfasis1 2 6 2 4" xfId="3109" xr:uid="{00000000-0005-0000-0000-00006E050000}"/>
    <cellStyle name="20% - Énfasis1 2 6 2 4 2" xfId="17219" xr:uid="{00000000-0005-0000-0000-00006F050000}"/>
    <cellStyle name="20% - Énfasis1 2 6 2 4 2 2" xfId="30112" xr:uid="{00000000-0005-0000-0000-000070050000}"/>
    <cellStyle name="20% - Énfasis1 2 6 2 4 3" xfId="12930" xr:uid="{00000000-0005-0000-0000-000071050000}"/>
    <cellStyle name="20% - Énfasis1 2 6 2 4 3 2" xfId="34997" xr:uid="{00000000-0005-0000-0000-000072050000}"/>
    <cellStyle name="20% - Énfasis1 2 6 2 4 4" xfId="8052" xr:uid="{00000000-0005-0000-0000-000073050000}"/>
    <cellStyle name="20% - Énfasis1 2 6 2 4 5" xfId="25177" xr:uid="{00000000-0005-0000-0000-000074050000}"/>
    <cellStyle name="20% - Énfasis1 2 6 2 4 6" xfId="40006" xr:uid="{00000000-0005-0000-0000-000075050000}"/>
    <cellStyle name="20% - Énfasis1 2 6 2 4 7" xfId="45069" xr:uid="{D262C247-71D5-4304-B8CB-C2C15432C1E0}"/>
    <cellStyle name="20% - Énfasis1 2 6 2 5" xfId="5583" xr:uid="{00000000-0005-0000-0000-000076050000}"/>
    <cellStyle name="20% - Énfasis1 2 6 2 5 2" xfId="27676" xr:uid="{00000000-0005-0000-0000-000077050000}"/>
    <cellStyle name="20% - Énfasis1 2 6 2 6" xfId="15664" xr:uid="{00000000-0005-0000-0000-000078050000}"/>
    <cellStyle name="20% - Énfasis1 2 6 2 6 2" xfId="32561" xr:uid="{00000000-0005-0000-0000-000079050000}"/>
    <cellStyle name="20% - Énfasis1 2 6 2 7" xfId="19967" xr:uid="{00000000-0005-0000-0000-00007A050000}"/>
    <cellStyle name="20% - Énfasis1 2 6 2 8" xfId="10494" xr:uid="{00000000-0005-0000-0000-00007B050000}"/>
    <cellStyle name="20% - Énfasis1 2 6 2 9" xfId="22635" xr:uid="{00000000-0005-0000-0000-00007C050000}"/>
    <cellStyle name="20% - Énfasis1 2 6 3" xfId="1498" xr:uid="{00000000-0005-0000-0000-00007D050000}"/>
    <cellStyle name="20% - Énfasis1 2 6 3 2" xfId="3940" xr:uid="{00000000-0005-0000-0000-00007E050000}"/>
    <cellStyle name="20% - Énfasis1 2 6 3 2 2" xfId="18050" xr:uid="{00000000-0005-0000-0000-00007F050000}"/>
    <cellStyle name="20% - Énfasis1 2 6 3 2 2 2" xfId="30943" xr:uid="{00000000-0005-0000-0000-000080050000}"/>
    <cellStyle name="20% - Énfasis1 2 6 3 2 3" xfId="13761" xr:uid="{00000000-0005-0000-0000-000081050000}"/>
    <cellStyle name="20% - Énfasis1 2 6 3 2 3 2" xfId="35828" xr:uid="{00000000-0005-0000-0000-000082050000}"/>
    <cellStyle name="20% - Énfasis1 2 6 3 2 4" xfId="8883" xr:uid="{00000000-0005-0000-0000-000083050000}"/>
    <cellStyle name="20% - Énfasis1 2 6 3 2 5" xfId="26008" xr:uid="{00000000-0005-0000-0000-000084050000}"/>
    <cellStyle name="20% - Énfasis1 2 6 3 2 6" xfId="40837" xr:uid="{00000000-0005-0000-0000-000085050000}"/>
    <cellStyle name="20% - Énfasis1 2 6 3 2 7" xfId="45900" xr:uid="{942C9561-C9A5-45A6-8D72-0BAA2D377520}"/>
    <cellStyle name="20% - Énfasis1 2 6 3 3" xfId="6414" xr:uid="{00000000-0005-0000-0000-000086050000}"/>
    <cellStyle name="20% - Énfasis1 2 6 3 3 2" xfId="28507" xr:uid="{00000000-0005-0000-0000-000087050000}"/>
    <cellStyle name="20% - Énfasis1 2 6 3 4" xfId="15557" xr:uid="{00000000-0005-0000-0000-000088050000}"/>
    <cellStyle name="20% - Énfasis1 2 6 3 4 2" xfId="33392" xr:uid="{00000000-0005-0000-0000-000089050000}"/>
    <cellStyle name="20% - Énfasis1 2 6 3 5" xfId="20816" xr:uid="{00000000-0005-0000-0000-00008A050000}"/>
    <cellStyle name="20% - Énfasis1 2 6 3 6" xfId="11325" xr:uid="{00000000-0005-0000-0000-00008B050000}"/>
    <cellStyle name="20% - Énfasis1 2 6 3 7" xfId="23466" xr:uid="{00000000-0005-0000-0000-00008C050000}"/>
    <cellStyle name="20% - Énfasis1 2 6 3 8" xfId="38296" xr:uid="{00000000-0005-0000-0000-00008D050000}"/>
    <cellStyle name="20% - Énfasis1 2 6 3 9" xfId="43364" xr:uid="{221E7B88-6675-4E3C-83A5-4B98FABF1E1A}"/>
    <cellStyle name="20% - Énfasis1 2 6 4" xfId="2111" xr:uid="{00000000-0005-0000-0000-00008E050000}"/>
    <cellStyle name="20% - Énfasis1 2 6 4 2" xfId="4553" xr:uid="{00000000-0005-0000-0000-00008F050000}"/>
    <cellStyle name="20% - Énfasis1 2 6 4 2 2" xfId="18663" xr:uid="{00000000-0005-0000-0000-000090050000}"/>
    <cellStyle name="20% - Énfasis1 2 6 4 2 2 2" xfId="31556" xr:uid="{00000000-0005-0000-0000-000091050000}"/>
    <cellStyle name="20% - Énfasis1 2 6 4 2 3" xfId="14374" xr:uid="{00000000-0005-0000-0000-000092050000}"/>
    <cellStyle name="20% - Énfasis1 2 6 4 2 3 2" xfId="36441" xr:uid="{00000000-0005-0000-0000-000093050000}"/>
    <cellStyle name="20% - Énfasis1 2 6 4 2 4" xfId="9496" xr:uid="{00000000-0005-0000-0000-000094050000}"/>
    <cellStyle name="20% - Énfasis1 2 6 4 2 5" xfId="26621" xr:uid="{00000000-0005-0000-0000-000095050000}"/>
    <cellStyle name="20% - Énfasis1 2 6 4 2 6" xfId="41450" xr:uid="{00000000-0005-0000-0000-000096050000}"/>
    <cellStyle name="20% - Énfasis1 2 6 4 2 7" xfId="46513" xr:uid="{7B241320-A921-44FB-9C27-DD1DF8EF76E0}"/>
    <cellStyle name="20% - Énfasis1 2 6 4 3" xfId="7027" xr:uid="{00000000-0005-0000-0000-000097050000}"/>
    <cellStyle name="20% - Énfasis1 2 6 4 3 2" xfId="29120" xr:uid="{00000000-0005-0000-0000-000098050000}"/>
    <cellStyle name="20% - Énfasis1 2 6 4 4" xfId="16188" xr:uid="{00000000-0005-0000-0000-000099050000}"/>
    <cellStyle name="20% - Énfasis1 2 6 4 4 2" xfId="34005" xr:uid="{00000000-0005-0000-0000-00009A050000}"/>
    <cellStyle name="20% - Énfasis1 2 6 4 5" xfId="21429" xr:uid="{00000000-0005-0000-0000-00009B050000}"/>
    <cellStyle name="20% - Énfasis1 2 6 4 6" xfId="11938" xr:uid="{00000000-0005-0000-0000-00009C050000}"/>
    <cellStyle name="20% - Énfasis1 2 6 4 7" xfId="24079" xr:uid="{00000000-0005-0000-0000-00009D050000}"/>
    <cellStyle name="20% - Énfasis1 2 6 4 8" xfId="38909" xr:uid="{00000000-0005-0000-0000-00009E050000}"/>
    <cellStyle name="20% - Énfasis1 2 6 4 9" xfId="43977" xr:uid="{7BC7DE5A-24AF-40AB-995E-10B7242CC454}"/>
    <cellStyle name="20% - Énfasis1 2 6 5" xfId="2480" xr:uid="{00000000-0005-0000-0000-00009F050000}"/>
    <cellStyle name="20% - Énfasis1 2 6 5 2" xfId="4922" xr:uid="{00000000-0005-0000-0000-0000A0050000}"/>
    <cellStyle name="20% - Énfasis1 2 6 5 2 2" xfId="19032" xr:uid="{00000000-0005-0000-0000-0000A1050000}"/>
    <cellStyle name="20% - Énfasis1 2 6 5 2 2 2" xfId="31925" xr:uid="{00000000-0005-0000-0000-0000A2050000}"/>
    <cellStyle name="20% - Énfasis1 2 6 5 2 3" xfId="14743" xr:uid="{00000000-0005-0000-0000-0000A3050000}"/>
    <cellStyle name="20% - Énfasis1 2 6 5 2 3 2" xfId="36810" xr:uid="{00000000-0005-0000-0000-0000A4050000}"/>
    <cellStyle name="20% - Énfasis1 2 6 5 2 4" xfId="9865" xr:uid="{00000000-0005-0000-0000-0000A5050000}"/>
    <cellStyle name="20% - Énfasis1 2 6 5 2 5" xfId="26990" xr:uid="{00000000-0005-0000-0000-0000A6050000}"/>
    <cellStyle name="20% - Énfasis1 2 6 5 2 6" xfId="41819" xr:uid="{00000000-0005-0000-0000-0000A7050000}"/>
    <cellStyle name="20% - Énfasis1 2 6 5 2 7" xfId="46882" xr:uid="{3FF111BE-04AC-491B-A8E2-6547DE440410}"/>
    <cellStyle name="20% - Énfasis1 2 6 5 3" xfId="7396" xr:uid="{00000000-0005-0000-0000-0000A8050000}"/>
    <cellStyle name="20% - Énfasis1 2 6 5 3 2" xfId="29489" xr:uid="{00000000-0005-0000-0000-0000A9050000}"/>
    <cellStyle name="20% - Énfasis1 2 6 5 4" xfId="16557" xr:uid="{00000000-0005-0000-0000-0000AA050000}"/>
    <cellStyle name="20% - Énfasis1 2 6 5 4 2" xfId="34374" xr:uid="{00000000-0005-0000-0000-0000AB050000}"/>
    <cellStyle name="20% - Énfasis1 2 6 5 5" xfId="21798" xr:uid="{00000000-0005-0000-0000-0000AC050000}"/>
    <cellStyle name="20% - Énfasis1 2 6 5 6" xfId="12307" xr:uid="{00000000-0005-0000-0000-0000AD050000}"/>
    <cellStyle name="20% - Énfasis1 2 6 5 7" xfId="24448" xr:uid="{00000000-0005-0000-0000-0000AE050000}"/>
    <cellStyle name="20% - Énfasis1 2 6 5 8" xfId="39278" xr:uid="{00000000-0005-0000-0000-0000AF050000}"/>
    <cellStyle name="20% - Énfasis1 2 6 5 9" xfId="44346" xr:uid="{08B65F61-8DD7-4311-9200-54EEA27FF2BD}"/>
    <cellStyle name="20% - Énfasis1 2 6 6" xfId="1056" xr:uid="{00000000-0005-0000-0000-0000B0050000}"/>
    <cellStyle name="20% - Énfasis1 2 6 6 2" xfId="3501" xr:uid="{00000000-0005-0000-0000-0000B1050000}"/>
    <cellStyle name="20% - Énfasis1 2 6 6 2 2" xfId="17611" xr:uid="{00000000-0005-0000-0000-0000B2050000}"/>
    <cellStyle name="20% - Énfasis1 2 6 6 2 2 2" xfId="30504" xr:uid="{00000000-0005-0000-0000-0000B3050000}"/>
    <cellStyle name="20% - Énfasis1 2 6 6 2 3" xfId="13322" xr:uid="{00000000-0005-0000-0000-0000B4050000}"/>
    <cellStyle name="20% - Énfasis1 2 6 6 2 3 2" xfId="35389" xr:uid="{00000000-0005-0000-0000-0000B5050000}"/>
    <cellStyle name="20% - Énfasis1 2 6 6 2 4" xfId="8444" xr:uid="{00000000-0005-0000-0000-0000B6050000}"/>
    <cellStyle name="20% - Énfasis1 2 6 6 2 5" xfId="25569" xr:uid="{00000000-0005-0000-0000-0000B7050000}"/>
    <cellStyle name="20% - Énfasis1 2 6 6 2 6" xfId="40398" xr:uid="{00000000-0005-0000-0000-0000B8050000}"/>
    <cellStyle name="20% - Énfasis1 2 6 6 2 7" xfId="45461" xr:uid="{63C5214D-181C-4CA0-A604-341027FE471D}"/>
    <cellStyle name="20% - Énfasis1 2 6 6 3" xfId="5975" xr:uid="{00000000-0005-0000-0000-0000B9050000}"/>
    <cellStyle name="20% - Énfasis1 2 6 6 3 2" xfId="28068" xr:uid="{00000000-0005-0000-0000-0000BA050000}"/>
    <cellStyle name="20% - Énfasis1 2 6 6 4" xfId="20377" xr:uid="{00000000-0005-0000-0000-0000BB050000}"/>
    <cellStyle name="20% - Énfasis1 2 6 6 4 2" xfId="32953" xr:uid="{00000000-0005-0000-0000-0000BC050000}"/>
    <cellStyle name="20% - Énfasis1 2 6 6 5" xfId="10886" xr:uid="{00000000-0005-0000-0000-0000BD050000}"/>
    <cellStyle name="20% - Énfasis1 2 6 6 6" xfId="23027" xr:uid="{00000000-0005-0000-0000-0000BE050000}"/>
    <cellStyle name="20% - Énfasis1 2 6 6 7" xfId="37857" xr:uid="{00000000-0005-0000-0000-0000BF050000}"/>
    <cellStyle name="20% - Énfasis1 2 6 6 8" xfId="42925" xr:uid="{E1816EAE-A1CF-43F1-B13A-CFE744B68781}"/>
    <cellStyle name="20% - Énfasis1 2 6 7" xfId="3002" xr:uid="{00000000-0005-0000-0000-0000C0050000}"/>
    <cellStyle name="20% - Énfasis1 2 6 7 2" xfId="17112" xr:uid="{00000000-0005-0000-0000-0000C1050000}"/>
    <cellStyle name="20% - Énfasis1 2 6 7 2 2" xfId="30005" xr:uid="{00000000-0005-0000-0000-0000C2050000}"/>
    <cellStyle name="20% - Énfasis1 2 6 7 3" xfId="12823" xr:uid="{00000000-0005-0000-0000-0000C3050000}"/>
    <cellStyle name="20% - Énfasis1 2 6 7 3 2" xfId="34890" xr:uid="{00000000-0005-0000-0000-0000C4050000}"/>
    <cellStyle name="20% - Énfasis1 2 6 7 4" xfId="7945" xr:uid="{00000000-0005-0000-0000-0000C5050000}"/>
    <cellStyle name="20% - Énfasis1 2 6 7 5" xfId="25070" xr:uid="{00000000-0005-0000-0000-0000C6050000}"/>
    <cellStyle name="20% - Énfasis1 2 6 7 6" xfId="39899" xr:uid="{00000000-0005-0000-0000-0000C7050000}"/>
    <cellStyle name="20% - Énfasis1 2 6 7 7" xfId="44962" xr:uid="{40DB261B-4B5E-41DA-BDC6-D43BE103F5A1}"/>
    <cellStyle name="20% - Énfasis1 2 6 8" xfId="5476" xr:uid="{00000000-0005-0000-0000-0000C8050000}"/>
    <cellStyle name="20% - Énfasis1 2 6 8 2" xfId="27569" xr:uid="{00000000-0005-0000-0000-0000C9050000}"/>
    <cellStyle name="20% - Énfasis1 2 6 9" xfId="15118" xr:uid="{00000000-0005-0000-0000-0000CA050000}"/>
    <cellStyle name="20% - Énfasis1 2 6 9 2" xfId="32454" xr:uid="{00000000-0005-0000-0000-0000CB050000}"/>
    <cellStyle name="20% - Énfasis1 2 7" xfId="261" xr:uid="{00000000-0005-0000-0000-0000CC050000}"/>
    <cellStyle name="20% - Énfasis1 2 7 10" xfId="22317" xr:uid="{00000000-0005-0000-0000-0000CD050000}"/>
    <cellStyle name="20% - Énfasis1 2 7 11" xfId="37147" xr:uid="{00000000-0005-0000-0000-0000CE050000}"/>
    <cellStyle name="20% - Énfasis1 2 7 12" xfId="42215" xr:uid="{B9FBF7E6-6F4F-4AD1-BC1B-DA54BB18C51B}"/>
    <cellStyle name="20% - Énfasis1 2 7 2" xfId="1284" xr:uid="{00000000-0005-0000-0000-0000CF050000}"/>
    <cellStyle name="20% - Énfasis1 2 7 2 2" xfId="3729" xr:uid="{00000000-0005-0000-0000-0000D0050000}"/>
    <cellStyle name="20% - Énfasis1 2 7 2 2 2" xfId="17839" xr:uid="{00000000-0005-0000-0000-0000D1050000}"/>
    <cellStyle name="20% - Énfasis1 2 7 2 2 2 2" xfId="30732" xr:uid="{00000000-0005-0000-0000-0000D2050000}"/>
    <cellStyle name="20% - Énfasis1 2 7 2 2 3" xfId="13550" xr:uid="{00000000-0005-0000-0000-0000D3050000}"/>
    <cellStyle name="20% - Énfasis1 2 7 2 2 3 2" xfId="35617" xr:uid="{00000000-0005-0000-0000-0000D4050000}"/>
    <cellStyle name="20% - Énfasis1 2 7 2 2 4" xfId="8672" xr:uid="{00000000-0005-0000-0000-0000D5050000}"/>
    <cellStyle name="20% - Énfasis1 2 7 2 2 5" xfId="25797" xr:uid="{00000000-0005-0000-0000-0000D6050000}"/>
    <cellStyle name="20% - Énfasis1 2 7 2 2 6" xfId="40626" xr:uid="{00000000-0005-0000-0000-0000D7050000}"/>
    <cellStyle name="20% - Énfasis1 2 7 2 2 7" xfId="45689" xr:uid="{3C929D84-B7ED-481C-A04D-5642A6CD3C1B}"/>
    <cellStyle name="20% - Énfasis1 2 7 2 3" xfId="6203" xr:uid="{00000000-0005-0000-0000-0000D8050000}"/>
    <cellStyle name="20% - Énfasis1 2 7 2 3 2" xfId="28296" xr:uid="{00000000-0005-0000-0000-0000D9050000}"/>
    <cellStyle name="20% - Énfasis1 2 7 2 4" xfId="15346" xr:uid="{00000000-0005-0000-0000-0000DA050000}"/>
    <cellStyle name="20% - Énfasis1 2 7 2 4 2" xfId="33181" xr:uid="{00000000-0005-0000-0000-0000DB050000}"/>
    <cellStyle name="20% - Énfasis1 2 7 2 5" xfId="20605" xr:uid="{00000000-0005-0000-0000-0000DC050000}"/>
    <cellStyle name="20% - Énfasis1 2 7 2 6" xfId="11114" xr:uid="{00000000-0005-0000-0000-0000DD050000}"/>
    <cellStyle name="20% - Énfasis1 2 7 2 7" xfId="23255" xr:uid="{00000000-0005-0000-0000-0000DE050000}"/>
    <cellStyle name="20% - Énfasis1 2 7 2 8" xfId="38085" xr:uid="{00000000-0005-0000-0000-0000DF050000}"/>
    <cellStyle name="20% - Énfasis1 2 7 2 9" xfId="43153" xr:uid="{CD040CB4-5ABC-4207-8015-59B065C502C6}"/>
    <cellStyle name="20% - Énfasis1 2 7 3" xfId="1900" xr:uid="{00000000-0005-0000-0000-0000E0050000}"/>
    <cellStyle name="20% - Énfasis1 2 7 3 2" xfId="4342" xr:uid="{00000000-0005-0000-0000-0000E1050000}"/>
    <cellStyle name="20% - Énfasis1 2 7 3 2 2" xfId="18452" xr:uid="{00000000-0005-0000-0000-0000E2050000}"/>
    <cellStyle name="20% - Énfasis1 2 7 3 2 2 2" xfId="31345" xr:uid="{00000000-0005-0000-0000-0000E3050000}"/>
    <cellStyle name="20% - Énfasis1 2 7 3 2 3" xfId="14163" xr:uid="{00000000-0005-0000-0000-0000E4050000}"/>
    <cellStyle name="20% - Énfasis1 2 7 3 2 3 2" xfId="36230" xr:uid="{00000000-0005-0000-0000-0000E5050000}"/>
    <cellStyle name="20% - Énfasis1 2 7 3 2 4" xfId="9285" xr:uid="{00000000-0005-0000-0000-0000E6050000}"/>
    <cellStyle name="20% - Énfasis1 2 7 3 2 5" xfId="26410" xr:uid="{00000000-0005-0000-0000-0000E7050000}"/>
    <cellStyle name="20% - Énfasis1 2 7 3 2 6" xfId="41239" xr:uid="{00000000-0005-0000-0000-0000E8050000}"/>
    <cellStyle name="20% - Énfasis1 2 7 3 2 7" xfId="46302" xr:uid="{29533357-66DF-4598-AA68-31F9AE658102}"/>
    <cellStyle name="20% - Énfasis1 2 7 3 3" xfId="6816" xr:uid="{00000000-0005-0000-0000-0000E9050000}"/>
    <cellStyle name="20% - Énfasis1 2 7 3 3 2" xfId="28909" xr:uid="{00000000-0005-0000-0000-0000EA050000}"/>
    <cellStyle name="20% - Énfasis1 2 7 3 4" xfId="15977" xr:uid="{00000000-0005-0000-0000-0000EB050000}"/>
    <cellStyle name="20% - Énfasis1 2 7 3 4 2" xfId="33794" xr:uid="{00000000-0005-0000-0000-0000EC050000}"/>
    <cellStyle name="20% - Énfasis1 2 7 3 5" xfId="21218" xr:uid="{00000000-0005-0000-0000-0000ED050000}"/>
    <cellStyle name="20% - Énfasis1 2 7 3 6" xfId="11727" xr:uid="{00000000-0005-0000-0000-0000EE050000}"/>
    <cellStyle name="20% - Énfasis1 2 7 3 7" xfId="23868" xr:uid="{00000000-0005-0000-0000-0000EF050000}"/>
    <cellStyle name="20% - Énfasis1 2 7 3 8" xfId="38698" xr:uid="{00000000-0005-0000-0000-0000F0050000}"/>
    <cellStyle name="20% - Énfasis1 2 7 3 9" xfId="43766" xr:uid="{AB0225A9-3FD5-47C7-80E4-2F2F98AD7D7E}"/>
    <cellStyle name="20% - Énfasis1 2 7 4" xfId="1107" xr:uid="{00000000-0005-0000-0000-0000F1050000}"/>
    <cellStyle name="20% - Énfasis1 2 7 4 2" xfId="3552" xr:uid="{00000000-0005-0000-0000-0000F2050000}"/>
    <cellStyle name="20% - Énfasis1 2 7 4 2 2" xfId="17662" xr:uid="{00000000-0005-0000-0000-0000F3050000}"/>
    <cellStyle name="20% - Énfasis1 2 7 4 2 2 2" xfId="30555" xr:uid="{00000000-0005-0000-0000-0000F4050000}"/>
    <cellStyle name="20% - Énfasis1 2 7 4 2 3" xfId="13373" xr:uid="{00000000-0005-0000-0000-0000F5050000}"/>
    <cellStyle name="20% - Énfasis1 2 7 4 2 3 2" xfId="35440" xr:uid="{00000000-0005-0000-0000-0000F6050000}"/>
    <cellStyle name="20% - Énfasis1 2 7 4 2 4" xfId="8495" xr:uid="{00000000-0005-0000-0000-0000F7050000}"/>
    <cellStyle name="20% - Énfasis1 2 7 4 2 5" xfId="25620" xr:uid="{00000000-0005-0000-0000-0000F8050000}"/>
    <cellStyle name="20% - Énfasis1 2 7 4 2 6" xfId="40449" xr:uid="{00000000-0005-0000-0000-0000F9050000}"/>
    <cellStyle name="20% - Énfasis1 2 7 4 2 7" xfId="45512" xr:uid="{C4D42C03-B67E-4D69-8F09-02BAE98C5534}"/>
    <cellStyle name="20% - Énfasis1 2 7 4 3" xfId="6026" xr:uid="{00000000-0005-0000-0000-0000FA050000}"/>
    <cellStyle name="20% - Énfasis1 2 7 4 3 2" xfId="28119" xr:uid="{00000000-0005-0000-0000-0000FB050000}"/>
    <cellStyle name="20% - Énfasis1 2 7 4 4" xfId="20428" xr:uid="{00000000-0005-0000-0000-0000FC050000}"/>
    <cellStyle name="20% - Énfasis1 2 7 4 4 2" xfId="33004" xr:uid="{00000000-0005-0000-0000-0000FD050000}"/>
    <cellStyle name="20% - Énfasis1 2 7 4 5" xfId="10937" xr:uid="{00000000-0005-0000-0000-0000FE050000}"/>
    <cellStyle name="20% - Énfasis1 2 7 4 6" xfId="23078" xr:uid="{00000000-0005-0000-0000-0000FF050000}"/>
    <cellStyle name="20% - Énfasis1 2 7 4 7" xfId="37908" xr:uid="{00000000-0005-0000-0000-000000060000}"/>
    <cellStyle name="20% - Énfasis1 2 7 4 8" xfId="42976" xr:uid="{D4DBAAF0-165A-4853-A550-1BD571AC0E9B}"/>
    <cellStyle name="20% - Énfasis1 2 7 5" xfId="2791" xr:uid="{00000000-0005-0000-0000-000001060000}"/>
    <cellStyle name="20% - Énfasis1 2 7 5 2" xfId="16901" xr:uid="{00000000-0005-0000-0000-000002060000}"/>
    <cellStyle name="20% - Énfasis1 2 7 5 2 2" xfId="29794" xr:uid="{00000000-0005-0000-0000-000003060000}"/>
    <cellStyle name="20% - Énfasis1 2 7 5 3" xfId="12612" xr:uid="{00000000-0005-0000-0000-000004060000}"/>
    <cellStyle name="20% - Énfasis1 2 7 5 3 2" xfId="34679" xr:uid="{00000000-0005-0000-0000-000005060000}"/>
    <cellStyle name="20% - Énfasis1 2 7 5 4" xfId="7734" xr:uid="{00000000-0005-0000-0000-000006060000}"/>
    <cellStyle name="20% - Énfasis1 2 7 5 5" xfId="24859" xr:uid="{00000000-0005-0000-0000-000007060000}"/>
    <cellStyle name="20% - Énfasis1 2 7 5 6" xfId="39688" xr:uid="{00000000-0005-0000-0000-000008060000}"/>
    <cellStyle name="20% - Énfasis1 2 7 5 7" xfId="44751" xr:uid="{36C024DE-B44B-4669-851E-15FEE579277E}"/>
    <cellStyle name="20% - Énfasis1 2 7 6" xfId="5265" xr:uid="{00000000-0005-0000-0000-000009060000}"/>
    <cellStyle name="20% - Énfasis1 2 7 6 2" xfId="27358" xr:uid="{00000000-0005-0000-0000-00000A060000}"/>
    <cellStyle name="20% - Énfasis1 2 7 7" xfId="15169" xr:uid="{00000000-0005-0000-0000-00000B060000}"/>
    <cellStyle name="20% - Énfasis1 2 7 7 2" xfId="32243" xr:uid="{00000000-0005-0000-0000-00000C060000}"/>
    <cellStyle name="20% - Énfasis1 2 7 8" xfId="19649" xr:uid="{00000000-0005-0000-0000-00000D060000}"/>
    <cellStyle name="20% - Énfasis1 2 7 9" xfId="10176" xr:uid="{00000000-0005-0000-0000-00000E060000}"/>
    <cellStyle name="20% - Énfasis1 2 8" xfId="615" xr:uid="{00000000-0005-0000-0000-00000F060000}"/>
    <cellStyle name="20% - Énfasis1 2 8 10" xfId="37473" xr:uid="{00000000-0005-0000-0000-000010060000}"/>
    <cellStyle name="20% - Énfasis1 2 8 11" xfId="42541" xr:uid="{30C1A585-CBC6-48DD-B559-FE8D5E788246}"/>
    <cellStyle name="20% - Énfasis1 2 8 2" xfId="2226" xr:uid="{00000000-0005-0000-0000-000011060000}"/>
    <cellStyle name="20% - Énfasis1 2 8 2 2" xfId="4668" xr:uid="{00000000-0005-0000-0000-000012060000}"/>
    <cellStyle name="20% - Énfasis1 2 8 2 2 2" xfId="18778" xr:uid="{00000000-0005-0000-0000-000013060000}"/>
    <cellStyle name="20% - Énfasis1 2 8 2 2 2 2" xfId="31671" xr:uid="{00000000-0005-0000-0000-000014060000}"/>
    <cellStyle name="20% - Énfasis1 2 8 2 2 3" xfId="14489" xr:uid="{00000000-0005-0000-0000-000015060000}"/>
    <cellStyle name="20% - Énfasis1 2 8 2 2 3 2" xfId="36556" xr:uid="{00000000-0005-0000-0000-000016060000}"/>
    <cellStyle name="20% - Énfasis1 2 8 2 2 4" xfId="9611" xr:uid="{00000000-0005-0000-0000-000017060000}"/>
    <cellStyle name="20% - Énfasis1 2 8 2 2 5" xfId="26736" xr:uid="{00000000-0005-0000-0000-000018060000}"/>
    <cellStyle name="20% - Énfasis1 2 8 2 2 6" xfId="41565" xr:uid="{00000000-0005-0000-0000-000019060000}"/>
    <cellStyle name="20% - Énfasis1 2 8 2 2 7" xfId="46628" xr:uid="{68198FCD-0379-472A-812E-82F1A4698BF1}"/>
    <cellStyle name="20% - Énfasis1 2 8 2 3" xfId="7142" xr:uid="{00000000-0005-0000-0000-00001A060000}"/>
    <cellStyle name="20% - Énfasis1 2 8 2 3 2" xfId="29235" xr:uid="{00000000-0005-0000-0000-00001B060000}"/>
    <cellStyle name="20% - Énfasis1 2 8 2 4" xfId="16303" xr:uid="{00000000-0005-0000-0000-00001C060000}"/>
    <cellStyle name="20% - Énfasis1 2 8 2 4 2" xfId="34120" xr:uid="{00000000-0005-0000-0000-00001D060000}"/>
    <cellStyle name="20% - Énfasis1 2 8 2 5" xfId="21544" xr:uid="{00000000-0005-0000-0000-00001E060000}"/>
    <cellStyle name="20% - Énfasis1 2 8 2 6" xfId="12053" xr:uid="{00000000-0005-0000-0000-00001F060000}"/>
    <cellStyle name="20% - Énfasis1 2 8 2 7" xfId="24194" xr:uid="{00000000-0005-0000-0000-000020060000}"/>
    <cellStyle name="20% - Énfasis1 2 8 2 8" xfId="39024" xr:uid="{00000000-0005-0000-0000-000021060000}"/>
    <cellStyle name="20% - Énfasis1 2 8 2 9" xfId="44092" xr:uid="{7BE0F2A2-2341-476F-9446-E6459FE1E31D}"/>
    <cellStyle name="20% - Énfasis1 2 8 3" xfId="1613" xr:uid="{00000000-0005-0000-0000-000022060000}"/>
    <cellStyle name="20% - Énfasis1 2 8 3 2" xfId="4055" xr:uid="{00000000-0005-0000-0000-000023060000}"/>
    <cellStyle name="20% - Énfasis1 2 8 3 2 2" xfId="18165" xr:uid="{00000000-0005-0000-0000-000024060000}"/>
    <cellStyle name="20% - Énfasis1 2 8 3 2 2 2" xfId="31058" xr:uid="{00000000-0005-0000-0000-000025060000}"/>
    <cellStyle name="20% - Énfasis1 2 8 3 2 3" xfId="13876" xr:uid="{00000000-0005-0000-0000-000026060000}"/>
    <cellStyle name="20% - Énfasis1 2 8 3 2 3 2" xfId="35943" xr:uid="{00000000-0005-0000-0000-000027060000}"/>
    <cellStyle name="20% - Énfasis1 2 8 3 2 4" xfId="8998" xr:uid="{00000000-0005-0000-0000-000028060000}"/>
    <cellStyle name="20% - Énfasis1 2 8 3 2 5" xfId="26123" xr:uid="{00000000-0005-0000-0000-000029060000}"/>
    <cellStyle name="20% - Énfasis1 2 8 3 2 6" xfId="40952" xr:uid="{00000000-0005-0000-0000-00002A060000}"/>
    <cellStyle name="20% - Énfasis1 2 8 3 2 7" xfId="46015" xr:uid="{B29F36BA-D7F2-4963-BDC2-296C5BA83861}"/>
    <cellStyle name="20% - Énfasis1 2 8 3 3" xfId="6529" xr:uid="{00000000-0005-0000-0000-00002B060000}"/>
    <cellStyle name="20% - Énfasis1 2 8 3 3 2" xfId="28622" xr:uid="{00000000-0005-0000-0000-00002C060000}"/>
    <cellStyle name="20% - Énfasis1 2 8 3 4" xfId="20931" xr:uid="{00000000-0005-0000-0000-00002D060000}"/>
    <cellStyle name="20% - Énfasis1 2 8 3 4 2" xfId="33507" xr:uid="{00000000-0005-0000-0000-00002E060000}"/>
    <cellStyle name="20% - Énfasis1 2 8 3 5" xfId="11440" xr:uid="{00000000-0005-0000-0000-00002F060000}"/>
    <cellStyle name="20% - Énfasis1 2 8 3 6" xfId="23581" xr:uid="{00000000-0005-0000-0000-000030060000}"/>
    <cellStyle name="20% - Énfasis1 2 8 3 7" xfId="38411" xr:uid="{00000000-0005-0000-0000-000031060000}"/>
    <cellStyle name="20% - Énfasis1 2 8 3 8" xfId="43479" xr:uid="{DE90BDB8-FE0E-45D8-86E5-8BF89E617966}"/>
    <cellStyle name="20% - Énfasis1 2 8 4" xfId="3117" xr:uid="{00000000-0005-0000-0000-000032060000}"/>
    <cellStyle name="20% - Énfasis1 2 8 4 2" xfId="17227" xr:uid="{00000000-0005-0000-0000-000033060000}"/>
    <cellStyle name="20% - Énfasis1 2 8 4 2 2" xfId="30120" xr:uid="{00000000-0005-0000-0000-000034060000}"/>
    <cellStyle name="20% - Énfasis1 2 8 4 3" xfId="12938" xr:uid="{00000000-0005-0000-0000-000035060000}"/>
    <cellStyle name="20% - Énfasis1 2 8 4 3 2" xfId="35005" xr:uid="{00000000-0005-0000-0000-000036060000}"/>
    <cellStyle name="20% - Énfasis1 2 8 4 4" xfId="8060" xr:uid="{00000000-0005-0000-0000-000037060000}"/>
    <cellStyle name="20% - Énfasis1 2 8 4 5" xfId="25185" xr:uid="{00000000-0005-0000-0000-000038060000}"/>
    <cellStyle name="20% - Énfasis1 2 8 4 6" xfId="40014" xr:uid="{00000000-0005-0000-0000-000039060000}"/>
    <cellStyle name="20% - Énfasis1 2 8 4 7" xfId="45077" xr:uid="{1AE130F8-7D6B-4786-9C01-2D861E8ACFAD}"/>
    <cellStyle name="20% - Énfasis1 2 8 5" xfId="5591" xr:uid="{00000000-0005-0000-0000-00003A060000}"/>
    <cellStyle name="20% - Énfasis1 2 8 5 2" xfId="27684" xr:uid="{00000000-0005-0000-0000-00003B060000}"/>
    <cellStyle name="20% - Énfasis1 2 8 6" xfId="15672" xr:uid="{00000000-0005-0000-0000-00003C060000}"/>
    <cellStyle name="20% - Énfasis1 2 8 6 2" xfId="32569" xr:uid="{00000000-0005-0000-0000-00003D060000}"/>
    <cellStyle name="20% - Énfasis1 2 8 7" xfId="19975" xr:uid="{00000000-0005-0000-0000-00003E060000}"/>
    <cellStyle name="20% - Énfasis1 2 8 8" xfId="10502" xr:uid="{00000000-0005-0000-0000-00003F060000}"/>
    <cellStyle name="20% - Énfasis1 2 8 9" xfId="22643" xr:uid="{00000000-0005-0000-0000-000040060000}"/>
    <cellStyle name="20% - Énfasis1 2 9" xfId="823" xr:uid="{00000000-0005-0000-0000-000041060000}"/>
    <cellStyle name="20% - Énfasis1 2 9 10" xfId="42692" xr:uid="{C9E6EA26-E37F-4DF6-B614-6327624244BC}"/>
    <cellStyle name="20% - Énfasis1 2 9 2" xfId="1162" xr:uid="{00000000-0005-0000-0000-000042060000}"/>
    <cellStyle name="20% - Énfasis1 2 9 2 2" xfId="3607" xr:uid="{00000000-0005-0000-0000-000043060000}"/>
    <cellStyle name="20% - Énfasis1 2 9 2 2 2" xfId="17717" xr:uid="{00000000-0005-0000-0000-000044060000}"/>
    <cellStyle name="20% - Énfasis1 2 9 2 2 2 2" xfId="30610" xr:uid="{00000000-0005-0000-0000-000045060000}"/>
    <cellStyle name="20% - Énfasis1 2 9 2 2 3" xfId="13428" xr:uid="{00000000-0005-0000-0000-000046060000}"/>
    <cellStyle name="20% - Énfasis1 2 9 2 2 3 2" xfId="35495" xr:uid="{00000000-0005-0000-0000-000047060000}"/>
    <cellStyle name="20% - Énfasis1 2 9 2 2 4" xfId="8550" xr:uid="{00000000-0005-0000-0000-000048060000}"/>
    <cellStyle name="20% - Énfasis1 2 9 2 2 5" xfId="25675" xr:uid="{00000000-0005-0000-0000-000049060000}"/>
    <cellStyle name="20% - Énfasis1 2 9 2 2 6" xfId="40504" xr:uid="{00000000-0005-0000-0000-00004A060000}"/>
    <cellStyle name="20% - Énfasis1 2 9 2 2 7" xfId="45567" xr:uid="{2ADF9B0D-B5B7-4E67-B0C0-8921146644ED}"/>
    <cellStyle name="20% - Énfasis1 2 9 2 3" xfId="6081" xr:uid="{00000000-0005-0000-0000-00004B060000}"/>
    <cellStyle name="20% - Énfasis1 2 9 2 3 2" xfId="28174" xr:uid="{00000000-0005-0000-0000-00004C060000}"/>
    <cellStyle name="20% - Énfasis1 2 9 2 4" xfId="20483" xr:uid="{00000000-0005-0000-0000-00004D060000}"/>
    <cellStyle name="20% - Énfasis1 2 9 2 4 2" xfId="33059" xr:uid="{00000000-0005-0000-0000-00004E060000}"/>
    <cellStyle name="20% - Énfasis1 2 9 2 5" xfId="10992" xr:uid="{00000000-0005-0000-0000-00004F060000}"/>
    <cellStyle name="20% - Énfasis1 2 9 2 6" xfId="23133" xr:uid="{00000000-0005-0000-0000-000050060000}"/>
    <cellStyle name="20% - Énfasis1 2 9 2 7" xfId="37963" xr:uid="{00000000-0005-0000-0000-000051060000}"/>
    <cellStyle name="20% - Énfasis1 2 9 2 8" xfId="43031" xr:uid="{AE90C110-BB2D-445B-A358-6271A60472FA}"/>
    <cellStyle name="20% - Énfasis1 2 9 3" xfId="3268" xr:uid="{00000000-0005-0000-0000-000052060000}"/>
    <cellStyle name="20% - Énfasis1 2 9 3 2" xfId="17378" xr:uid="{00000000-0005-0000-0000-000053060000}"/>
    <cellStyle name="20% - Énfasis1 2 9 3 2 2" xfId="30271" xr:uid="{00000000-0005-0000-0000-000054060000}"/>
    <cellStyle name="20% - Énfasis1 2 9 3 3" xfId="13089" xr:uid="{00000000-0005-0000-0000-000055060000}"/>
    <cellStyle name="20% - Énfasis1 2 9 3 3 2" xfId="35156" xr:uid="{00000000-0005-0000-0000-000056060000}"/>
    <cellStyle name="20% - Énfasis1 2 9 3 4" xfId="8211" xr:uid="{00000000-0005-0000-0000-000057060000}"/>
    <cellStyle name="20% - Énfasis1 2 9 3 5" xfId="25336" xr:uid="{00000000-0005-0000-0000-000058060000}"/>
    <cellStyle name="20% - Énfasis1 2 9 3 6" xfId="40165" xr:uid="{00000000-0005-0000-0000-000059060000}"/>
    <cellStyle name="20% - Énfasis1 2 9 3 7" xfId="45228" xr:uid="{3822075C-48AF-4B2A-88F3-5BDB5BB166CC}"/>
    <cellStyle name="20% - Énfasis1 2 9 4" xfId="5742" xr:uid="{00000000-0005-0000-0000-00005A060000}"/>
    <cellStyle name="20% - Énfasis1 2 9 4 2" xfId="27835" xr:uid="{00000000-0005-0000-0000-00005B060000}"/>
    <cellStyle name="20% - Énfasis1 2 9 5" xfId="15224" xr:uid="{00000000-0005-0000-0000-00005C060000}"/>
    <cellStyle name="20% - Énfasis1 2 9 5 2" xfId="32720" xr:uid="{00000000-0005-0000-0000-00005D060000}"/>
    <cellStyle name="20% - Énfasis1 2 9 6" xfId="20144" xr:uid="{00000000-0005-0000-0000-00005E060000}"/>
    <cellStyle name="20% - Énfasis1 2 9 7" xfId="10653" xr:uid="{00000000-0005-0000-0000-00005F060000}"/>
    <cellStyle name="20% - Énfasis1 2 9 8" xfId="22794" xr:uid="{00000000-0005-0000-0000-000060060000}"/>
    <cellStyle name="20% - Énfasis1 2 9 9" xfId="37624" xr:uid="{00000000-0005-0000-0000-000061060000}"/>
    <cellStyle name="20% - Énfasis2" xfId="8" builtinId="34" customBuiltin="1"/>
    <cellStyle name="20% - Énfasis2 2" xfId="99" xr:uid="{00000000-0005-0000-0000-000063060000}"/>
    <cellStyle name="20% - Énfasis2 2 10" xfId="1780" xr:uid="{00000000-0005-0000-0000-000064060000}"/>
    <cellStyle name="20% - Énfasis2 2 10 2" xfId="4222" xr:uid="{00000000-0005-0000-0000-000065060000}"/>
    <cellStyle name="20% - Énfasis2 2 10 2 2" xfId="18332" xr:uid="{00000000-0005-0000-0000-000066060000}"/>
    <cellStyle name="20% - Énfasis2 2 10 2 2 2" xfId="31225" xr:uid="{00000000-0005-0000-0000-000067060000}"/>
    <cellStyle name="20% - Énfasis2 2 10 2 3" xfId="14043" xr:uid="{00000000-0005-0000-0000-000068060000}"/>
    <cellStyle name="20% - Énfasis2 2 10 2 3 2" xfId="36110" xr:uid="{00000000-0005-0000-0000-000069060000}"/>
    <cellStyle name="20% - Énfasis2 2 10 2 4" xfId="9165" xr:uid="{00000000-0005-0000-0000-00006A060000}"/>
    <cellStyle name="20% - Énfasis2 2 10 2 5" xfId="26290" xr:uid="{00000000-0005-0000-0000-00006B060000}"/>
    <cellStyle name="20% - Énfasis2 2 10 2 6" xfId="41119" xr:uid="{00000000-0005-0000-0000-00006C060000}"/>
    <cellStyle name="20% - Énfasis2 2 10 2 7" xfId="46182" xr:uid="{48A8FEDF-4C70-45AD-B3C4-00FB02D64DE1}"/>
    <cellStyle name="20% - Énfasis2 2 10 3" xfId="6696" xr:uid="{00000000-0005-0000-0000-00006D060000}"/>
    <cellStyle name="20% - Énfasis2 2 10 3 2" xfId="28789" xr:uid="{00000000-0005-0000-0000-00006E060000}"/>
    <cellStyle name="20% - Énfasis2 2 10 4" xfId="15857" xr:uid="{00000000-0005-0000-0000-00006F060000}"/>
    <cellStyle name="20% - Énfasis2 2 10 4 2" xfId="33674" xr:uid="{00000000-0005-0000-0000-000070060000}"/>
    <cellStyle name="20% - Énfasis2 2 10 5" xfId="21098" xr:uid="{00000000-0005-0000-0000-000071060000}"/>
    <cellStyle name="20% - Énfasis2 2 10 6" xfId="11607" xr:uid="{00000000-0005-0000-0000-000072060000}"/>
    <cellStyle name="20% - Énfasis2 2 10 7" xfId="23748" xr:uid="{00000000-0005-0000-0000-000073060000}"/>
    <cellStyle name="20% - Énfasis2 2 10 8" xfId="38578" xr:uid="{00000000-0005-0000-0000-000074060000}"/>
    <cellStyle name="20% - Énfasis2 2 10 9" xfId="43646" xr:uid="{046D33BA-3949-4639-9DFB-DDBBAF50A327}"/>
    <cellStyle name="20% - Énfasis2 2 11" xfId="2419" xr:uid="{00000000-0005-0000-0000-000075060000}"/>
    <cellStyle name="20% - Énfasis2 2 11 2" xfId="4861" xr:uid="{00000000-0005-0000-0000-000076060000}"/>
    <cellStyle name="20% - Énfasis2 2 11 2 2" xfId="18971" xr:uid="{00000000-0005-0000-0000-000077060000}"/>
    <cellStyle name="20% - Énfasis2 2 11 2 2 2" xfId="31864" xr:uid="{00000000-0005-0000-0000-000078060000}"/>
    <cellStyle name="20% - Énfasis2 2 11 2 3" xfId="14682" xr:uid="{00000000-0005-0000-0000-000079060000}"/>
    <cellStyle name="20% - Énfasis2 2 11 2 3 2" xfId="36749" xr:uid="{00000000-0005-0000-0000-00007A060000}"/>
    <cellStyle name="20% - Énfasis2 2 11 2 4" xfId="9804" xr:uid="{00000000-0005-0000-0000-00007B060000}"/>
    <cellStyle name="20% - Énfasis2 2 11 2 5" xfId="26929" xr:uid="{00000000-0005-0000-0000-00007C060000}"/>
    <cellStyle name="20% - Énfasis2 2 11 2 6" xfId="41758" xr:uid="{00000000-0005-0000-0000-00007D060000}"/>
    <cellStyle name="20% - Énfasis2 2 11 2 7" xfId="46821" xr:uid="{D146CB69-B738-4447-93BB-268159EDA1F0}"/>
    <cellStyle name="20% - Énfasis2 2 11 3" xfId="7335" xr:uid="{00000000-0005-0000-0000-00007E060000}"/>
    <cellStyle name="20% - Énfasis2 2 11 3 2" xfId="29428" xr:uid="{00000000-0005-0000-0000-00007F060000}"/>
    <cellStyle name="20% - Énfasis2 2 11 4" xfId="16496" xr:uid="{00000000-0005-0000-0000-000080060000}"/>
    <cellStyle name="20% - Énfasis2 2 11 4 2" xfId="34313" xr:uid="{00000000-0005-0000-0000-000081060000}"/>
    <cellStyle name="20% - Énfasis2 2 11 5" xfId="21737" xr:uid="{00000000-0005-0000-0000-000082060000}"/>
    <cellStyle name="20% - Énfasis2 2 11 6" xfId="12246" xr:uid="{00000000-0005-0000-0000-000083060000}"/>
    <cellStyle name="20% - Énfasis2 2 11 7" xfId="24387" xr:uid="{00000000-0005-0000-0000-000084060000}"/>
    <cellStyle name="20% - Énfasis2 2 11 8" xfId="39217" xr:uid="{00000000-0005-0000-0000-000085060000}"/>
    <cellStyle name="20% - Énfasis2 2 11 9" xfId="44285" xr:uid="{BBCB656D-3369-431B-A106-A7ADB41B6F9D}"/>
    <cellStyle name="20% - Énfasis2 2 12" xfId="860" xr:uid="{00000000-0005-0000-0000-000086060000}"/>
    <cellStyle name="20% - Énfasis2 2 12 2" xfId="3305" xr:uid="{00000000-0005-0000-0000-000087060000}"/>
    <cellStyle name="20% - Énfasis2 2 12 2 2" xfId="17415" xr:uid="{00000000-0005-0000-0000-000088060000}"/>
    <cellStyle name="20% - Énfasis2 2 12 2 2 2" xfId="30308" xr:uid="{00000000-0005-0000-0000-000089060000}"/>
    <cellStyle name="20% - Énfasis2 2 12 2 3" xfId="13126" xr:uid="{00000000-0005-0000-0000-00008A060000}"/>
    <cellStyle name="20% - Énfasis2 2 12 2 3 2" xfId="35193" xr:uid="{00000000-0005-0000-0000-00008B060000}"/>
    <cellStyle name="20% - Énfasis2 2 12 2 4" xfId="8248" xr:uid="{00000000-0005-0000-0000-00008C060000}"/>
    <cellStyle name="20% - Énfasis2 2 12 2 5" xfId="25373" xr:uid="{00000000-0005-0000-0000-00008D060000}"/>
    <cellStyle name="20% - Énfasis2 2 12 2 6" xfId="40202" xr:uid="{00000000-0005-0000-0000-00008E060000}"/>
    <cellStyle name="20% - Énfasis2 2 12 2 7" xfId="45265" xr:uid="{50208E46-7C7C-421B-BC81-B24E75C270D8}"/>
    <cellStyle name="20% - Énfasis2 2 12 3" xfId="5779" xr:uid="{00000000-0005-0000-0000-00008F060000}"/>
    <cellStyle name="20% - Énfasis2 2 12 3 2" xfId="27872" xr:uid="{00000000-0005-0000-0000-000090060000}"/>
    <cellStyle name="20% - Énfasis2 2 12 4" xfId="20181" xr:uid="{00000000-0005-0000-0000-000091060000}"/>
    <cellStyle name="20% - Énfasis2 2 12 4 2" xfId="32757" xr:uid="{00000000-0005-0000-0000-000092060000}"/>
    <cellStyle name="20% - Énfasis2 2 12 5" xfId="10690" xr:uid="{00000000-0005-0000-0000-000093060000}"/>
    <cellStyle name="20% - Énfasis2 2 12 6" xfId="22831" xr:uid="{00000000-0005-0000-0000-000094060000}"/>
    <cellStyle name="20% - Énfasis2 2 12 7" xfId="37661" xr:uid="{00000000-0005-0000-0000-000095060000}"/>
    <cellStyle name="20% - Énfasis2 2 12 8" xfId="42729" xr:uid="{7E13147D-B3FA-4DF3-AD1F-EF7D48F6F859}"/>
    <cellStyle name="20% - Énfasis2 2 13" xfId="2671" xr:uid="{00000000-0005-0000-0000-000096060000}"/>
    <cellStyle name="20% - Énfasis2 2 13 2" xfId="5139" xr:uid="{00000000-0005-0000-0000-000097060000}"/>
    <cellStyle name="20% - Énfasis2 2 13 2 2" xfId="16808" xr:uid="{00000000-0005-0000-0000-000098060000}"/>
    <cellStyle name="20% - Énfasis2 2 13 2 3" xfId="24734" xr:uid="{00000000-0005-0000-0000-000099060000}"/>
    <cellStyle name="20% - Énfasis2 2 13 2 4" xfId="39563" xr:uid="{00000000-0005-0000-0000-00009A060000}"/>
    <cellStyle name="20% - Énfasis2 2 13 2 5" xfId="44631" xr:uid="{EA76FFAB-038E-46F4-BC0A-D0695D70D693}"/>
    <cellStyle name="20% - Énfasis2 2 13 3" xfId="19529" xr:uid="{00000000-0005-0000-0000-00009B060000}"/>
    <cellStyle name="20% - Énfasis2 2 13 3 2" xfId="29674" xr:uid="{00000000-0005-0000-0000-00009C060000}"/>
    <cellStyle name="20% - Énfasis2 2 13 4" xfId="12492" xr:uid="{00000000-0005-0000-0000-00009D060000}"/>
    <cellStyle name="20% - Énfasis2 2 13 4 2" xfId="34559" xr:uid="{00000000-0005-0000-0000-00009E060000}"/>
    <cellStyle name="20% - Énfasis2 2 13 5" xfId="22192" xr:uid="{00000000-0005-0000-0000-00009F060000}"/>
    <cellStyle name="20% - Énfasis2 2 13 6" xfId="37022" xr:uid="{00000000-0005-0000-0000-0000A0060000}"/>
    <cellStyle name="20% - Énfasis2 2 13 7" xfId="42095" xr:uid="{85B91571-10CC-4E41-B52B-06462824D2A8}"/>
    <cellStyle name="20% - Énfasis2 2 14" xfId="7581" xr:uid="{00000000-0005-0000-0000-0000A1060000}"/>
    <cellStyle name="20% - Énfasis2 2 14 2" xfId="21983" xr:uid="{00000000-0005-0000-0000-0000A2060000}"/>
    <cellStyle name="20% - Énfasis2 2 14 2 2" xfId="27175" xr:uid="{00000000-0005-0000-0000-0000A3060000}"/>
    <cellStyle name="20% - Énfasis2 2 14 2 3" xfId="42004" xr:uid="{00000000-0005-0000-0000-0000A4060000}"/>
    <cellStyle name="20% - Énfasis2 2 14 2 4" xfId="47066" xr:uid="{4997BA60-DE32-4ACF-98BE-97A0CFB0AC57}"/>
    <cellStyle name="20% - Énfasis2 2 14 3" xfId="16744" xr:uid="{00000000-0005-0000-0000-0000A5060000}"/>
    <cellStyle name="20% - Énfasis2 2 14 4" xfId="24633" xr:uid="{00000000-0005-0000-0000-0000A6060000}"/>
    <cellStyle name="20% - Énfasis2 2 14 5" xfId="39462" xr:uid="{00000000-0005-0000-0000-0000A7060000}"/>
    <cellStyle name="20% - Énfasis2 2 14 6" xfId="44530" xr:uid="{826FC29D-D2C9-449A-9B91-F29BEC999B46}"/>
    <cellStyle name="20% - Énfasis2 2 15" xfId="7637" xr:uid="{00000000-0005-0000-0000-0000A8060000}"/>
    <cellStyle name="20% - Énfasis2 2 15 2" xfId="19216" xr:uid="{00000000-0005-0000-0000-0000A9060000}"/>
    <cellStyle name="20% - Énfasis2 2 15 3" xfId="24689" xr:uid="{00000000-0005-0000-0000-0000AA060000}"/>
    <cellStyle name="20% - Énfasis2 2 15 4" xfId="39518" xr:uid="{00000000-0005-0000-0000-0000AB060000}"/>
    <cellStyle name="20% - Énfasis2 2 15 5" xfId="44586" xr:uid="{69F6AD24-DB94-48B4-BC85-FC9916C47661}"/>
    <cellStyle name="20% - Énfasis2 2 16" xfId="5109" xr:uid="{00000000-0005-0000-0000-0000AC060000}"/>
    <cellStyle name="20% - Énfasis2 2 16 2" xfId="24709" xr:uid="{00000000-0005-0000-0000-0000AD060000}"/>
    <cellStyle name="20% - Énfasis2 2 16 3" xfId="39538" xr:uid="{00000000-0005-0000-0000-0000AE060000}"/>
    <cellStyle name="20% - Énfasis2 2 16 4" xfId="44606" xr:uid="{DAE7DC8F-BA49-454E-AA81-1F1F1E96DFBC}"/>
    <cellStyle name="20% - Énfasis2 2 17" xfId="19238" xr:uid="{00000000-0005-0000-0000-0000AF060000}"/>
    <cellStyle name="20% - Énfasis2 2 17 2" xfId="27233" xr:uid="{00000000-0005-0000-0000-0000B0060000}"/>
    <cellStyle name="20% - Énfasis2 2 18" xfId="19505" xr:uid="{00000000-0005-0000-0000-0000B1060000}"/>
    <cellStyle name="20% - Énfasis2 2 18 2" xfId="32118" xr:uid="{00000000-0005-0000-0000-0000B2060000}"/>
    <cellStyle name="20% - Énfasis2 2 19" xfId="10051" xr:uid="{00000000-0005-0000-0000-0000B3060000}"/>
    <cellStyle name="20% - Énfasis2 2 2" xfId="100" xr:uid="{00000000-0005-0000-0000-0000B4060000}"/>
    <cellStyle name="20% - Énfasis2 2 2 10" xfId="2420" xr:uid="{00000000-0005-0000-0000-0000B5060000}"/>
    <cellStyle name="20% - Énfasis2 2 2 10 2" xfId="4862" xr:uid="{00000000-0005-0000-0000-0000B6060000}"/>
    <cellStyle name="20% - Énfasis2 2 2 10 2 2" xfId="18972" xr:uid="{00000000-0005-0000-0000-0000B7060000}"/>
    <cellStyle name="20% - Énfasis2 2 2 10 2 2 2" xfId="31865" xr:uid="{00000000-0005-0000-0000-0000B8060000}"/>
    <cellStyle name="20% - Énfasis2 2 2 10 2 3" xfId="14683" xr:uid="{00000000-0005-0000-0000-0000B9060000}"/>
    <cellStyle name="20% - Énfasis2 2 2 10 2 3 2" xfId="36750" xr:uid="{00000000-0005-0000-0000-0000BA060000}"/>
    <cellStyle name="20% - Énfasis2 2 2 10 2 4" xfId="9805" xr:uid="{00000000-0005-0000-0000-0000BB060000}"/>
    <cellStyle name="20% - Énfasis2 2 2 10 2 5" xfId="26930" xr:uid="{00000000-0005-0000-0000-0000BC060000}"/>
    <cellStyle name="20% - Énfasis2 2 2 10 2 6" xfId="41759" xr:uid="{00000000-0005-0000-0000-0000BD060000}"/>
    <cellStyle name="20% - Énfasis2 2 2 10 2 7" xfId="46822" xr:uid="{17D9104E-6233-4A20-902B-C8B735EBB5DB}"/>
    <cellStyle name="20% - Énfasis2 2 2 10 3" xfId="7336" xr:uid="{00000000-0005-0000-0000-0000BE060000}"/>
    <cellStyle name="20% - Énfasis2 2 2 10 3 2" xfId="29429" xr:uid="{00000000-0005-0000-0000-0000BF060000}"/>
    <cellStyle name="20% - Énfasis2 2 2 10 4" xfId="16497" xr:uid="{00000000-0005-0000-0000-0000C0060000}"/>
    <cellStyle name="20% - Énfasis2 2 2 10 4 2" xfId="34314" xr:uid="{00000000-0005-0000-0000-0000C1060000}"/>
    <cellStyle name="20% - Énfasis2 2 2 10 5" xfId="21738" xr:uid="{00000000-0005-0000-0000-0000C2060000}"/>
    <cellStyle name="20% - Énfasis2 2 2 10 6" xfId="12247" xr:uid="{00000000-0005-0000-0000-0000C3060000}"/>
    <cellStyle name="20% - Énfasis2 2 2 10 7" xfId="24388" xr:uid="{00000000-0005-0000-0000-0000C4060000}"/>
    <cellStyle name="20% - Énfasis2 2 2 10 8" xfId="39218" xr:uid="{00000000-0005-0000-0000-0000C5060000}"/>
    <cellStyle name="20% - Énfasis2 2 2 10 9" xfId="44286" xr:uid="{D36B4593-EE7D-496D-9F55-74B0B89E657A}"/>
    <cellStyle name="20% - Énfasis2 2 2 11" xfId="866" xr:uid="{00000000-0005-0000-0000-0000C6060000}"/>
    <cellStyle name="20% - Énfasis2 2 2 11 2" xfId="3311" xr:uid="{00000000-0005-0000-0000-0000C7060000}"/>
    <cellStyle name="20% - Énfasis2 2 2 11 2 2" xfId="17421" xr:uid="{00000000-0005-0000-0000-0000C8060000}"/>
    <cellStyle name="20% - Énfasis2 2 2 11 2 2 2" xfId="30314" xr:uid="{00000000-0005-0000-0000-0000C9060000}"/>
    <cellStyle name="20% - Énfasis2 2 2 11 2 3" xfId="13132" xr:uid="{00000000-0005-0000-0000-0000CA060000}"/>
    <cellStyle name="20% - Énfasis2 2 2 11 2 3 2" xfId="35199" xr:uid="{00000000-0005-0000-0000-0000CB060000}"/>
    <cellStyle name="20% - Énfasis2 2 2 11 2 4" xfId="8254" xr:uid="{00000000-0005-0000-0000-0000CC060000}"/>
    <cellStyle name="20% - Énfasis2 2 2 11 2 5" xfId="25379" xr:uid="{00000000-0005-0000-0000-0000CD060000}"/>
    <cellStyle name="20% - Énfasis2 2 2 11 2 6" xfId="40208" xr:uid="{00000000-0005-0000-0000-0000CE060000}"/>
    <cellStyle name="20% - Énfasis2 2 2 11 2 7" xfId="45271" xr:uid="{E3EE78AD-12B0-46E3-9F86-B2270E0DD5A2}"/>
    <cellStyle name="20% - Énfasis2 2 2 11 3" xfId="5785" xr:uid="{00000000-0005-0000-0000-0000CF060000}"/>
    <cellStyle name="20% - Énfasis2 2 2 11 3 2" xfId="27878" xr:uid="{00000000-0005-0000-0000-0000D0060000}"/>
    <cellStyle name="20% - Énfasis2 2 2 11 4" xfId="20187" xr:uid="{00000000-0005-0000-0000-0000D1060000}"/>
    <cellStyle name="20% - Énfasis2 2 2 11 4 2" xfId="32763" xr:uid="{00000000-0005-0000-0000-0000D2060000}"/>
    <cellStyle name="20% - Énfasis2 2 2 11 5" xfId="10696" xr:uid="{00000000-0005-0000-0000-0000D3060000}"/>
    <cellStyle name="20% - Énfasis2 2 2 11 6" xfId="22837" xr:uid="{00000000-0005-0000-0000-0000D4060000}"/>
    <cellStyle name="20% - Énfasis2 2 2 11 7" xfId="37667" xr:uid="{00000000-0005-0000-0000-0000D5060000}"/>
    <cellStyle name="20% - Énfasis2 2 2 11 8" xfId="42735" xr:uid="{CCEDE6A6-140B-4895-9483-273653C940F0}"/>
    <cellStyle name="20% - Énfasis2 2 2 12" xfId="2672" xr:uid="{00000000-0005-0000-0000-0000D6060000}"/>
    <cellStyle name="20% - Énfasis2 2 2 12 2" xfId="7601" xr:uid="{00000000-0005-0000-0000-0000D7060000}"/>
    <cellStyle name="20% - Énfasis2 2 2 12 2 2" xfId="27195" xr:uid="{00000000-0005-0000-0000-0000D8060000}"/>
    <cellStyle name="20% - Énfasis2 2 2 12 2 3" xfId="42024" xr:uid="{00000000-0005-0000-0000-0000D9060000}"/>
    <cellStyle name="20% - Énfasis2 2 2 12 2 4" xfId="47086" xr:uid="{2F544DD2-ED49-4EA1-BA68-CB13FE7592FC}"/>
    <cellStyle name="20% - Énfasis2 2 2 12 3" xfId="22003" xr:uid="{00000000-0005-0000-0000-0000DA060000}"/>
    <cellStyle name="20% - Énfasis2 2 2 12 3 2" xfId="29675" xr:uid="{00000000-0005-0000-0000-0000DB060000}"/>
    <cellStyle name="20% - Énfasis2 2 2 12 4" xfId="12493" xr:uid="{00000000-0005-0000-0000-0000DC060000}"/>
    <cellStyle name="20% - Énfasis2 2 2 12 4 2" xfId="34560" xr:uid="{00000000-0005-0000-0000-0000DD060000}"/>
    <cellStyle name="20% - Énfasis2 2 2 12 5" xfId="24653" xr:uid="{00000000-0005-0000-0000-0000DE060000}"/>
    <cellStyle name="20% - Énfasis2 2 2 12 6" xfId="39482" xr:uid="{00000000-0005-0000-0000-0000DF060000}"/>
    <cellStyle name="20% - Énfasis2 2 2 12 7" xfId="44550" xr:uid="{79CD7D9D-EADA-4E1F-89C7-8625C5FBCB58}"/>
    <cellStyle name="20% - Énfasis2 2 2 13" xfId="5140" xr:uid="{00000000-0005-0000-0000-0000E0060000}"/>
    <cellStyle name="20% - Énfasis2 2 2 13 2" xfId="16745" xr:uid="{00000000-0005-0000-0000-0000E1060000}"/>
    <cellStyle name="20% - Énfasis2 2 2 13 3" xfId="24735" xr:uid="{00000000-0005-0000-0000-0000E2060000}"/>
    <cellStyle name="20% - Énfasis2 2 2 13 4" xfId="39564" xr:uid="{00000000-0005-0000-0000-0000E3060000}"/>
    <cellStyle name="20% - Énfasis2 2 2 13 5" xfId="44632" xr:uid="{0468BE44-83A3-4535-971C-61D1CCD8EA37}"/>
    <cellStyle name="20% - Énfasis2 2 2 14" xfId="14929" xr:uid="{00000000-0005-0000-0000-0000E4060000}"/>
    <cellStyle name="20% - Énfasis2 2 2 14 2" xfId="27234" xr:uid="{00000000-0005-0000-0000-0000E5060000}"/>
    <cellStyle name="20% - Énfasis2 2 2 15" xfId="19258" xr:uid="{00000000-0005-0000-0000-0000E6060000}"/>
    <cellStyle name="20% - Énfasis2 2 2 15 2" xfId="32119" xr:uid="{00000000-0005-0000-0000-0000E7060000}"/>
    <cellStyle name="20% - Énfasis2 2 2 16" xfId="19530" xr:uid="{00000000-0005-0000-0000-0000E8060000}"/>
    <cellStyle name="20% - Énfasis2 2 2 17" xfId="10052" xr:uid="{00000000-0005-0000-0000-0000E9060000}"/>
    <cellStyle name="20% - Énfasis2 2 2 18" xfId="22073" xr:uid="{00000000-0005-0000-0000-0000EA060000}"/>
    <cellStyle name="20% - Énfasis2 2 2 19" xfId="22193" xr:uid="{00000000-0005-0000-0000-0000EB060000}"/>
    <cellStyle name="20% - Énfasis2 2 2 2" xfId="201" xr:uid="{00000000-0005-0000-0000-0000EC060000}"/>
    <cellStyle name="20% - Énfasis2 2 2 2 10" xfId="15015" xr:uid="{00000000-0005-0000-0000-0000ED060000}"/>
    <cellStyle name="20% - Énfasis2 2 2 2 10 2" xfId="32185" xr:uid="{00000000-0005-0000-0000-0000EE060000}"/>
    <cellStyle name="20% - Énfasis2 2 2 2 11" xfId="19345" xr:uid="{00000000-0005-0000-0000-0000EF060000}"/>
    <cellStyle name="20% - Énfasis2 2 2 2 12" xfId="19593" xr:uid="{00000000-0005-0000-0000-0000F0060000}"/>
    <cellStyle name="20% - Énfasis2 2 2 2 13" xfId="10118" xr:uid="{00000000-0005-0000-0000-0000F1060000}"/>
    <cellStyle name="20% - Énfasis2 2 2 2 14" xfId="22118" xr:uid="{00000000-0005-0000-0000-0000F2060000}"/>
    <cellStyle name="20% - Énfasis2 2 2 2 15" xfId="22259" xr:uid="{00000000-0005-0000-0000-0000F3060000}"/>
    <cellStyle name="20% - Énfasis2 2 2 2 16" xfId="37089" xr:uid="{00000000-0005-0000-0000-0000F4060000}"/>
    <cellStyle name="20% - Énfasis2 2 2 2 17" xfId="42159" xr:uid="{8CB9FA92-68D5-4BAE-9C16-898B580216EC}"/>
    <cellStyle name="20% - Énfasis2 2 2 2 2" xfId="394" xr:uid="{00000000-0005-0000-0000-0000F5060000}"/>
    <cellStyle name="20% - Énfasis2 2 2 2 2 10" xfId="37255" xr:uid="{00000000-0005-0000-0000-0000F6060000}"/>
    <cellStyle name="20% - Énfasis2 2 2 2 2 11" xfId="42323" xr:uid="{7E4CF576-3BCA-4924-943B-E4E9F75D5363}"/>
    <cellStyle name="20% - Énfasis2 2 2 2 2 2" xfId="2008" xr:uid="{00000000-0005-0000-0000-0000F7060000}"/>
    <cellStyle name="20% - Énfasis2 2 2 2 2 2 2" xfId="4450" xr:uid="{00000000-0005-0000-0000-0000F8060000}"/>
    <cellStyle name="20% - Énfasis2 2 2 2 2 2 2 2" xfId="18560" xr:uid="{00000000-0005-0000-0000-0000F9060000}"/>
    <cellStyle name="20% - Énfasis2 2 2 2 2 2 2 2 2" xfId="31453" xr:uid="{00000000-0005-0000-0000-0000FA060000}"/>
    <cellStyle name="20% - Énfasis2 2 2 2 2 2 2 3" xfId="14271" xr:uid="{00000000-0005-0000-0000-0000FB060000}"/>
    <cellStyle name="20% - Énfasis2 2 2 2 2 2 2 3 2" xfId="36338" xr:uid="{00000000-0005-0000-0000-0000FC060000}"/>
    <cellStyle name="20% - Énfasis2 2 2 2 2 2 2 4" xfId="9393" xr:uid="{00000000-0005-0000-0000-0000FD060000}"/>
    <cellStyle name="20% - Énfasis2 2 2 2 2 2 2 5" xfId="26518" xr:uid="{00000000-0005-0000-0000-0000FE060000}"/>
    <cellStyle name="20% - Énfasis2 2 2 2 2 2 2 6" xfId="41347" xr:uid="{00000000-0005-0000-0000-0000FF060000}"/>
    <cellStyle name="20% - Énfasis2 2 2 2 2 2 2 7" xfId="46410" xr:uid="{7BEFA324-D444-4E8F-BD2E-FEAD82105812}"/>
    <cellStyle name="20% - Énfasis2 2 2 2 2 2 3" xfId="6924" xr:uid="{00000000-0005-0000-0000-000000070000}"/>
    <cellStyle name="20% - Énfasis2 2 2 2 2 2 3 2" xfId="29017" xr:uid="{00000000-0005-0000-0000-000001070000}"/>
    <cellStyle name="20% - Énfasis2 2 2 2 2 2 4" xfId="16085" xr:uid="{00000000-0005-0000-0000-000002070000}"/>
    <cellStyle name="20% - Énfasis2 2 2 2 2 2 4 2" xfId="33902" xr:uid="{00000000-0005-0000-0000-000003070000}"/>
    <cellStyle name="20% - Énfasis2 2 2 2 2 2 5" xfId="21326" xr:uid="{00000000-0005-0000-0000-000004070000}"/>
    <cellStyle name="20% - Énfasis2 2 2 2 2 2 6" xfId="11835" xr:uid="{00000000-0005-0000-0000-000005070000}"/>
    <cellStyle name="20% - Énfasis2 2 2 2 2 2 7" xfId="23976" xr:uid="{00000000-0005-0000-0000-000006070000}"/>
    <cellStyle name="20% - Énfasis2 2 2 2 2 2 8" xfId="38806" xr:uid="{00000000-0005-0000-0000-000007070000}"/>
    <cellStyle name="20% - Énfasis2 2 2 2 2 2 9" xfId="43874" xr:uid="{DD601C61-B880-44F4-93D6-72F2B3F42F2C}"/>
    <cellStyle name="20% - Énfasis2 2 2 2 2 3" xfId="1395" xr:uid="{00000000-0005-0000-0000-000008070000}"/>
    <cellStyle name="20% - Énfasis2 2 2 2 2 3 2" xfId="3837" xr:uid="{00000000-0005-0000-0000-000009070000}"/>
    <cellStyle name="20% - Énfasis2 2 2 2 2 3 2 2" xfId="17947" xr:uid="{00000000-0005-0000-0000-00000A070000}"/>
    <cellStyle name="20% - Énfasis2 2 2 2 2 3 2 2 2" xfId="30840" xr:uid="{00000000-0005-0000-0000-00000B070000}"/>
    <cellStyle name="20% - Énfasis2 2 2 2 2 3 2 3" xfId="13658" xr:uid="{00000000-0005-0000-0000-00000C070000}"/>
    <cellStyle name="20% - Énfasis2 2 2 2 2 3 2 3 2" xfId="35725" xr:uid="{00000000-0005-0000-0000-00000D070000}"/>
    <cellStyle name="20% - Énfasis2 2 2 2 2 3 2 4" xfId="8780" xr:uid="{00000000-0005-0000-0000-00000E070000}"/>
    <cellStyle name="20% - Énfasis2 2 2 2 2 3 2 5" xfId="25905" xr:uid="{00000000-0005-0000-0000-00000F070000}"/>
    <cellStyle name="20% - Énfasis2 2 2 2 2 3 2 6" xfId="40734" xr:uid="{00000000-0005-0000-0000-000010070000}"/>
    <cellStyle name="20% - Énfasis2 2 2 2 2 3 2 7" xfId="45797" xr:uid="{28A3656D-52D3-4303-86DE-B8ACCD2D5A85}"/>
    <cellStyle name="20% - Énfasis2 2 2 2 2 3 3" xfId="6311" xr:uid="{00000000-0005-0000-0000-000011070000}"/>
    <cellStyle name="20% - Énfasis2 2 2 2 2 3 3 2" xfId="28404" xr:uid="{00000000-0005-0000-0000-000012070000}"/>
    <cellStyle name="20% - Énfasis2 2 2 2 2 3 4" xfId="20713" xr:uid="{00000000-0005-0000-0000-000013070000}"/>
    <cellStyle name="20% - Énfasis2 2 2 2 2 3 4 2" xfId="33289" xr:uid="{00000000-0005-0000-0000-000014070000}"/>
    <cellStyle name="20% - Énfasis2 2 2 2 2 3 5" xfId="11222" xr:uid="{00000000-0005-0000-0000-000015070000}"/>
    <cellStyle name="20% - Énfasis2 2 2 2 2 3 6" xfId="23363" xr:uid="{00000000-0005-0000-0000-000016070000}"/>
    <cellStyle name="20% - Énfasis2 2 2 2 2 3 7" xfId="38193" xr:uid="{00000000-0005-0000-0000-000017070000}"/>
    <cellStyle name="20% - Énfasis2 2 2 2 2 3 8" xfId="43261" xr:uid="{DBD2F214-F01A-41CE-8AB5-4F23B2285545}"/>
    <cellStyle name="20% - Énfasis2 2 2 2 2 4" xfId="2899" xr:uid="{00000000-0005-0000-0000-000018070000}"/>
    <cellStyle name="20% - Énfasis2 2 2 2 2 4 2" xfId="17009" xr:uid="{00000000-0005-0000-0000-000019070000}"/>
    <cellStyle name="20% - Énfasis2 2 2 2 2 4 2 2" xfId="29902" xr:uid="{00000000-0005-0000-0000-00001A070000}"/>
    <cellStyle name="20% - Énfasis2 2 2 2 2 4 3" xfId="12720" xr:uid="{00000000-0005-0000-0000-00001B070000}"/>
    <cellStyle name="20% - Énfasis2 2 2 2 2 4 3 2" xfId="34787" xr:uid="{00000000-0005-0000-0000-00001C070000}"/>
    <cellStyle name="20% - Énfasis2 2 2 2 2 4 4" xfId="7842" xr:uid="{00000000-0005-0000-0000-00001D070000}"/>
    <cellStyle name="20% - Énfasis2 2 2 2 2 4 5" xfId="24967" xr:uid="{00000000-0005-0000-0000-00001E070000}"/>
    <cellStyle name="20% - Énfasis2 2 2 2 2 4 6" xfId="39796" xr:uid="{00000000-0005-0000-0000-00001F070000}"/>
    <cellStyle name="20% - Énfasis2 2 2 2 2 4 7" xfId="44859" xr:uid="{56269AD5-54D5-44DD-B3B6-7E5AA747774B}"/>
    <cellStyle name="20% - Énfasis2 2 2 2 2 5" xfId="5373" xr:uid="{00000000-0005-0000-0000-000020070000}"/>
    <cellStyle name="20% - Énfasis2 2 2 2 2 5 2" xfId="27466" xr:uid="{00000000-0005-0000-0000-000021070000}"/>
    <cellStyle name="20% - Énfasis2 2 2 2 2 6" xfId="15454" xr:uid="{00000000-0005-0000-0000-000022070000}"/>
    <cellStyle name="20% - Énfasis2 2 2 2 2 6 2" xfId="32351" xr:uid="{00000000-0005-0000-0000-000023070000}"/>
    <cellStyle name="20% - Énfasis2 2 2 2 2 7" xfId="19757" xr:uid="{00000000-0005-0000-0000-000024070000}"/>
    <cellStyle name="20% - Énfasis2 2 2 2 2 8" xfId="10284" xr:uid="{00000000-0005-0000-0000-000025070000}"/>
    <cellStyle name="20% - Énfasis2 2 2 2 2 9" xfId="22425" xr:uid="{00000000-0005-0000-0000-000026070000}"/>
    <cellStyle name="20% - Énfasis2 2 2 2 3" xfId="604" xr:uid="{00000000-0005-0000-0000-000027070000}"/>
    <cellStyle name="20% - Énfasis2 2 2 2 3 10" xfId="37462" xr:uid="{00000000-0005-0000-0000-000028070000}"/>
    <cellStyle name="20% - Énfasis2 2 2 2 3 11" xfId="42530" xr:uid="{284056D7-A905-4165-A83A-D21134A38AAC}"/>
    <cellStyle name="20% - Énfasis2 2 2 2 3 2" xfId="2215" xr:uid="{00000000-0005-0000-0000-000029070000}"/>
    <cellStyle name="20% - Énfasis2 2 2 2 3 2 2" xfId="4657" xr:uid="{00000000-0005-0000-0000-00002A070000}"/>
    <cellStyle name="20% - Énfasis2 2 2 2 3 2 2 2" xfId="18767" xr:uid="{00000000-0005-0000-0000-00002B070000}"/>
    <cellStyle name="20% - Énfasis2 2 2 2 3 2 2 2 2" xfId="31660" xr:uid="{00000000-0005-0000-0000-00002C070000}"/>
    <cellStyle name="20% - Énfasis2 2 2 2 3 2 2 3" xfId="14478" xr:uid="{00000000-0005-0000-0000-00002D070000}"/>
    <cellStyle name="20% - Énfasis2 2 2 2 3 2 2 3 2" xfId="36545" xr:uid="{00000000-0005-0000-0000-00002E070000}"/>
    <cellStyle name="20% - Énfasis2 2 2 2 3 2 2 4" xfId="9600" xr:uid="{00000000-0005-0000-0000-00002F070000}"/>
    <cellStyle name="20% - Énfasis2 2 2 2 3 2 2 5" xfId="26725" xr:uid="{00000000-0005-0000-0000-000030070000}"/>
    <cellStyle name="20% - Énfasis2 2 2 2 3 2 2 6" xfId="41554" xr:uid="{00000000-0005-0000-0000-000031070000}"/>
    <cellStyle name="20% - Énfasis2 2 2 2 3 2 2 7" xfId="46617" xr:uid="{A5AAA5E7-42E2-4D56-81DB-EC3CB05A75F2}"/>
    <cellStyle name="20% - Énfasis2 2 2 2 3 2 3" xfId="7131" xr:uid="{00000000-0005-0000-0000-000032070000}"/>
    <cellStyle name="20% - Énfasis2 2 2 2 3 2 3 2" xfId="29224" xr:uid="{00000000-0005-0000-0000-000033070000}"/>
    <cellStyle name="20% - Énfasis2 2 2 2 3 2 4" xfId="16292" xr:uid="{00000000-0005-0000-0000-000034070000}"/>
    <cellStyle name="20% - Énfasis2 2 2 2 3 2 4 2" xfId="34109" xr:uid="{00000000-0005-0000-0000-000035070000}"/>
    <cellStyle name="20% - Énfasis2 2 2 2 3 2 5" xfId="21533" xr:uid="{00000000-0005-0000-0000-000036070000}"/>
    <cellStyle name="20% - Énfasis2 2 2 2 3 2 6" xfId="12042" xr:uid="{00000000-0005-0000-0000-000037070000}"/>
    <cellStyle name="20% - Énfasis2 2 2 2 3 2 7" xfId="24183" xr:uid="{00000000-0005-0000-0000-000038070000}"/>
    <cellStyle name="20% - Énfasis2 2 2 2 3 2 8" xfId="39013" xr:uid="{00000000-0005-0000-0000-000039070000}"/>
    <cellStyle name="20% - Énfasis2 2 2 2 3 2 9" xfId="44081" xr:uid="{9C4B9600-55D9-4209-B72F-4E4753A36E5C}"/>
    <cellStyle name="20% - Énfasis2 2 2 2 3 3" xfId="1602" xr:uid="{00000000-0005-0000-0000-00003A070000}"/>
    <cellStyle name="20% - Énfasis2 2 2 2 3 3 2" xfId="4044" xr:uid="{00000000-0005-0000-0000-00003B070000}"/>
    <cellStyle name="20% - Énfasis2 2 2 2 3 3 2 2" xfId="18154" xr:uid="{00000000-0005-0000-0000-00003C070000}"/>
    <cellStyle name="20% - Énfasis2 2 2 2 3 3 2 2 2" xfId="31047" xr:uid="{00000000-0005-0000-0000-00003D070000}"/>
    <cellStyle name="20% - Énfasis2 2 2 2 3 3 2 3" xfId="13865" xr:uid="{00000000-0005-0000-0000-00003E070000}"/>
    <cellStyle name="20% - Énfasis2 2 2 2 3 3 2 3 2" xfId="35932" xr:uid="{00000000-0005-0000-0000-00003F070000}"/>
    <cellStyle name="20% - Énfasis2 2 2 2 3 3 2 4" xfId="8987" xr:uid="{00000000-0005-0000-0000-000040070000}"/>
    <cellStyle name="20% - Énfasis2 2 2 2 3 3 2 5" xfId="26112" xr:uid="{00000000-0005-0000-0000-000041070000}"/>
    <cellStyle name="20% - Énfasis2 2 2 2 3 3 2 6" xfId="40941" xr:uid="{00000000-0005-0000-0000-000042070000}"/>
    <cellStyle name="20% - Énfasis2 2 2 2 3 3 2 7" xfId="46004" xr:uid="{84336C7C-0E16-4B7F-ACD3-0C8BAEC29CB1}"/>
    <cellStyle name="20% - Énfasis2 2 2 2 3 3 3" xfId="6518" xr:uid="{00000000-0005-0000-0000-000043070000}"/>
    <cellStyle name="20% - Énfasis2 2 2 2 3 3 3 2" xfId="28611" xr:uid="{00000000-0005-0000-0000-000044070000}"/>
    <cellStyle name="20% - Énfasis2 2 2 2 3 3 4" xfId="20920" xr:uid="{00000000-0005-0000-0000-000045070000}"/>
    <cellStyle name="20% - Énfasis2 2 2 2 3 3 4 2" xfId="33496" xr:uid="{00000000-0005-0000-0000-000046070000}"/>
    <cellStyle name="20% - Énfasis2 2 2 2 3 3 5" xfId="11429" xr:uid="{00000000-0005-0000-0000-000047070000}"/>
    <cellStyle name="20% - Énfasis2 2 2 2 3 3 6" xfId="23570" xr:uid="{00000000-0005-0000-0000-000048070000}"/>
    <cellStyle name="20% - Énfasis2 2 2 2 3 3 7" xfId="38400" xr:uid="{00000000-0005-0000-0000-000049070000}"/>
    <cellStyle name="20% - Énfasis2 2 2 2 3 3 8" xfId="43468" xr:uid="{94652886-A65E-4901-8F33-E8CE3CFB3033}"/>
    <cellStyle name="20% - Énfasis2 2 2 2 3 4" xfId="3106" xr:uid="{00000000-0005-0000-0000-00004A070000}"/>
    <cellStyle name="20% - Énfasis2 2 2 2 3 4 2" xfId="17216" xr:uid="{00000000-0005-0000-0000-00004B070000}"/>
    <cellStyle name="20% - Énfasis2 2 2 2 3 4 2 2" xfId="30109" xr:uid="{00000000-0005-0000-0000-00004C070000}"/>
    <cellStyle name="20% - Énfasis2 2 2 2 3 4 3" xfId="12927" xr:uid="{00000000-0005-0000-0000-00004D070000}"/>
    <cellStyle name="20% - Énfasis2 2 2 2 3 4 3 2" xfId="34994" xr:uid="{00000000-0005-0000-0000-00004E070000}"/>
    <cellStyle name="20% - Énfasis2 2 2 2 3 4 4" xfId="8049" xr:uid="{00000000-0005-0000-0000-00004F070000}"/>
    <cellStyle name="20% - Énfasis2 2 2 2 3 4 5" xfId="25174" xr:uid="{00000000-0005-0000-0000-000050070000}"/>
    <cellStyle name="20% - Énfasis2 2 2 2 3 4 6" xfId="40003" xr:uid="{00000000-0005-0000-0000-000051070000}"/>
    <cellStyle name="20% - Énfasis2 2 2 2 3 4 7" xfId="45066" xr:uid="{91C01203-8C70-480B-8751-18D8D25617B6}"/>
    <cellStyle name="20% - Énfasis2 2 2 2 3 5" xfId="5580" xr:uid="{00000000-0005-0000-0000-000052070000}"/>
    <cellStyle name="20% - Énfasis2 2 2 2 3 5 2" xfId="27673" xr:uid="{00000000-0005-0000-0000-000053070000}"/>
    <cellStyle name="20% - Énfasis2 2 2 2 3 6" xfId="15661" xr:uid="{00000000-0005-0000-0000-000054070000}"/>
    <cellStyle name="20% - Énfasis2 2 2 2 3 6 2" xfId="32558" xr:uid="{00000000-0005-0000-0000-000055070000}"/>
    <cellStyle name="20% - Énfasis2 2 2 2 3 7" xfId="19964" xr:uid="{00000000-0005-0000-0000-000056070000}"/>
    <cellStyle name="20% - Énfasis2 2 2 2 3 8" xfId="10491" xr:uid="{00000000-0005-0000-0000-000057070000}"/>
    <cellStyle name="20% - Énfasis2 2 2 2 3 9" xfId="22632" xr:uid="{00000000-0005-0000-0000-000058070000}"/>
    <cellStyle name="20% - Énfasis2 2 2 2 4" xfId="1228" xr:uid="{00000000-0005-0000-0000-000059070000}"/>
    <cellStyle name="20% - Énfasis2 2 2 2 4 2" xfId="3673" xr:uid="{00000000-0005-0000-0000-00005A070000}"/>
    <cellStyle name="20% - Énfasis2 2 2 2 4 2 2" xfId="17783" xr:uid="{00000000-0005-0000-0000-00005B070000}"/>
    <cellStyle name="20% - Énfasis2 2 2 2 4 2 2 2" xfId="30676" xr:uid="{00000000-0005-0000-0000-00005C070000}"/>
    <cellStyle name="20% - Énfasis2 2 2 2 4 2 3" xfId="13494" xr:uid="{00000000-0005-0000-0000-00005D070000}"/>
    <cellStyle name="20% - Énfasis2 2 2 2 4 2 3 2" xfId="35561" xr:uid="{00000000-0005-0000-0000-00005E070000}"/>
    <cellStyle name="20% - Énfasis2 2 2 2 4 2 4" xfId="8616" xr:uid="{00000000-0005-0000-0000-00005F070000}"/>
    <cellStyle name="20% - Énfasis2 2 2 2 4 2 5" xfId="25741" xr:uid="{00000000-0005-0000-0000-000060070000}"/>
    <cellStyle name="20% - Énfasis2 2 2 2 4 2 6" xfId="40570" xr:uid="{00000000-0005-0000-0000-000061070000}"/>
    <cellStyle name="20% - Énfasis2 2 2 2 4 2 7" xfId="45633" xr:uid="{15E90A18-05D5-48D6-BB85-62E5905034DF}"/>
    <cellStyle name="20% - Énfasis2 2 2 2 4 3" xfId="6147" xr:uid="{00000000-0005-0000-0000-000062070000}"/>
    <cellStyle name="20% - Énfasis2 2 2 2 4 3 2" xfId="28240" xr:uid="{00000000-0005-0000-0000-000063070000}"/>
    <cellStyle name="20% - Énfasis2 2 2 2 4 4" xfId="15290" xr:uid="{00000000-0005-0000-0000-000064070000}"/>
    <cellStyle name="20% - Énfasis2 2 2 2 4 4 2" xfId="33125" xr:uid="{00000000-0005-0000-0000-000065070000}"/>
    <cellStyle name="20% - Énfasis2 2 2 2 4 5" xfId="20549" xr:uid="{00000000-0005-0000-0000-000066070000}"/>
    <cellStyle name="20% - Énfasis2 2 2 2 4 6" xfId="11058" xr:uid="{00000000-0005-0000-0000-000067070000}"/>
    <cellStyle name="20% - Énfasis2 2 2 2 4 7" xfId="23199" xr:uid="{00000000-0005-0000-0000-000068070000}"/>
    <cellStyle name="20% - Énfasis2 2 2 2 4 8" xfId="38029" xr:uid="{00000000-0005-0000-0000-000069070000}"/>
    <cellStyle name="20% - Énfasis2 2 2 2 4 9" xfId="43097" xr:uid="{BE7C5B8D-4E58-4DCC-9650-11D5B5D2E0D6}"/>
    <cellStyle name="20% - Énfasis2 2 2 2 5" xfId="1844" xr:uid="{00000000-0005-0000-0000-00006A070000}"/>
    <cellStyle name="20% - Énfasis2 2 2 2 5 2" xfId="4286" xr:uid="{00000000-0005-0000-0000-00006B070000}"/>
    <cellStyle name="20% - Énfasis2 2 2 2 5 2 2" xfId="18396" xr:uid="{00000000-0005-0000-0000-00006C070000}"/>
    <cellStyle name="20% - Énfasis2 2 2 2 5 2 2 2" xfId="31289" xr:uid="{00000000-0005-0000-0000-00006D070000}"/>
    <cellStyle name="20% - Énfasis2 2 2 2 5 2 3" xfId="14107" xr:uid="{00000000-0005-0000-0000-00006E070000}"/>
    <cellStyle name="20% - Énfasis2 2 2 2 5 2 3 2" xfId="36174" xr:uid="{00000000-0005-0000-0000-00006F070000}"/>
    <cellStyle name="20% - Énfasis2 2 2 2 5 2 4" xfId="9229" xr:uid="{00000000-0005-0000-0000-000070070000}"/>
    <cellStyle name="20% - Énfasis2 2 2 2 5 2 5" xfId="26354" xr:uid="{00000000-0005-0000-0000-000071070000}"/>
    <cellStyle name="20% - Énfasis2 2 2 2 5 2 6" xfId="41183" xr:uid="{00000000-0005-0000-0000-000072070000}"/>
    <cellStyle name="20% - Énfasis2 2 2 2 5 2 7" xfId="46246" xr:uid="{FBEE7F26-9FE6-4B44-9342-B1A240E0907C}"/>
    <cellStyle name="20% - Énfasis2 2 2 2 5 3" xfId="6760" xr:uid="{00000000-0005-0000-0000-000073070000}"/>
    <cellStyle name="20% - Énfasis2 2 2 2 5 3 2" xfId="28853" xr:uid="{00000000-0005-0000-0000-000074070000}"/>
    <cellStyle name="20% - Énfasis2 2 2 2 5 4" xfId="15921" xr:uid="{00000000-0005-0000-0000-000075070000}"/>
    <cellStyle name="20% - Énfasis2 2 2 2 5 4 2" xfId="33738" xr:uid="{00000000-0005-0000-0000-000076070000}"/>
    <cellStyle name="20% - Énfasis2 2 2 2 5 5" xfId="21162" xr:uid="{00000000-0005-0000-0000-000077070000}"/>
    <cellStyle name="20% - Énfasis2 2 2 2 5 6" xfId="11671" xr:uid="{00000000-0005-0000-0000-000078070000}"/>
    <cellStyle name="20% - Énfasis2 2 2 2 5 7" xfId="23812" xr:uid="{00000000-0005-0000-0000-000079070000}"/>
    <cellStyle name="20% - Énfasis2 2 2 2 5 8" xfId="38642" xr:uid="{00000000-0005-0000-0000-00007A070000}"/>
    <cellStyle name="20% - Énfasis2 2 2 2 5 9" xfId="43710" xr:uid="{90895DEC-122B-4F4E-8C38-12A092693377}"/>
    <cellStyle name="20% - Énfasis2 2 2 2 6" xfId="2500" xr:uid="{00000000-0005-0000-0000-00007B070000}"/>
    <cellStyle name="20% - Énfasis2 2 2 2 6 2" xfId="4942" xr:uid="{00000000-0005-0000-0000-00007C070000}"/>
    <cellStyle name="20% - Énfasis2 2 2 2 6 2 2" xfId="19052" xr:uid="{00000000-0005-0000-0000-00007D070000}"/>
    <cellStyle name="20% - Énfasis2 2 2 2 6 2 2 2" xfId="31945" xr:uid="{00000000-0005-0000-0000-00007E070000}"/>
    <cellStyle name="20% - Énfasis2 2 2 2 6 2 3" xfId="14763" xr:uid="{00000000-0005-0000-0000-00007F070000}"/>
    <cellStyle name="20% - Énfasis2 2 2 2 6 2 3 2" xfId="36830" xr:uid="{00000000-0005-0000-0000-000080070000}"/>
    <cellStyle name="20% - Énfasis2 2 2 2 6 2 4" xfId="9885" xr:uid="{00000000-0005-0000-0000-000081070000}"/>
    <cellStyle name="20% - Énfasis2 2 2 2 6 2 5" xfId="27010" xr:uid="{00000000-0005-0000-0000-000082070000}"/>
    <cellStyle name="20% - Énfasis2 2 2 2 6 2 6" xfId="41839" xr:uid="{00000000-0005-0000-0000-000083070000}"/>
    <cellStyle name="20% - Énfasis2 2 2 2 6 2 7" xfId="46902" xr:uid="{51889C33-4CAC-4086-B9D1-B14CC9CEFF56}"/>
    <cellStyle name="20% - Énfasis2 2 2 2 6 3" xfId="7416" xr:uid="{00000000-0005-0000-0000-000084070000}"/>
    <cellStyle name="20% - Énfasis2 2 2 2 6 3 2" xfId="29509" xr:uid="{00000000-0005-0000-0000-000085070000}"/>
    <cellStyle name="20% - Énfasis2 2 2 2 6 4" xfId="16577" xr:uid="{00000000-0005-0000-0000-000086070000}"/>
    <cellStyle name="20% - Énfasis2 2 2 2 6 4 2" xfId="34394" xr:uid="{00000000-0005-0000-0000-000087070000}"/>
    <cellStyle name="20% - Énfasis2 2 2 2 6 5" xfId="21818" xr:uid="{00000000-0005-0000-0000-000088070000}"/>
    <cellStyle name="20% - Énfasis2 2 2 2 6 6" xfId="12327" xr:uid="{00000000-0005-0000-0000-000089070000}"/>
    <cellStyle name="20% - Énfasis2 2 2 2 6 7" xfId="24468" xr:uid="{00000000-0005-0000-0000-00008A070000}"/>
    <cellStyle name="20% - Énfasis2 2 2 2 6 8" xfId="39298" xr:uid="{00000000-0005-0000-0000-00008B070000}"/>
    <cellStyle name="20% - Énfasis2 2 2 2 6 9" xfId="44366" xr:uid="{9DA44281-99F1-4050-9438-945CFB441CF3}"/>
    <cellStyle name="20% - Énfasis2 2 2 2 7" xfId="953" xr:uid="{00000000-0005-0000-0000-00008C070000}"/>
    <cellStyle name="20% - Énfasis2 2 2 2 7 2" xfId="3398" xr:uid="{00000000-0005-0000-0000-00008D070000}"/>
    <cellStyle name="20% - Énfasis2 2 2 2 7 2 2" xfId="17508" xr:uid="{00000000-0005-0000-0000-00008E070000}"/>
    <cellStyle name="20% - Énfasis2 2 2 2 7 2 2 2" xfId="30401" xr:uid="{00000000-0005-0000-0000-00008F070000}"/>
    <cellStyle name="20% - Énfasis2 2 2 2 7 2 3" xfId="13219" xr:uid="{00000000-0005-0000-0000-000090070000}"/>
    <cellStyle name="20% - Énfasis2 2 2 2 7 2 3 2" xfId="35286" xr:uid="{00000000-0005-0000-0000-000091070000}"/>
    <cellStyle name="20% - Énfasis2 2 2 2 7 2 4" xfId="8341" xr:uid="{00000000-0005-0000-0000-000092070000}"/>
    <cellStyle name="20% - Énfasis2 2 2 2 7 2 5" xfId="25466" xr:uid="{00000000-0005-0000-0000-000093070000}"/>
    <cellStyle name="20% - Énfasis2 2 2 2 7 2 6" xfId="40295" xr:uid="{00000000-0005-0000-0000-000094070000}"/>
    <cellStyle name="20% - Énfasis2 2 2 2 7 2 7" xfId="45358" xr:uid="{A9EAAAE3-D8FF-445D-9BE8-0DB7FC4AA697}"/>
    <cellStyle name="20% - Énfasis2 2 2 2 7 3" xfId="5872" xr:uid="{00000000-0005-0000-0000-000095070000}"/>
    <cellStyle name="20% - Énfasis2 2 2 2 7 3 2" xfId="27965" xr:uid="{00000000-0005-0000-0000-000096070000}"/>
    <cellStyle name="20% - Énfasis2 2 2 2 7 4" xfId="20274" xr:uid="{00000000-0005-0000-0000-000097070000}"/>
    <cellStyle name="20% - Énfasis2 2 2 2 7 4 2" xfId="32850" xr:uid="{00000000-0005-0000-0000-000098070000}"/>
    <cellStyle name="20% - Énfasis2 2 2 2 7 5" xfId="10783" xr:uid="{00000000-0005-0000-0000-000099070000}"/>
    <cellStyle name="20% - Énfasis2 2 2 2 7 6" xfId="22924" xr:uid="{00000000-0005-0000-0000-00009A070000}"/>
    <cellStyle name="20% - Énfasis2 2 2 2 7 7" xfId="37754" xr:uid="{00000000-0005-0000-0000-00009B070000}"/>
    <cellStyle name="20% - Énfasis2 2 2 2 7 8" xfId="42822" xr:uid="{3BE71DB6-0E01-4498-B36C-58293360A7A7}"/>
    <cellStyle name="20% - Énfasis2 2 2 2 8" xfId="2735" xr:uid="{00000000-0005-0000-0000-00009C070000}"/>
    <cellStyle name="20% - Énfasis2 2 2 2 8 2" xfId="16845" xr:uid="{00000000-0005-0000-0000-00009D070000}"/>
    <cellStyle name="20% - Énfasis2 2 2 2 8 2 2" xfId="29738" xr:uid="{00000000-0005-0000-0000-00009E070000}"/>
    <cellStyle name="20% - Énfasis2 2 2 2 8 3" xfId="12556" xr:uid="{00000000-0005-0000-0000-00009F070000}"/>
    <cellStyle name="20% - Énfasis2 2 2 2 8 3 2" xfId="34623" xr:uid="{00000000-0005-0000-0000-0000A0070000}"/>
    <cellStyle name="20% - Énfasis2 2 2 2 8 4" xfId="7678" xr:uid="{00000000-0005-0000-0000-0000A1070000}"/>
    <cellStyle name="20% - Énfasis2 2 2 2 8 5" xfId="24801" xr:uid="{00000000-0005-0000-0000-0000A2070000}"/>
    <cellStyle name="20% - Énfasis2 2 2 2 8 6" xfId="39630" xr:uid="{00000000-0005-0000-0000-0000A3070000}"/>
    <cellStyle name="20% - Énfasis2 2 2 2 8 7" xfId="44695" xr:uid="{30E4C2A6-DA2B-4AD0-9794-ECB2982DF4F4}"/>
    <cellStyle name="20% - Énfasis2 2 2 2 9" xfId="5207" xr:uid="{00000000-0005-0000-0000-0000A4070000}"/>
    <cellStyle name="20% - Énfasis2 2 2 2 9 2" xfId="27300" xr:uid="{00000000-0005-0000-0000-0000A5070000}"/>
    <cellStyle name="20% - Énfasis2 2 2 20" xfId="37023" xr:uid="{00000000-0005-0000-0000-0000A6070000}"/>
    <cellStyle name="20% - Énfasis2 2 2 21" xfId="42096" xr:uid="{9E3B13BF-652A-4232-99BE-E8F89EF24B65}"/>
    <cellStyle name="20% - Énfasis2 2 2 3" xfId="328" xr:uid="{00000000-0005-0000-0000-0000A7070000}"/>
    <cellStyle name="20% - Énfasis2 2 2 3 10" xfId="19282" xr:uid="{00000000-0005-0000-0000-0000A8070000}"/>
    <cellStyle name="20% - Énfasis2 2 2 3 11" xfId="19694" xr:uid="{00000000-0005-0000-0000-0000A9070000}"/>
    <cellStyle name="20% - Énfasis2 2 2 3 12" xfId="10221" xr:uid="{00000000-0005-0000-0000-0000AA070000}"/>
    <cellStyle name="20% - Énfasis2 2 2 3 13" xfId="22362" xr:uid="{00000000-0005-0000-0000-0000AB070000}"/>
    <cellStyle name="20% - Énfasis2 2 2 3 14" xfId="37192" xr:uid="{00000000-0005-0000-0000-0000AC070000}"/>
    <cellStyle name="20% - Énfasis2 2 2 3 15" xfId="42260" xr:uid="{EB35778C-50E2-41B9-A8D2-2F2DF7703299}"/>
    <cellStyle name="20% - Énfasis2 2 2 3 2" xfId="603" xr:uid="{00000000-0005-0000-0000-0000AD070000}"/>
    <cellStyle name="20% - Énfasis2 2 2 3 2 10" xfId="37461" xr:uid="{00000000-0005-0000-0000-0000AE070000}"/>
    <cellStyle name="20% - Énfasis2 2 2 3 2 11" xfId="42529" xr:uid="{3529374B-D0D7-41C5-99EB-E77569F67FF2}"/>
    <cellStyle name="20% - Énfasis2 2 2 3 2 2" xfId="2214" xr:uid="{00000000-0005-0000-0000-0000AF070000}"/>
    <cellStyle name="20% - Énfasis2 2 2 3 2 2 2" xfId="4656" xr:uid="{00000000-0005-0000-0000-0000B0070000}"/>
    <cellStyle name="20% - Énfasis2 2 2 3 2 2 2 2" xfId="18766" xr:uid="{00000000-0005-0000-0000-0000B1070000}"/>
    <cellStyle name="20% - Énfasis2 2 2 3 2 2 2 2 2" xfId="31659" xr:uid="{00000000-0005-0000-0000-0000B2070000}"/>
    <cellStyle name="20% - Énfasis2 2 2 3 2 2 2 3" xfId="14477" xr:uid="{00000000-0005-0000-0000-0000B3070000}"/>
    <cellStyle name="20% - Énfasis2 2 2 3 2 2 2 3 2" xfId="36544" xr:uid="{00000000-0005-0000-0000-0000B4070000}"/>
    <cellStyle name="20% - Énfasis2 2 2 3 2 2 2 4" xfId="9599" xr:uid="{00000000-0005-0000-0000-0000B5070000}"/>
    <cellStyle name="20% - Énfasis2 2 2 3 2 2 2 5" xfId="26724" xr:uid="{00000000-0005-0000-0000-0000B6070000}"/>
    <cellStyle name="20% - Énfasis2 2 2 3 2 2 2 6" xfId="41553" xr:uid="{00000000-0005-0000-0000-0000B7070000}"/>
    <cellStyle name="20% - Énfasis2 2 2 3 2 2 2 7" xfId="46616" xr:uid="{8C739755-F8BC-4F57-9825-B9DEAD0E17F5}"/>
    <cellStyle name="20% - Énfasis2 2 2 3 2 2 3" xfId="7130" xr:uid="{00000000-0005-0000-0000-0000B8070000}"/>
    <cellStyle name="20% - Énfasis2 2 2 3 2 2 3 2" xfId="29223" xr:uid="{00000000-0005-0000-0000-0000B9070000}"/>
    <cellStyle name="20% - Énfasis2 2 2 3 2 2 4" xfId="16291" xr:uid="{00000000-0005-0000-0000-0000BA070000}"/>
    <cellStyle name="20% - Énfasis2 2 2 3 2 2 4 2" xfId="34108" xr:uid="{00000000-0005-0000-0000-0000BB070000}"/>
    <cellStyle name="20% - Énfasis2 2 2 3 2 2 5" xfId="21532" xr:uid="{00000000-0005-0000-0000-0000BC070000}"/>
    <cellStyle name="20% - Énfasis2 2 2 3 2 2 6" xfId="12041" xr:uid="{00000000-0005-0000-0000-0000BD070000}"/>
    <cellStyle name="20% - Énfasis2 2 2 3 2 2 7" xfId="24182" xr:uid="{00000000-0005-0000-0000-0000BE070000}"/>
    <cellStyle name="20% - Énfasis2 2 2 3 2 2 8" xfId="39012" xr:uid="{00000000-0005-0000-0000-0000BF070000}"/>
    <cellStyle name="20% - Énfasis2 2 2 3 2 2 9" xfId="44080" xr:uid="{48C19DBA-9340-412D-94A4-C45E65D912A7}"/>
    <cellStyle name="20% - Énfasis2 2 2 3 2 3" xfId="1601" xr:uid="{00000000-0005-0000-0000-0000C0070000}"/>
    <cellStyle name="20% - Énfasis2 2 2 3 2 3 2" xfId="4043" xr:uid="{00000000-0005-0000-0000-0000C1070000}"/>
    <cellStyle name="20% - Énfasis2 2 2 3 2 3 2 2" xfId="18153" xr:uid="{00000000-0005-0000-0000-0000C2070000}"/>
    <cellStyle name="20% - Énfasis2 2 2 3 2 3 2 2 2" xfId="31046" xr:uid="{00000000-0005-0000-0000-0000C3070000}"/>
    <cellStyle name="20% - Énfasis2 2 2 3 2 3 2 3" xfId="13864" xr:uid="{00000000-0005-0000-0000-0000C4070000}"/>
    <cellStyle name="20% - Énfasis2 2 2 3 2 3 2 3 2" xfId="35931" xr:uid="{00000000-0005-0000-0000-0000C5070000}"/>
    <cellStyle name="20% - Énfasis2 2 2 3 2 3 2 4" xfId="8986" xr:uid="{00000000-0005-0000-0000-0000C6070000}"/>
    <cellStyle name="20% - Énfasis2 2 2 3 2 3 2 5" xfId="26111" xr:uid="{00000000-0005-0000-0000-0000C7070000}"/>
    <cellStyle name="20% - Énfasis2 2 2 3 2 3 2 6" xfId="40940" xr:uid="{00000000-0005-0000-0000-0000C8070000}"/>
    <cellStyle name="20% - Énfasis2 2 2 3 2 3 2 7" xfId="46003" xr:uid="{28DA4447-3537-427A-8747-83BA8BDD3271}"/>
    <cellStyle name="20% - Énfasis2 2 2 3 2 3 3" xfId="6517" xr:uid="{00000000-0005-0000-0000-0000C9070000}"/>
    <cellStyle name="20% - Énfasis2 2 2 3 2 3 3 2" xfId="28610" xr:uid="{00000000-0005-0000-0000-0000CA070000}"/>
    <cellStyle name="20% - Énfasis2 2 2 3 2 3 4" xfId="20919" xr:uid="{00000000-0005-0000-0000-0000CB070000}"/>
    <cellStyle name="20% - Énfasis2 2 2 3 2 3 4 2" xfId="33495" xr:uid="{00000000-0005-0000-0000-0000CC070000}"/>
    <cellStyle name="20% - Énfasis2 2 2 3 2 3 5" xfId="11428" xr:uid="{00000000-0005-0000-0000-0000CD070000}"/>
    <cellStyle name="20% - Énfasis2 2 2 3 2 3 6" xfId="23569" xr:uid="{00000000-0005-0000-0000-0000CE070000}"/>
    <cellStyle name="20% - Énfasis2 2 2 3 2 3 7" xfId="38399" xr:uid="{00000000-0005-0000-0000-0000CF070000}"/>
    <cellStyle name="20% - Énfasis2 2 2 3 2 3 8" xfId="43467" xr:uid="{FE1F9724-7B8D-4B98-B374-BD0331F50BD5}"/>
    <cellStyle name="20% - Énfasis2 2 2 3 2 4" xfId="3105" xr:uid="{00000000-0005-0000-0000-0000D0070000}"/>
    <cellStyle name="20% - Énfasis2 2 2 3 2 4 2" xfId="17215" xr:uid="{00000000-0005-0000-0000-0000D1070000}"/>
    <cellStyle name="20% - Énfasis2 2 2 3 2 4 2 2" xfId="30108" xr:uid="{00000000-0005-0000-0000-0000D2070000}"/>
    <cellStyle name="20% - Énfasis2 2 2 3 2 4 3" xfId="12926" xr:uid="{00000000-0005-0000-0000-0000D3070000}"/>
    <cellStyle name="20% - Énfasis2 2 2 3 2 4 3 2" xfId="34993" xr:uid="{00000000-0005-0000-0000-0000D4070000}"/>
    <cellStyle name="20% - Énfasis2 2 2 3 2 4 4" xfId="8048" xr:uid="{00000000-0005-0000-0000-0000D5070000}"/>
    <cellStyle name="20% - Énfasis2 2 2 3 2 4 5" xfId="25173" xr:uid="{00000000-0005-0000-0000-0000D6070000}"/>
    <cellStyle name="20% - Énfasis2 2 2 3 2 4 6" xfId="40002" xr:uid="{00000000-0005-0000-0000-0000D7070000}"/>
    <cellStyle name="20% - Énfasis2 2 2 3 2 4 7" xfId="45065" xr:uid="{435D9DE6-7A14-49D2-8EDE-833ECB8972FE}"/>
    <cellStyle name="20% - Énfasis2 2 2 3 2 5" xfId="5579" xr:uid="{00000000-0005-0000-0000-0000D8070000}"/>
    <cellStyle name="20% - Énfasis2 2 2 3 2 5 2" xfId="27672" xr:uid="{00000000-0005-0000-0000-0000D9070000}"/>
    <cellStyle name="20% - Énfasis2 2 2 3 2 6" xfId="15660" xr:uid="{00000000-0005-0000-0000-0000DA070000}"/>
    <cellStyle name="20% - Énfasis2 2 2 3 2 6 2" xfId="32557" xr:uid="{00000000-0005-0000-0000-0000DB070000}"/>
    <cellStyle name="20% - Énfasis2 2 2 3 2 7" xfId="19963" xr:uid="{00000000-0005-0000-0000-0000DC070000}"/>
    <cellStyle name="20% - Énfasis2 2 2 3 2 8" xfId="10490" xr:uid="{00000000-0005-0000-0000-0000DD070000}"/>
    <cellStyle name="20% - Énfasis2 2 2 3 2 9" xfId="22631" xr:uid="{00000000-0005-0000-0000-0000DE070000}"/>
    <cellStyle name="20% - Énfasis2 2 2 3 3" xfId="1332" xr:uid="{00000000-0005-0000-0000-0000DF070000}"/>
    <cellStyle name="20% - Énfasis2 2 2 3 3 2" xfId="3774" xr:uid="{00000000-0005-0000-0000-0000E0070000}"/>
    <cellStyle name="20% - Énfasis2 2 2 3 3 2 2" xfId="17884" xr:uid="{00000000-0005-0000-0000-0000E1070000}"/>
    <cellStyle name="20% - Énfasis2 2 2 3 3 2 2 2" xfId="30777" xr:uid="{00000000-0005-0000-0000-0000E2070000}"/>
    <cellStyle name="20% - Énfasis2 2 2 3 3 2 3" xfId="13595" xr:uid="{00000000-0005-0000-0000-0000E3070000}"/>
    <cellStyle name="20% - Énfasis2 2 2 3 3 2 3 2" xfId="35662" xr:uid="{00000000-0005-0000-0000-0000E4070000}"/>
    <cellStyle name="20% - Énfasis2 2 2 3 3 2 4" xfId="8717" xr:uid="{00000000-0005-0000-0000-0000E5070000}"/>
    <cellStyle name="20% - Énfasis2 2 2 3 3 2 5" xfId="25842" xr:uid="{00000000-0005-0000-0000-0000E6070000}"/>
    <cellStyle name="20% - Énfasis2 2 2 3 3 2 6" xfId="40671" xr:uid="{00000000-0005-0000-0000-0000E7070000}"/>
    <cellStyle name="20% - Énfasis2 2 2 3 3 2 7" xfId="45734" xr:uid="{5D9D41B5-4D23-4CE1-BB37-62BAE9B37470}"/>
    <cellStyle name="20% - Énfasis2 2 2 3 3 3" xfId="6248" xr:uid="{00000000-0005-0000-0000-0000E8070000}"/>
    <cellStyle name="20% - Énfasis2 2 2 3 3 3 2" xfId="28341" xr:uid="{00000000-0005-0000-0000-0000E9070000}"/>
    <cellStyle name="20% - Énfasis2 2 2 3 3 4" xfId="15391" xr:uid="{00000000-0005-0000-0000-0000EA070000}"/>
    <cellStyle name="20% - Énfasis2 2 2 3 3 4 2" xfId="33226" xr:uid="{00000000-0005-0000-0000-0000EB070000}"/>
    <cellStyle name="20% - Énfasis2 2 2 3 3 5" xfId="20650" xr:uid="{00000000-0005-0000-0000-0000EC070000}"/>
    <cellStyle name="20% - Énfasis2 2 2 3 3 6" xfId="11159" xr:uid="{00000000-0005-0000-0000-0000ED070000}"/>
    <cellStyle name="20% - Énfasis2 2 2 3 3 7" xfId="23300" xr:uid="{00000000-0005-0000-0000-0000EE070000}"/>
    <cellStyle name="20% - Énfasis2 2 2 3 3 8" xfId="38130" xr:uid="{00000000-0005-0000-0000-0000EF070000}"/>
    <cellStyle name="20% - Énfasis2 2 2 3 3 9" xfId="43198" xr:uid="{2152695E-C4F1-4C6B-8912-D9C7486FDBCC}"/>
    <cellStyle name="20% - Énfasis2 2 2 3 4" xfId="1945" xr:uid="{00000000-0005-0000-0000-0000F0070000}"/>
    <cellStyle name="20% - Énfasis2 2 2 3 4 2" xfId="4387" xr:uid="{00000000-0005-0000-0000-0000F1070000}"/>
    <cellStyle name="20% - Énfasis2 2 2 3 4 2 2" xfId="18497" xr:uid="{00000000-0005-0000-0000-0000F2070000}"/>
    <cellStyle name="20% - Énfasis2 2 2 3 4 2 2 2" xfId="31390" xr:uid="{00000000-0005-0000-0000-0000F3070000}"/>
    <cellStyle name="20% - Énfasis2 2 2 3 4 2 3" xfId="14208" xr:uid="{00000000-0005-0000-0000-0000F4070000}"/>
    <cellStyle name="20% - Énfasis2 2 2 3 4 2 3 2" xfId="36275" xr:uid="{00000000-0005-0000-0000-0000F5070000}"/>
    <cellStyle name="20% - Énfasis2 2 2 3 4 2 4" xfId="9330" xr:uid="{00000000-0005-0000-0000-0000F6070000}"/>
    <cellStyle name="20% - Énfasis2 2 2 3 4 2 5" xfId="26455" xr:uid="{00000000-0005-0000-0000-0000F7070000}"/>
    <cellStyle name="20% - Énfasis2 2 2 3 4 2 6" xfId="41284" xr:uid="{00000000-0005-0000-0000-0000F8070000}"/>
    <cellStyle name="20% - Énfasis2 2 2 3 4 2 7" xfId="46347" xr:uid="{6FFB496C-F5A8-4DC2-8DE9-F77BB9E3AF04}"/>
    <cellStyle name="20% - Énfasis2 2 2 3 4 3" xfId="6861" xr:uid="{00000000-0005-0000-0000-0000F9070000}"/>
    <cellStyle name="20% - Énfasis2 2 2 3 4 3 2" xfId="28954" xr:uid="{00000000-0005-0000-0000-0000FA070000}"/>
    <cellStyle name="20% - Énfasis2 2 2 3 4 4" xfId="16022" xr:uid="{00000000-0005-0000-0000-0000FB070000}"/>
    <cellStyle name="20% - Énfasis2 2 2 3 4 4 2" xfId="33839" xr:uid="{00000000-0005-0000-0000-0000FC070000}"/>
    <cellStyle name="20% - Énfasis2 2 2 3 4 5" xfId="21263" xr:uid="{00000000-0005-0000-0000-0000FD070000}"/>
    <cellStyle name="20% - Énfasis2 2 2 3 4 6" xfId="11772" xr:uid="{00000000-0005-0000-0000-0000FE070000}"/>
    <cellStyle name="20% - Énfasis2 2 2 3 4 7" xfId="23913" xr:uid="{00000000-0005-0000-0000-0000FF070000}"/>
    <cellStyle name="20% - Énfasis2 2 2 3 4 8" xfId="38743" xr:uid="{00000000-0005-0000-0000-000000080000}"/>
    <cellStyle name="20% - Énfasis2 2 2 3 4 9" xfId="43811" xr:uid="{52C26A35-3234-4811-8434-1A09AE24BF02}"/>
    <cellStyle name="20% - Énfasis2 2 2 3 5" xfId="2478" xr:uid="{00000000-0005-0000-0000-000001080000}"/>
    <cellStyle name="20% - Énfasis2 2 2 3 5 2" xfId="4920" xr:uid="{00000000-0005-0000-0000-000002080000}"/>
    <cellStyle name="20% - Énfasis2 2 2 3 5 2 2" xfId="19030" xr:uid="{00000000-0005-0000-0000-000003080000}"/>
    <cellStyle name="20% - Énfasis2 2 2 3 5 2 2 2" xfId="31923" xr:uid="{00000000-0005-0000-0000-000004080000}"/>
    <cellStyle name="20% - Énfasis2 2 2 3 5 2 3" xfId="14741" xr:uid="{00000000-0005-0000-0000-000005080000}"/>
    <cellStyle name="20% - Énfasis2 2 2 3 5 2 3 2" xfId="36808" xr:uid="{00000000-0005-0000-0000-000006080000}"/>
    <cellStyle name="20% - Énfasis2 2 2 3 5 2 4" xfId="9863" xr:uid="{00000000-0005-0000-0000-000007080000}"/>
    <cellStyle name="20% - Énfasis2 2 2 3 5 2 5" xfId="26988" xr:uid="{00000000-0005-0000-0000-000008080000}"/>
    <cellStyle name="20% - Énfasis2 2 2 3 5 2 6" xfId="41817" xr:uid="{00000000-0005-0000-0000-000009080000}"/>
    <cellStyle name="20% - Énfasis2 2 2 3 5 2 7" xfId="46880" xr:uid="{3D8286B3-D3B4-4998-920C-6D22B98E4237}"/>
    <cellStyle name="20% - Énfasis2 2 2 3 5 3" xfId="7394" xr:uid="{00000000-0005-0000-0000-00000A080000}"/>
    <cellStyle name="20% - Énfasis2 2 2 3 5 3 2" xfId="29487" xr:uid="{00000000-0005-0000-0000-00000B080000}"/>
    <cellStyle name="20% - Énfasis2 2 2 3 5 4" xfId="16555" xr:uid="{00000000-0005-0000-0000-00000C080000}"/>
    <cellStyle name="20% - Énfasis2 2 2 3 5 4 2" xfId="34372" xr:uid="{00000000-0005-0000-0000-00000D080000}"/>
    <cellStyle name="20% - Énfasis2 2 2 3 5 5" xfId="21796" xr:uid="{00000000-0005-0000-0000-00000E080000}"/>
    <cellStyle name="20% - Énfasis2 2 2 3 5 6" xfId="12305" xr:uid="{00000000-0005-0000-0000-00000F080000}"/>
    <cellStyle name="20% - Énfasis2 2 2 3 5 7" xfId="24446" xr:uid="{00000000-0005-0000-0000-000010080000}"/>
    <cellStyle name="20% - Énfasis2 2 2 3 5 8" xfId="39276" xr:uid="{00000000-0005-0000-0000-000011080000}"/>
    <cellStyle name="20% - Énfasis2 2 2 3 5 9" xfId="44344" xr:uid="{1C3A753C-88D1-40A8-982D-A85A55711343}"/>
    <cellStyle name="20% - Énfasis2 2 2 3 6" xfId="890" xr:uid="{00000000-0005-0000-0000-000012080000}"/>
    <cellStyle name="20% - Énfasis2 2 2 3 6 2" xfId="3335" xr:uid="{00000000-0005-0000-0000-000013080000}"/>
    <cellStyle name="20% - Énfasis2 2 2 3 6 2 2" xfId="17445" xr:uid="{00000000-0005-0000-0000-000014080000}"/>
    <cellStyle name="20% - Énfasis2 2 2 3 6 2 2 2" xfId="30338" xr:uid="{00000000-0005-0000-0000-000015080000}"/>
    <cellStyle name="20% - Énfasis2 2 2 3 6 2 3" xfId="13156" xr:uid="{00000000-0005-0000-0000-000016080000}"/>
    <cellStyle name="20% - Énfasis2 2 2 3 6 2 3 2" xfId="35223" xr:uid="{00000000-0005-0000-0000-000017080000}"/>
    <cellStyle name="20% - Énfasis2 2 2 3 6 2 4" xfId="8278" xr:uid="{00000000-0005-0000-0000-000018080000}"/>
    <cellStyle name="20% - Énfasis2 2 2 3 6 2 5" xfId="25403" xr:uid="{00000000-0005-0000-0000-000019080000}"/>
    <cellStyle name="20% - Énfasis2 2 2 3 6 2 6" xfId="40232" xr:uid="{00000000-0005-0000-0000-00001A080000}"/>
    <cellStyle name="20% - Énfasis2 2 2 3 6 2 7" xfId="45295" xr:uid="{C2918D46-D8F8-471E-9D66-DC7A138D62B9}"/>
    <cellStyle name="20% - Énfasis2 2 2 3 6 3" xfId="5809" xr:uid="{00000000-0005-0000-0000-00001B080000}"/>
    <cellStyle name="20% - Énfasis2 2 2 3 6 3 2" xfId="27902" xr:uid="{00000000-0005-0000-0000-00001C080000}"/>
    <cellStyle name="20% - Énfasis2 2 2 3 6 4" xfId="20211" xr:uid="{00000000-0005-0000-0000-00001D080000}"/>
    <cellStyle name="20% - Énfasis2 2 2 3 6 4 2" xfId="32787" xr:uid="{00000000-0005-0000-0000-00001E080000}"/>
    <cellStyle name="20% - Énfasis2 2 2 3 6 5" xfId="10720" xr:uid="{00000000-0005-0000-0000-00001F080000}"/>
    <cellStyle name="20% - Énfasis2 2 2 3 6 6" xfId="22861" xr:uid="{00000000-0005-0000-0000-000020080000}"/>
    <cellStyle name="20% - Énfasis2 2 2 3 6 7" xfId="37691" xr:uid="{00000000-0005-0000-0000-000021080000}"/>
    <cellStyle name="20% - Énfasis2 2 2 3 6 8" xfId="42759" xr:uid="{51F2DADC-0A8F-456F-8E51-3E045C1F4AE5}"/>
    <cellStyle name="20% - Énfasis2 2 2 3 7" xfId="2836" xr:uid="{00000000-0005-0000-0000-000022080000}"/>
    <cellStyle name="20% - Énfasis2 2 2 3 7 2" xfId="16946" xr:uid="{00000000-0005-0000-0000-000023080000}"/>
    <cellStyle name="20% - Énfasis2 2 2 3 7 2 2" xfId="29839" xr:uid="{00000000-0005-0000-0000-000024080000}"/>
    <cellStyle name="20% - Énfasis2 2 2 3 7 3" xfId="12657" xr:uid="{00000000-0005-0000-0000-000025080000}"/>
    <cellStyle name="20% - Énfasis2 2 2 3 7 3 2" xfId="34724" xr:uid="{00000000-0005-0000-0000-000026080000}"/>
    <cellStyle name="20% - Énfasis2 2 2 3 7 4" xfId="7779" xr:uid="{00000000-0005-0000-0000-000027080000}"/>
    <cellStyle name="20% - Énfasis2 2 2 3 7 5" xfId="24904" xr:uid="{00000000-0005-0000-0000-000028080000}"/>
    <cellStyle name="20% - Énfasis2 2 2 3 7 6" xfId="39733" xr:uid="{00000000-0005-0000-0000-000029080000}"/>
    <cellStyle name="20% - Énfasis2 2 2 3 7 7" xfId="44796" xr:uid="{865A9819-8A77-4733-B064-0FF81C7541D7}"/>
    <cellStyle name="20% - Énfasis2 2 2 3 8" xfId="5310" xr:uid="{00000000-0005-0000-0000-00002A080000}"/>
    <cellStyle name="20% - Énfasis2 2 2 3 8 2" xfId="27403" xr:uid="{00000000-0005-0000-0000-00002B080000}"/>
    <cellStyle name="20% - Énfasis2 2 2 3 9" xfId="14953" xr:uid="{00000000-0005-0000-0000-00002C080000}"/>
    <cellStyle name="20% - Énfasis2 2 2 3 9 2" xfId="32288" xr:uid="{00000000-0005-0000-0000-00002D080000}"/>
    <cellStyle name="20% - Énfasis2 2 2 4" xfId="486" xr:uid="{00000000-0005-0000-0000-00002E080000}"/>
    <cellStyle name="20% - Énfasis2 2 2 4 10" xfId="19437" xr:uid="{00000000-0005-0000-0000-00002F080000}"/>
    <cellStyle name="20% - Énfasis2 2 2 4 11" xfId="19849" xr:uid="{00000000-0005-0000-0000-000030080000}"/>
    <cellStyle name="20% - Énfasis2 2 2 4 12" xfId="10376" xr:uid="{00000000-0005-0000-0000-000031080000}"/>
    <cellStyle name="20% - Énfasis2 2 2 4 13" xfId="22517" xr:uid="{00000000-0005-0000-0000-000032080000}"/>
    <cellStyle name="20% - Énfasis2 2 2 4 14" xfId="37347" xr:uid="{00000000-0005-0000-0000-000033080000}"/>
    <cellStyle name="20% - Énfasis2 2 2 4 15" xfId="42415" xr:uid="{3AC6615E-F536-4BF5-9BFF-62EBA2B40D8A}"/>
    <cellStyle name="20% - Énfasis2 2 2 4 2" xfId="602" xr:uid="{00000000-0005-0000-0000-000034080000}"/>
    <cellStyle name="20% - Énfasis2 2 2 4 2 10" xfId="37460" xr:uid="{00000000-0005-0000-0000-000035080000}"/>
    <cellStyle name="20% - Énfasis2 2 2 4 2 11" xfId="42528" xr:uid="{040E2BC2-FEB4-423F-8285-CEBFC1DB5A95}"/>
    <cellStyle name="20% - Énfasis2 2 2 4 2 2" xfId="2213" xr:uid="{00000000-0005-0000-0000-000036080000}"/>
    <cellStyle name="20% - Énfasis2 2 2 4 2 2 2" xfId="4655" xr:uid="{00000000-0005-0000-0000-000037080000}"/>
    <cellStyle name="20% - Énfasis2 2 2 4 2 2 2 2" xfId="18765" xr:uid="{00000000-0005-0000-0000-000038080000}"/>
    <cellStyle name="20% - Énfasis2 2 2 4 2 2 2 2 2" xfId="31658" xr:uid="{00000000-0005-0000-0000-000039080000}"/>
    <cellStyle name="20% - Énfasis2 2 2 4 2 2 2 3" xfId="14476" xr:uid="{00000000-0005-0000-0000-00003A080000}"/>
    <cellStyle name="20% - Énfasis2 2 2 4 2 2 2 3 2" xfId="36543" xr:uid="{00000000-0005-0000-0000-00003B080000}"/>
    <cellStyle name="20% - Énfasis2 2 2 4 2 2 2 4" xfId="9598" xr:uid="{00000000-0005-0000-0000-00003C080000}"/>
    <cellStyle name="20% - Énfasis2 2 2 4 2 2 2 5" xfId="26723" xr:uid="{00000000-0005-0000-0000-00003D080000}"/>
    <cellStyle name="20% - Énfasis2 2 2 4 2 2 2 6" xfId="41552" xr:uid="{00000000-0005-0000-0000-00003E080000}"/>
    <cellStyle name="20% - Énfasis2 2 2 4 2 2 2 7" xfId="46615" xr:uid="{DAF3AB82-F3C3-4A69-8003-7E3483D2D79F}"/>
    <cellStyle name="20% - Énfasis2 2 2 4 2 2 3" xfId="7129" xr:uid="{00000000-0005-0000-0000-00003F080000}"/>
    <cellStyle name="20% - Énfasis2 2 2 4 2 2 3 2" xfId="29222" xr:uid="{00000000-0005-0000-0000-000040080000}"/>
    <cellStyle name="20% - Énfasis2 2 2 4 2 2 4" xfId="16290" xr:uid="{00000000-0005-0000-0000-000041080000}"/>
    <cellStyle name="20% - Énfasis2 2 2 4 2 2 4 2" xfId="34107" xr:uid="{00000000-0005-0000-0000-000042080000}"/>
    <cellStyle name="20% - Énfasis2 2 2 4 2 2 5" xfId="21531" xr:uid="{00000000-0005-0000-0000-000043080000}"/>
    <cellStyle name="20% - Énfasis2 2 2 4 2 2 6" xfId="12040" xr:uid="{00000000-0005-0000-0000-000044080000}"/>
    <cellStyle name="20% - Énfasis2 2 2 4 2 2 7" xfId="24181" xr:uid="{00000000-0005-0000-0000-000045080000}"/>
    <cellStyle name="20% - Énfasis2 2 2 4 2 2 8" xfId="39011" xr:uid="{00000000-0005-0000-0000-000046080000}"/>
    <cellStyle name="20% - Énfasis2 2 2 4 2 2 9" xfId="44079" xr:uid="{419488E8-6275-4A8A-B4F6-18CC8055D284}"/>
    <cellStyle name="20% - Énfasis2 2 2 4 2 3" xfId="1600" xr:uid="{00000000-0005-0000-0000-000047080000}"/>
    <cellStyle name="20% - Énfasis2 2 2 4 2 3 2" xfId="4042" xr:uid="{00000000-0005-0000-0000-000048080000}"/>
    <cellStyle name="20% - Énfasis2 2 2 4 2 3 2 2" xfId="18152" xr:uid="{00000000-0005-0000-0000-000049080000}"/>
    <cellStyle name="20% - Énfasis2 2 2 4 2 3 2 2 2" xfId="31045" xr:uid="{00000000-0005-0000-0000-00004A080000}"/>
    <cellStyle name="20% - Énfasis2 2 2 4 2 3 2 3" xfId="13863" xr:uid="{00000000-0005-0000-0000-00004B080000}"/>
    <cellStyle name="20% - Énfasis2 2 2 4 2 3 2 3 2" xfId="35930" xr:uid="{00000000-0005-0000-0000-00004C080000}"/>
    <cellStyle name="20% - Énfasis2 2 2 4 2 3 2 4" xfId="8985" xr:uid="{00000000-0005-0000-0000-00004D080000}"/>
    <cellStyle name="20% - Énfasis2 2 2 4 2 3 2 5" xfId="26110" xr:uid="{00000000-0005-0000-0000-00004E080000}"/>
    <cellStyle name="20% - Énfasis2 2 2 4 2 3 2 6" xfId="40939" xr:uid="{00000000-0005-0000-0000-00004F080000}"/>
    <cellStyle name="20% - Énfasis2 2 2 4 2 3 2 7" xfId="46002" xr:uid="{D2FF9066-E3D6-4C83-906B-A60DD41EC75E}"/>
    <cellStyle name="20% - Énfasis2 2 2 4 2 3 3" xfId="6516" xr:uid="{00000000-0005-0000-0000-000050080000}"/>
    <cellStyle name="20% - Énfasis2 2 2 4 2 3 3 2" xfId="28609" xr:uid="{00000000-0005-0000-0000-000051080000}"/>
    <cellStyle name="20% - Énfasis2 2 2 4 2 3 4" xfId="20918" xr:uid="{00000000-0005-0000-0000-000052080000}"/>
    <cellStyle name="20% - Énfasis2 2 2 4 2 3 4 2" xfId="33494" xr:uid="{00000000-0005-0000-0000-000053080000}"/>
    <cellStyle name="20% - Énfasis2 2 2 4 2 3 5" xfId="11427" xr:uid="{00000000-0005-0000-0000-000054080000}"/>
    <cellStyle name="20% - Énfasis2 2 2 4 2 3 6" xfId="23568" xr:uid="{00000000-0005-0000-0000-000055080000}"/>
    <cellStyle name="20% - Énfasis2 2 2 4 2 3 7" xfId="38398" xr:uid="{00000000-0005-0000-0000-000056080000}"/>
    <cellStyle name="20% - Énfasis2 2 2 4 2 3 8" xfId="43466" xr:uid="{BDB3D9BD-463F-416F-8B5D-4520C4198963}"/>
    <cellStyle name="20% - Énfasis2 2 2 4 2 4" xfId="3104" xr:uid="{00000000-0005-0000-0000-000057080000}"/>
    <cellStyle name="20% - Énfasis2 2 2 4 2 4 2" xfId="17214" xr:uid="{00000000-0005-0000-0000-000058080000}"/>
    <cellStyle name="20% - Énfasis2 2 2 4 2 4 2 2" xfId="30107" xr:uid="{00000000-0005-0000-0000-000059080000}"/>
    <cellStyle name="20% - Énfasis2 2 2 4 2 4 3" xfId="12925" xr:uid="{00000000-0005-0000-0000-00005A080000}"/>
    <cellStyle name="20% - Énfasis2 2 2 4 2 4 3 2" xfId="34992" xr:uid="{00000000-0005-0000-0000-00005B080000}"/>
    <cellStyle name="20% - Énfasis2 2 2 4 2 4 4" xfId="8047" xr:uid="{00000000-0005-0000-0000-00005C080000}"/>
    <cellStyle name="20% - Énfasis2 2 2 4 2 4 5" xfId="25172" xr:uid="{00000000-0005-0000-0000-00005D080000}"/>
    <cellStyle name="20% - Énfasis2 2 2 4 2 4 6" xfId="40001" xr:uid="{00000000-0005-0000-0000-00005E080000}"/>
    <cellStyle name="20% - Énfasis2 2 2 4 2 4 7" xfId="45064" xr:uid="{DEABB749-14E4-430D-B829-18208EACC10E}"/>
    <cellStyle name="20% - Énfasis2 2 2 4 2 5" xfId="5578" xr:uid="{00000000-0005-0000-0000-00005F080000}"/>
    <cellStyle name="20% - Énfasis2 2 2 4 2 5 2" xfId="27671" xr:uid="{00000000-0005-0000-0000-000060080000}"/>
    <cellStyle name="20% - Énfasis2 2 2 4 2 6" xfId="15659" xr:uid="{00000000-0005-0000-0000-000061080000}"/>
    <cellStyle name="20% - Énfasis2 2 2 4 2 6 2" xfId="32556" xr:uid="{00000000-0005-0000-0000-000062080000}"/>
    <cellStyle name="20% - Énfasis2 2 2 4 2 7" xfId="19962" xr:uid="{00000000-0005-0000-0000-000063080000}"/>
    <cellStyle name="20% - Énfasis2 2 2 4 2 8" xfId="10489" xr:uid="{00000000-0005-0000-0000-000064080000}"/>
    <cellStyle name="20% - Énfasis2 2 2 4 2 9" xfId="22630" xr:uid="{00000000-0005-0000-0000-000065080000}"/>
    <cellStyle name="20% - Énfasis2 2 2 4 3" xfId="1487" xr:uid="{00000000-0005-0000-0000-000066080000}"/>
    <cellStyle name="20% - Énfasis2 2 2 4 3 2" xfId="3929" xr:uid="{00000000-0005-0000-0000-000067080000}"/>
    <cellStyle name="20% - Énfasis2 2 2 4 3 2 2" xfId="18039" xr:uid="{00000000-0005-0000-0000-000068080000}"/>
    <cellStyle name="20% - Énfasis2 2 2 4 3 2 2 2" xfId="30932" xr:uid="{00000000-0005-0000-0000-000069080000}"/>
    <cellStyle name="20% - Énfasis2 2 2 4 3 2 3" xfId="13750" xr:uid="{00000000-0005-0000-0000-00006A080000}"/>
    <cellStyle name="20% - Énfasis2 2 2 4 3 2 3 2" xfId="35817" xr:uid="{00000000-0005-0000-0000-00006B080000}"/>
    <cellStyle name="20% - Énfasis2 2 2 4 3 2 4" xfId="8872" xr:uid="{00000000-0005-0000-0000-00006C080000}"/>
    <cellStyle name="20% - Énfasis2 2 2 4 3 2 5" xfId="25997" xr:uid="{00000000-0005-0000-0000-00006D080000}"/>
    <cellStyle name="20% - Énfasis2 2 2 4 3 2 6" xfId="40826" xr:uid="{00000000-0005-0000-0000-00006E080000}"/>
    <cellStyle name="20% - Énfasis2 2 2 4 3 2 7" xfId="45889" xr:uid="{654923BA-B69A-4AD4-8AB6-A2EE7C66278E}"/>
    <cellStyle name="20% - Énfasis2 2 2 4 3 3" xfId="6403" xr:uid="{00000000-0005-0000-0000-00006F080000}"/>
    <cellStyle name="20% - Énfasis2 2 2 4 3 3 2" xfId="28496" xr:uid="{00000000-0005-0000-0000-000070080000}"/>
    <cellStyle name="20% - Énfasis2 2 2 4 3 4" xfId="15546" xr:uid="{00000000-0005-0000-0000-000071080000}"/>
    <cellStyle name="20% - Énfasis2 2 2 4 3 4 2" xfId="33381" xr:uid="{00000000-0005-0000-0000-000072080000}"/>
    <cellStyle name="20% - Énfasis2 2 2 4 3 5" xfId="20805" xr:uid="{00000000-0005-0000-0000-000073080000}"/>
    <cellStyle name="20% - Énfasis2 2 2 4 3 6" xfId="11314" xr:uid="{00000000-0005-0000-0000-000074080000}"/>
    <cellStyle name="20% - Énfasis2 2 2 4 3 7" xfId="23455" xr:uid="{00000000-0005-0000-0000-000075080000}"/>
    <cellStyle name="20% - Énfasis2 2 2 4 3 8" xfId="38285" xr:uid="{00000000-0005-0000-0000-000076080000}"/>
    <cellStyle name="20% - Énfasis2 2 2 4 3 9" xfId="43353" xr:uid="{B0553812-3F84-4BD9-8473-06869DBAF08F}"/>
    <cellStyle name="20% - Énfasis2 2 2 4 4" xfId="2100" xr:uid="{00000000-0005-0000-0000-000077080000}"/>
    <cellStyle name="20% - Énfasis2 2 2 4 4 2" xfId="4542" xr:uid="{00000000-0005-0000-0000-000078080000}"/>
    <cellStyle name="20% - Énfasis2 2 2 4 4 2 2" xfId="18652" xr:uid="{00000000-0005-0000-0000-000079080000}"/>
    <cellStyle name="20% - Énfasis2 2 2 4 4 2 2 2" xfId="31545" xr:uid="{00000000-0005-0000-0000-00007A080000}"/>
    <cellStyle name="20% - Énfasis2 2 2 4 4 2 3" xfId="14363" xr:uid="{00000000-0005-0000-0000-00007B080000}"/>
    <cellStyle name="20% - Énfasis2 2 2 4 4 2 3 2" xfId="36430" xr:uid="{00000000-0005-0000-0000-00007C080000}"/>
    <cellStyle name="20% - Énfasis2 2 2 4 4 2 4" xfId="9485" xr:uid="{00000000-0005-0000-0000-00007D080000}"/>
    <cellStyle name="20% - Énfasis2 2 2 4 4 2 5" xfId="26610" xr:uid="{00000000-0005-0000-0000-00007E080000}"/>
    <cellStyle name="20% - Énfasis2 2 2 4 4 2 6" xfId="41439" xr:uid="{00000000-0005-0000-0000-00007F080000}"/>
    <cellStyle name="20% - Énfasis2 2 2 4 4 2 7" xfId="46502" xr:uid="{ACDC1D0A-47C0-4464-86EF-905F3FD71329}"/>
    <cellStyle name="20% - Énfasis2 2 2 4 4 3" xfId="7016" xr:uid="{00000000-0005-0000-0000-000080080000}"/>
    <cellStyle name="20% - Énfasis2 2 2 4 4 3 2" xfId="29109" xr:uid="{00000000-0005-0000-0000-000081080000}"/>
    <cellStyle name="20% - Énfasis2 2 2 4 4 4" xfId="16177" xr:uid="{00000000-0005-0000-0000-000082080000}"/>
    <cellStyle name="20% - Énfasis2 2 2 4 4 4 2" xfId="33994" xr:uid="{00000000-0005-0000-0000-000083080000}"/>
    <cellStyle name="20% - Énfasis2 2 2 4 4 5" xfId="21418" xr:uid="{00000000-0005-0000-0000-000084080000}"/>
    <cellStyle name="20% - Énfasis2 2 2 4 4 6" xfId="11927" xr:uid="{00000000-0005-0000-0000-000085080000}"/>
    <cellStyle name="20% - Énfasis2 2 2 4 4 7" xfId="24068" xr:uid="{00000000-0005-0000-0000-000086080000}"/>
    <cellStyle name="20% - Énfasis2 2 2 4 4 8" xfId="38898" xr:uid="{00000000-0005-0000-0000-000087080000}"/>
    <cellStyle name="20% - Énfasis2 2 2 4 4 9" xfId="43966" xr:uid="{B7CD92D4-4509-4EBC-8C14-D15ECCFF3735}"/>
    <cellStyle name="20% - Énfasis2 2 2 4 5" xfId="2477" xr:uid="{00000000-0005-0000-0000-000088080000}"/>
    <cellStyle name="20% - Énfasis2 2 2 4 5 2" xfId="4919" xr:uid="{00000000-0005-0000-0000-000089080000}"/>
    <cellStyle name="20% - Énfasis2 2 2 4 5 2 2" xfId="19029" xr:uid="{00000000-0005-0000-0000-00008A080000}"/>
    <cellStyle name="20% - Énfasis2 2 2 4 5 2 2 2" xfId="31922" xr:uid="{00000000-0005-0000-0000-00008B080000}"/>
    <cellStyle name="20% - Énfasis2 2 2 4 5 2 3" xfId="14740" xr:uid="{00000000-0005-0000-0000-00008C080000}"/>
    <cellStyle name="20% - Énfasis2 2 2 4 5 2 3 2" xfId="36807" xr:uid="{00000000-0005-0000-0000-00008D080000}"/>
    <cellStyle name="20% - Énfasis2 2 2 4 5 2 4" xfId="9862" xr:uid="{00000000-0005-0000-0000-00008E080000}"/>
    <cellStyle name="20% - Énfasis2 2 2 4 5 2 5" xfId="26987" xr:uid="{00000000-0005-0000-0000-00008F080000}"/>
    <cellStyle name="20% - Énfasis2 2 2 4 5 2 6" xfId="41816" xr:uid="{00000000-0005-0000-0000-000090080000}"/>
    <cellStyle name="20% - Énfasis2 2 2 4 5 2 7" xfId="46879" xr:uid="{557BECB4-9124-46EE-88FF-38D8A0BD5C65}"/>
    <cellStyle name="20% - Énfasis2 2 2 4 5 3" xfId="7393" xr:uid="{00000000-0005-0000-0000-000091080000}"/>
    <cellStyle name="20% - Énfasis2 2 2 4 5 3 2" xfId="29486" xr:uid="{00000000-0005-0000-0000-000092080000}"/>
    <cellStyle name="20% - Énfasis2 2 2 4 5 4" xfId="16554" xr:uid="{00000000-0005-0000-0000-000093080000}"/>
    <cellStyle name="20% - Énfasis2 2 2 4 5 4 2" xfId="34371" xr:uid="{00000000-0005-0000-0000-000094080000}"/>
    <cellStyle name="20% - Énfasis2 2 2 4 5 5" xfId="21795" xr:uid="{00000000-0005-0000-0000-000095080000}"/>
    <cellStyle name="20% - Énfasis2 2 2 4 5 6" xfId="12304" xr:uid="{00000000-0005-0000-0000-000096080000}"/>
    <cellStyle name="20% - Énfasis2 2 2 4 5 7" xfId="24445" xr:uid="{00000000-0005-0000-0000-000097080000}"/>
    <cellStyle name="20% - Énfasis2 2 2 4 5 8" xfId="39275" xr:uid="{00000000-0005-0000-0000-000098080000}"/>
    <cellStyle name="20% - Énfasis2 2 2 4 5 9" xfId="44343" xr:uid="{7E25A55D-93B5-4F98-9561-DFC913D4BF70}"/>
    <cellStyle name="20% - Énfasis2 2 2 4 6" xfId="1045" xr:uid="{00000000-0005-0000-0000-000099080000}"/>
    <cellStyle name="20% - Énfasis2 2 2 4 6 2" xfId="3490" xr:uid="{00000000-0005-0000-0000-00009A080000}"/>
    <cellStyle name="20% - Énfasis2 2 2 4 6 2 2" xfId="17600" xr:uid="{00000000-0005-0000-0000-00009B080000}"/>
    <cellStyle name="20% - Énfasis2 2 2 4 6 2 2 2" xfId="30493" xr:uid="{00000000-0005-0000-0000-00009C080000}"/>
    <cellStyle name="20% - Énfasis2 2 2 4 6 2 3" xfId="13311" xr:uid="{00000000-0005-0000-0000-00009D080000}"/>
    <cellStyle name="20% - Énfasis2 2 2 4 6 2 3 2" xfId="35378" xr:uid="{00000000-0005-0000-0000-00009E080000}"/>
    <cellStyle name="20% - Énfasis2 2 2 4 6 2 4" xfId="8433" xr:uid="{00000000-0005-0000-0000-00009F080000}"/>
    <cellStyle name="20% - Énfasis2 2 2 4 6 2 5" xfId="25558" xr:uid="{00000000-0005-0000-0000-0000A0080000}"/>
    <cellStyle name="20% - Énfasis2 2 2 4 6 2 6" xfId="40387" xr:uid="{00000000-0005-0000-0000-0000A1080000}"/>
    <cellStyle name="20% - Énfasis2 2 2 4 6 2 7" xfId="45450" xr:uid="{16EC085D-A578-46FF-AB28-C30ACB9BC5D8}"/>
    <cellStyle name="20% - Énfasis2 2 2 4 6 3" xfId="5964" xr:uid="{00000000-0005-0000-0000-0000A2080000}"/>
    <cellStyle name="20% - Énfasis2 2 2 4 6 3 2" xfId="28057" xr:uid="{00000000-0005-0000-0000-0000A3080000}"/>
    <cellStyle name="20% - Énfasis2 2 2 4 6 4" xfId="20366" xr:uid="{00000000-0005-0000-0000-0000A4080000}"/>
    <cellStyle name="20% - Énfasis2 2 2 4 6 4 2" xfId="32942" xr:uid="{00000000-0005-0000-0000-0000A5080000}"/>
    <cellStyle name="20% - Énfasis2 2 2 4 6 5" xfId="10875" xr:uid="{00000000-0005-0000-0000-0000A6080000}"/>
    <cellStyle name="20% - Énfasis2 2 2 4 6 6" xfId="23016" xr:uid="{00000000-0005-0000-0000-0000A7080000}"/>
    <cellStyle name="20% - Énfasis2 2 2 4 6 7" xfId="37846" xr:uid="{00000000-0005-0000-0000-0000A8080000}"/>
    <cellStyle name="20% - Énfasis2 2 2 4 6 8" xfId="42914" xr:uid="{A0F4B930-71B3-483A-823E-2D61323D2A38}"/>
    <cellStyle name="20% - Énfasis2 2 2 4 7" xfId="2991" xr:uid="{00000000-0005-0000-0000-0000A9080000}"/>
    <cellStyle name="20% - Énfasis2 2 2 4 7 2" xfId="17101" xr:uid="{00000000-0005-0000-0000-0000AA080000}"/>
    <cellStyle name="20% - Énfasis2 2 2 4 7 2 2" xfId="29994" xr:uid="{00000000-0005-0000-0000-0000AB080000}"/>
    <cellStyle name="20% - Énfasis2 2 2 4 7 3" xfId="12812" xr:uid="{00000000-0005-0000-0000-0000AC080000}"/>
    <cellStyle name="20% - Énfasis2 2 2 4 7 3 2" xfId="34879" xr:uid="{00000000-0005-0000-0000-0000AD080000}"/>
    <cellStyle name="20% - Énfasis2 2 2 4 7 4" xfId="7934" xr:uid="{00000000-0005-0000-0000-0000AE080000}"/>
    <cellStyle name="20% - Énfasis2 2 2 4 7 5" xfId="25059" xr:uid="{00000000-0005-0000-0000-0000AF080000}"/>
    <cellStyle name="20% - Énfasis2 2 2 4 7 6" xfId="39888" xr:uid="{00000000-0005-0000-0000-0000B0080000}"/>
    <cellStyle name="20% - Énfasis2 2 2 4 7 7" xfId="44951" xr:uid="{BACA842C-90AD-456A-AC63-BFD0D7391A1D}"/>
    <cellStyle name="20% - Énfasis2 2 2 4 8" xfId="5465" xr:uid="{00000000-0005-0000-0000-0000B1080000}"/>
    <cellStyle name="20% - Énfasis2 2 2 4 8 2" xfId="27558" xr:uid="{00000000-0005-0000-0000-0000B2080000}"/>
    <cellStyle name="20% - Énfasis2 2 2 4 9" xfId="15107" xr:uid="{00000000-0005-0000-0000-0000B3080000}"/>
    <cellStyle name="20% - Énfasis2 2 2 4 9 2" xfId="32443" xr:uid="{00000000-0005-0000-0000-0000B4080000}"/>
    <cellStyle name="20% - Énfasis2 2 2 5" xfId="503" xr:uid="{00000000-0005-0000-0000-0000B5080000}"/>
    <cellStyle name="20% - Énfasis2 2 2 5 10" xfId="19451" xr:uid="{00000000-0005-0000-0000-0000B6080000}"/>
    <cellStyle name="20% - Énfasis2 2 2 5 11" xfId="19863" xr:uid="{00000000-0005-0000-0000-0000B7080000}"/>
    <cellStyle name="20% - Énfasis2 2 2 5 12" xfId="10390" xr:uid="{00000000-0005-0000-0000-0000B8080000}"/>
    <cellStyle name="20% - Énfasis2 2 2 5 13" xfId="22531" xr:uid="{00000000-0005-0000-0000-0000B9080000}"/>
    <cellStyle name="20% - Énfasis2 2 2 5 14" xfId="37361" xr:uid="{00000000-0005-0000-0000-0000BA080000}"/>
    <cellStyle name="20% - Énfasis2 2 2 5 15" xfId="42429" xr:uid="{0685F6A9-67AB-4261-A2A2-EA186F1068BD}"/>
    <cellStyle name="20% - Énfasis2 2 2 5 2" xfId="601" xr:uid="{00000000-0005-0000-0000-0000BB080000}"/>
    <cellStyle name="20% - Énfasis2 2 2 5 2 10" xfId="37459" xr:uid="{00000000-0005-0000-0000-0000BC080000}"/>
    <cellStyle name="20% - Énfasis2 2 2 5 2 11" xfId="42527" xr:uid="{BA5052B2-9F02-4F2A-B459-219FB9F78388}"/>
    <cellStyle name="20% - Énfasis2 2 2 5 2 2" xfId="2212" xr:uid="{00000000-0005-0000-0000-0000BD080000}"/>
    <cellStyle name="20% - Énfasis2 2 2 5 2 2 2" xfId="4654" xr:uid="{00000000-0005-0000-0000-0000BE080000}"/>
    <cellStyle name="20% - Énfasis2 2 2 5 2 2 2 2" xfId="18764" xr:uid="{00000000-0005-0000-0000-0000BF080000}"/>
    <cellStyle name="20% - Énfasis2 2 2 5 2 2 2 2 2" xfId="31657" xr:uid="{00000000-0005-0000-0000-0000C0080000}"/>
    <cellStyle name="20% - Énfasis2 2 2 5 2 2 2 3" xfId="14475" xr:uid="{00000000-0005-0000-0000-0000C1080000}"/>
    <cellStyle name="20% - Énfasis2 2 2 5 2 2 2 3 2" xfId="36542" xr:uid="{00000000-0005-0000-0000-0000C2080000}"/>
    <cellStyle name="20% - Énfasis2 2 2 5 2 2 2 4" xfId="9597" xr:uid="{00000000-0005-0000-0000-0000C3080000}"/>
    <cellStyle name="20% - Énfasis2 2 2 5 2 2 2 5" xfId="26722" xr:uid="{00000000-0005-0000-0000-0000C4080000}"/>
    <cellStyle name="20% - Énfasis2 2 2 5 2 2 2 6" xfId="41551" xr:uid="{00000000-0005-0000-0000-0000C5080000}"/>
    <cellStyle name="20% - Énfasis2 2 2 5 2 2 2 7" xfId="46614" xr:uid="{1A6A95E5-44ED-486B-A042-265A33C71C6D}"/>
    <cellStyle name="20% - Énfasis2 2 2 5 2 2 3" xfId="7128" xr:uid="{00000000-0005-0000-0000-0000C6080000}"/>
    <cellStyle name="20% - Énfasis2 2 2 5 2 2 3 2" xfId="29221" xr:uid="{00000000-0005-0000-0000-0000C7080000}"/>
    <cellStyle name="20% - Énfasis2 2 2 5 2 2 4" xfId="16289" xr:uid="{00000000-0005-0000-0000-0000C8080000}"/>
    <cellStyle name="20% - Énfasis2 2 2 5 2 2 4 2" xfId="34106" xr:uid="{00000000-0005-0000-0000-0000C9080000}"/>
    <cellStyle name="20% - Énfasis2 2 2 5 2 2 5" xfId="21530" xr:uid="{00000000-0005-0000-0000-0000CA080000}"/>
    <cellStyle name="20% - Énfasis2 2 2 5 2 2 6" xfId="12039" xr:uid="{00000000-0005-0000-0000-0000CB080000}"/>
    <cellStyle name="20% - Énfasis2 2 2 5 2 2 7" xfId="24180" xr:uid="{00000000-0005-0000-0000-0000CC080000}"/>
    <cellStyle name="20% - Énfasis2 2 2 5 2 2 8" xfId="39010" xr:uid="{00000000-0005-0000-0000-0000CD080000}"/>
    <cellStyle name="20% - Énfasis2 2 2 5 2 2 9" xfId="44078" xr:uid="{AD54A236-033F-4647-9740-79B691E4D97E}"/>
    <cellStyle name="20% - Énfasis2 2 2 5 2 3" xfId="1599" xr:uid="{00000000-0005-0000-0000-0000CE080000}"/>
    <cellStyle name="20% - Énfasis2 2 2 5 2 3 2" xfId="4041" xr:uid="{00000000-0005-0000-0000-0000CF080000}"/>
    <cellStyle name="20% - Énfasis2 2 2 5 2 3 2 2" xfId="18151" xr:uid="{00000000-0005-0000-0000-0000D0080000}"/>
    <cellStyle name="20% - Énfasis2 2 2 5 2 3 2 2 2" xfId="31044" xr:uid="{00000000-0005-0000-0000-0000D1080000}"/>
    <cellStyle name="20% - Énfasis2 2 2 5 2 3 2 3" xfId="13862" xr:uid="{00000000-0005-0000-0000-0000D2080000}"/>
    <cellStyle name="20% - Énfasis2 2 2 5 2 3 2 3 2" xfId="35929" xr:uid="{00000000-0005-0000-0000-0000D3080000}"/>
    <cellStyle name="20% - Énfasis2 2 2 5 2 3 2 4" xfId="8984" xr:uid="{00000000-0005-0000-0000-0000D4080000}"/>
    <cellStyle name="20% - Énfasis2 2 2 5 2 3 2 5" xfId="26109" xr:uid="{00000000-0005-0000-0000-0000D5080000}"/>
    <cellStyle name="20% - Énfasis2 2 2 5 2 3 2 6" xfId="40938" xr:uid="{00000000-0005-0000-0000-0000D6080000}"/>
    <cellStyle name="20% - Énfasis2 2 2 5 2 3 2 7" xfId="46001" xr:uid="{69BCE4CE-2A53-4EB2-9584-2B63F20C452D}"/>
    <cellStyle name="20% - Énfasis2 2 2 5 2 3 3" xfId="6515" xr:uid="{00000000-0005-0000-0000-0000D7080000}"/>
    <cellStyle name="20% - Énfasis2 2 2 5 2 3 3 2" xfId="28608" xr:uid="{00000000-0005-0000-0000-0000D8080000}"/>
    <cellStyle name="20% - Énfasis2 2 2 5 2 3 4" xfId="20917" xr:uid="{00000000-0005-0000-0000-0000D9080000}"/>
    <cellStyle name="20% - Énfasis2 2 2 5 2 3 4 2" xfId="33493" xr:uid="{00000000-0005-0000-0000-0000DA080000}"/>
    <cellStyle name="20% - Énfasis2 2 2 5 2 3 5" xfId="11426" xr:uid="{00000000-0005-0000-0000-0000DB080000}"/>
    <cellStyle name="20% - Énfasis2 2 2 5 2 3 6" xfId="23567" xr:uid="{00000000-0005-0000-0000-0000DC080000}"/>
    <cellStyle name="20% - Énfasis2 2 2 5 2 3 7" xfId="38397" xr:uid="{00000000-0005-0000-0000-0000DD080000}"/>
    <cellStyle name="20% - Énfasis2 2 2 5 2 3 8" xfId="43465" xr:uid="{1DB17717-7106-4AA5-A22B-97E613EBDF3F}"/>
    <cellStyle name="20% - Énfasis2 2 2 5 2 4" xfId="3103" xr:uid="{00000000-0005-0000-0000-0000DE080000}"/>
    <cellStyle name="20% - Énfasis2 2 2 5 2 4 2" xfId="17213" xr:uid="{00000000-0005-0000-0000-0000DF080000}"/>
    <cellStyle name="20% - Énfasis2 2 2 5 2 4 2 2" xfId="30106" xr:uid="{00000000-0005-0000-0000-0000E0080000}"/>
    <cellStyle name="20% - Énfasis2 2 2 5 2 4 3" xfId="12924" xr:uid="{00000000-0005-0000-0000-0000E1080000}"/>
    <cellStyle name="20% - Énfasis2 2 2 5 2 4 3 2" xfId="34991" xr:uid="{00000000-0005-0000-0000-0000E2080000}"/>
    <cellStyle name="20% - Énfasis2 2 2 5 2 4 4" xfId="8046" xr:uid="{00000000-0005-0000-0000-0000E3080000}"/>
    <cellStyle name="20% - Énfasis2 2 2 5 2 4 5" xfId="25171" xr:uid="{00000000-0005-0000-0000-0000E4080000}"/>
    <cellStyle name="20% - Énfasis2 2 2 5 2 4 6" xfId="40000" xr:uid="{00000000-0005-0000-0000-0000E5080000}"/>
    <cellStyle name="20% - Énfasis2 2 2 5 2 4 7" xfId="45063" xr:uid="{0B06073C-FBBE-4250-B591-DA898EF752A2}"/>
    <cellStyle name="20% - Énfasis2 2 2 5 2 5" xfId="5577" xr:uid="{00000000-0005-0000-0000-0000E6080000}"/>
    <cellStyle name="20% - Énfasis2 2 2 5 2 5 2" xfId="27670" xr:uid="{00000000-0005-0000-0000-0000E7080000}"/>
    <cellStyle name="20% - Énfasis2 2 2 5 2 6" xfId="15658" xr:uid="{00000000-0005-0000-0000-0000E8080000}"/>
    <cellStyle name="20% - Énfasis2 2 2 5 2 6 2" xfId="32555" xr:uid="{00000000-0005-0000-0000-0000E9080000}"/>
    <cellStyle name="20% - Énfasis2 2 2 5 2 7" xfId="19961" xr:uid="{00000000-0005-0000-0000-0000EA080000}"/>
    <cellStyle name="20% - Énfasis2 2 2 5 2 8" xfId="10488" xr:uid="{00000000-0005-0000-0000-0000EB080000}"/>
    <cellStyle name="20% - Énfasis2 2 2 5 2 9" xfId="22629" xr:uid="{00000000-0005-0000-0000-0000EC080000}"/>
    <cellStyle name="20% - Énfasis2 2 2 5 3" xfId="1501" xr:uid="{00000000-0005-0000-0000-0000ED080000}"/>
    <cellStyle name="20% - Énfasis2 2 2 5 3 2" xfId="3943" xr:uid="{00000000-0005-0000-0000-0000EE080000}"/>
    <cellStyle name="20% - Énfasis2 2 2 5 3 2 2" xfId="18053" xr:uid="{00000000-0005-0000-0000-0000EF080000}"/>
    <cellStyle name="20% - Énfasis2 2 2 5 3 2 2 2" xfId="30946" xr:uid="{00000000-0005-0000-0000-0000F0080000}"/>
    <cellStyle name="20% - Énfasis2 2 2 5 3 2 3" xfId="13764" xr:uid="{00000000-0005-0000-0000-0000F1080000}"/>
    <cellStyle name="20% - Énfasis2 2 2 5 3 2 3 2" xfId="35831" xr:uid="{00000000-0005-0000-0000-0000F2080000}"/>
    <cellStyle name="20% - Énfasis2 2 2 5 3 2 4" xfId="8886" xr:uid="{00000000-0005-0000-0000-0000F3080000}"/>
    <cellStyle name="20% - Énfasis2 2 2 5 3 2 5" xfId="26011" xr:uid="{00000000-0005-0000-0000-0000F4080000}"/>
    <cellStyle name="20% - Énfasis2 2 2 5 3 2 6" xfId="40840" xr:uid="{00000000-0005-0000-0000-0000F5080000}"/>
    <cellStyle name="20% - Énfasis2 2 2 5 3 2 7" xfId="45903" xr:uid="{BA3226A5-8D75-43C0-840A-CDAFBB46E28E}"/>
    <cellStyle name="20% - Énfasis2 2 2 5 3 3" xfId="6417" xr:uid="{00000000-0005-0000-0000-0000F6080000}"/>
    <cellStyle name="20% - Énfasis2 2 2 5 3 3 2" xfId="28510" xr:uid="{00000000-0005-0000-0000-0000F7080000}"/>
    <cellStyle name="20% - Énfasis2 2 2 5 3 4" xfId="15560" xr:uid="{00000000-0005-0000-0000-0000F8080000}"/>
    <cellStyle name="20% - Énfasis2 2 2 5 3 4 2" xfId="33395" xr:uid="{00000000-0005-0000-0000-0000F9080000}"/>
    <cellStyle name="20% - Énfasis2 2 2 5 3 5" xfId="20819" xr:uid="{00000000-0005-0000-0000-0000FA080000}"/>
    <cellStyle name="20% - Énfasis2 2 2 5 3 6" xfId="11328" xr:uid="{00000000-0005-0000-0000-0000FB080000}"/>
    <cellStyle name="20% - Énfasis2 2 2 5 3 7" xfId="23469" xr:uid="{00000000-0005-0000-0000-0000FC080000}"/>
    <cellStyle name="20% - Énfasis2 2 2 5 3 8" xfId="38299" xr:uid="{00000000-0005-0000-0000-0000FD080000}"/>
    <cellStyle name="20% - Énfasis2 2 2 5 3 9" xfId="43367" xr:uid="{50916047-C686-4BC9-873F-307D902E22ED}"/>
    <cellStyle name="20% - Énfasis2 2 2 5 4" xfId="2114" xr:uid="{00000000-0005-0000-0000-0000FE080000}"/>
    <cellStyle name="20% - Énfasis2 2 2 5 4 2" xfId="4556" xr:uid="{00000000-0005-0000-0000-0000FF080000}"/>
    <cellStyle name="20% - Énfasis2 2 2 5 4 2 2" xfId="18666" xr:uid="{00000000-0005-0000-0000-000000090000}"/>
    <cellStyle name="20% - Énfasis2 2 2 5 4 2 2 2" xfId="31559" xr:uid="{00000000-0005-0000-0000-000001090000}"/>
    <cellStyle name="20% - Énfasis2 2 2 5 4 2 3" xfId="14377" xr:uid="{00000000-0005-0000-0000-000002090000}"/>
    <cellStyle name="20% - Énfasis2 2 2 5 4 2 3 2" xfId="36444" xr:uid="{00000000-0005-0000-0000-000003090000}"/>
    <cellStyle name="20% - Énfasis2 2 2 5 4 2 4" xfId="9499" xr:uid="{00000000-0005-0000-0000-000004090000}"/>
    <cellStyle name="20% - Énfasis2 2 2 5 4 2 5" xfId="26624" xr:uid="{00000000-0005-0000-0000-000005090000}"/>
    <cellStyle name="20% - Énfasis2 2 2 5 4 2 6" xfId="41453" xr:uid="{00000000-0005-0000-0000-000006090000}"/>
    <cellStyle name="20% - Énfasis2 2 2 5 4 2 7" xfId="46516" xr:uid="{C8D5FD20-8334-468A-914B-21388814F637}"/>
    <cellStyle name="20% - Énfasis2 2 2 5 4 3" xfId="7030" xr:uid="{00000000-0005-0000-0000-000007090000}"/>
    <cellStyle name="20% - Énfasis2 2 2 5 4 3 2" xfId="29123" xr:uid="{00000000-0005-0000-0000-000008090000}"/>
    <cellStyle name="20% - Énfasis2 2 2 5 4 4" xfId="16191" xr:uid="{00000000-0005-0000-0000-000009090000}"/>
    <cellStyle name="20% - Énfasis2 2 2 5 4 4 2" xfId="34008" xr:uid="{00000000-0005-0000-0000-00000A090000}"/>
    <cellStyle name="20% - Énfasis2 2 2 5 4 5" xfId="21432" xr:uid="{00000000-0005-0000-0000-00000B090000}"/>
    <cellStyle name="20% - Énfasis2 2 2 5 4 6" xfId="11941" xr:uid="{00000000-0005-0000-0000-00000C090000}"/>
    <cellStyle name="20% - Énfasis2 2 2 5 4 7" xfId="24082" xr:uid="{00000000-0005-0000-0000-00000D090000}"/>
    <cellStyle name="20% - Énfasis2 2 2 5 4 8" xfId="38912" xr:uid="{00000000-0005-0000-0000-00000E090000}"/>
    <cellStyle name="20% - Énfasis2 2 2 5 4 9" xfId="43980" xr:uid="{4236EFAF-A4A5-4E87-A186-FCCFA5AA80F3}"/>
    <cellStyle name="20% - Énfasis2 2 2 5 5" xfId="2412" xr:uid="{00000000-0005-0000-0000-00000F090000}"/>
    <cellStyle name="20% - Énfasis2 2 2 5 5 2" xfId="4854" xr:uid="{00000000-0005-0000-0000-000010090000}"/>
    <cellStyle name="20% - Énfasis2 2 2 5 5 2 2" xfId="18964" xr:uid="{00000000-0005-0000-0000-000011090000}"/>
    <cellStyle name="20% - Énfasis2 2 2 5 5 2 2 2" xfId="31857" xr:uid="{00000000-0005-0000-0000-000012090000}"/>
    <cellStyle name="20% - Énfasis2 2 2 5 5 2 3" xfId="14675" xr:uid="{00000000-0005-0000-0000-000013090000}"/>
    <cellStyle name="20% - Énfasis2 2 2 5 5 2 3 2" xfId="36742" xr:uid="{00000000-0005-0000-0000-000014090000}"/>
    <cellStyle name="20% - Énfasis2 2 2 5 5 2 4" xfId="9797" xr:uid="{00000000-0005-0000-0000-000015090000}"/>
    <cellStyle name="20% - Énfasis2 2 2 5 5 2 5" xfId="26922" xr:uid="{00000000-0005-0000-0000-000016090000}"/>
    <cellStyle name="20% - Énfasis2 2 2 5 5 2 6" xfId="41751" xr:uid="{00000000-0005-0000-0000-000017090000}"/>
    <cellStyle name="20% - Énfasis2 2 2 5 5 2 7" xfId="46814" xr:uid="{17B4F45E-7419-4F55-A175-DD92566AA264}"/>
    <cellStyle name="20% - Énfasis2 2 2 5 5 3" xfId="7328" xr:uid="{00000000-0005-0000-0000-000018090000}"/>
    <cellStyle name="20% - Énfasis2 2 2 5 5 3 2" xfId="29421" xr:uid="{00000000-0005-0000-0000-000019090000}"/>
    <cellStyle name="20% - Énfasis2 2 2 5 5 4" xfId="16489" xr:uid="{00000000-0005-0000-0000-00001A090000}"/>
    <cellStyle name="20% - Énfasis2 2 2 5 5 4 2" xfId="34306" xr:uid="{00000000-0005-0000-0000-00001B090000}"/>
    <cellStyle name="20% - Énfasis2 2 2 5 5 5" xfId="21730" xr:uid="{00000000-0005-0000-0000-00001C090000}"/>
    <cellStyle name="20% - Énfasis2 2 2 5 5 6" xfId="12239" xr:uid="{00000000-0005-0000-0000-00001D090000}"/>
    <cellStyle name="20% - Énfasis2 2 2 5 5 7" xfId="24380" xr:uid="{00000000-0005-0000-0000-00001E090000}"/>
    <cellStyle name="20% - Énfasis2 2 2 5 5 8" xfId="39210" xr:uid="{00000000-0005-0000-0000-00001F090000}"/>
    <cellStyle name="20% - Énfasis2 2 2 5 5 9" xfId="44278" xr:uid="{A4D1BBFC-C12C-4066-947A-1687485E7C3B}"/>
    <cellStyle name="20% - Énfasis2 2 2 5 6" xfId="1059" xr:uid="{00000000-0005-0000-0000-000020090000}"/>
    <cellStyle name="20% - Énfasis2 2 2 5 6 2" xfId="3504" xr:uid="{00000000-0005-0000-0000-000021090000}"/>
    <cellStyle name="20% - Énfasis2 2 2 5 6 2 2" xfId="17614" xr:uid="{00000000-0005-0000-0000-000022090000}"/>
    <cellStyle name="20% - Énfasis2 2 2 5 6 2 2 2" xfId="30507" xr:uid="{00000000-0005-0000-0000-000023090000}"/>
    <cellStyle name="20% - Énfasis2 2 2 5 6 2 3" xfId="13325" xr:uid="{00000000-0005-0000-0000-000024090000}"/>
    <cellStyle name="20% - Énfasis2 2 2 5 6 2 3 2" xfId="35392" xr:uid="{00000000-0005-0000-0000-000025090000}"/>
    <cellStyle name="20% - Énfasis2 2 2 5 6 2 4" xfId="8447" xr:uid="{00000000-0005-0000-0000-000026090000}"/>
    <cellStyle name="20% - Énfasis2 2 2 5 6 2 5" xfId="25572" xr:uid="{00000000-0005-0000-0000-000027090000}"/>
    <cellStyle name="20% - Énfasis2 2 2 5 6 2 6" xfId="40401" xr:uid="{00000000-0005-0000-0000-000028090000}"/>
    <cellStyle name="20% - Énfasis2 2 2 5 6 2 7" xfId="45464" xr:uid="{51CAE4F4-14FE-4D88-8FE0-6B9A8D0045FA}"/>
    <cellStyle name="20% - Énfasis2 2 2 5 6 3" xfId="5978" xr:uid="{00000000-0005-0000-0000-000029090000}"/>
    <cellStyle name="20% - Énfasis2 2 2 5 6 3 2" xfId="28071" xr:uid="{00000000-0005-0000-0000-00002A090000}"/>
    <cellStyle name="20% - Énfasis2 2 2 5 6 4" xfId="20380" xr:uid="{00000000-0005-0000-0000-00002B090000}"/>
    <cellStyle name="20% - Énfasis2 2 2 5 6 4 2" xfId="32956" xr:uid="{00000000-0005-0000-0000-00002C090000}"/>
    <cellStyle name="20% - Énfasis2 2 2 5 6 5" xfId="10889" xr:uid="{00000000-0005-0000-0000-00002D090000}"/>
    <cellStyle name="20% - Énfasis2 2 2 5 6 6" xfId="23030" xr:uid="{00000000-0005-0000-0000-00002E090000}"/>
    <cellStyle name="20% - Énfasis2 2 2 5 6 7" xfId="37860" xr:uid="{00000000-0005-0000-0000-00002F090000}"/>
    <cellStyle name="20% - Énfasis2 2 2 5 6 8" xfId="42928" xr:uid="{E3F9F800-121D-4A1F-B611-124829322A23}"/>
    <cellStyle name="20% - Énfasis2 2 2 5 7" xfId="3005" xr:uid="{00000000-0005-0000-0000-000030090000}"/>
    <cellStyle name="20% - Énfasis2 2 2 5 7 2" xfId="17115" xr:uid="{00000000-0005-0000-0000-000031090000}"/>
    <cellStyle name="20% - Énfasis2 2 2 5 7 2 2" xfId="30008" xr:uid="{00000000-0005-0000-0000-000032090000}"/>
    <cellStyle name="20% - Énfasis2 2 2 5 7 3" xfId="12826" xr:uid="{00000000-0005-0000-0000-000033090000}"/>
    <cellStyle name="20% - Énfasis2 2 2 5 7 3 2" xfId="34893" xr:uid="{00000000-0005-0000-0000-000034090000}"/>
    <cellStyle name="20% - Énfasis2 2 2 5 7 4" xfId="7948" xr:uid="{00000000-0005-0000-0000-000035090000}"/>
    <cellStyle name="20% - Énfasis2 2 2 5 7 5" xfId="25073" xr:uid="{00000000-0005-0000-0000-000036090000}"/>
    <cellStyle name="20% - Énfasis2 2 2 5 7 6" xfId="39902" xr:uid="{00000000-0005-0000-0000-000037090000}"/>
    <cellStyle name="20% - Énfasis2 2 2 5 7 7" xfId="44965" xr:uid="{A3655D1B-9A80-4206-B85E-99C56DCCA686}"/>
    <cellStyle name="20% - Énfasis2 2 2 5 8" xfId="5479" xr:uid="{00000000-0005-0000-0000-000038090000}"/>
    <cellStyle name="20% - Énfasis2 2 2 5 8 2" xfId="27572" xr:uid="{00000000-0005-0000-0000-000039090000}"/>
    <cellStyle name="20% - Énfasis2 2 2 5 9" xfId="15121" xr:uid="{00000000-0005-0000-0000-00003A090000}"/>
    <cellStyle name="20% - Énfasis2 2 2 5 9 2" xfId="32457" xr:uid="{00000000-0005-0000-0000-00003B090000}"/>
    <cellStyle name="20% - Énfasis2 2 2 6" xfId="284" xr:uid="{00000000-0005-0000-0000-00003C090000}"/>
    <cellStyle name="20% - Énfasis2 2 2 6 10" xfId="22338" xr:uid="{00000000-0005-0000-0000-00003D090000}"/>
    <cellStyle name="20% - Énfasis2 2 2 6 11" xfId="37168" xr:uid="{00000000-0005-0000-0000-00003E090000}"/>
    <cellStyle name="20% - Énfasis2 2 2 6 12" xfId="42236" xr:uid="{49CACDA4-755B-4ED9-9C10-8CFEE035D2B7}"/>
    <cellStyle name="20% - Énfasis2 2 2 6 2" xfId="1306" xr:uid="{00000000-0005-0000-0000-00003F090000}"/>
    <cellStyle name="20% - Énfasis2 2 2 6 2 2" xfId="3750" xr:uid="{00000000-0005-0000-0000-000040090000}"/>
    <cellStyle name="20% - Énfasis2 2 2 6 2 2 2" xfId="17860" xr:uid="{00000000-0005-0000-0000-000041090000}"/>
    <cellStyle name="20% - Énfasis2 2 2 6 2 2 2 2" xfId="30753" xr:uid="{00000000-0005-0000-0000-000042090000}"/>
    <cellStyle name="20% - Énfasis2 2 2 6 2 2 3" xfId="13571" xr:uid="{00000000-0005-0000-0000-000043090000}"/>
    <cellStyle name="20% - Énfasis2 2 2 6 2 2 3 2" xfId="35638" xr:uid="{00000000-0005-0000-0000-000044090000}"/>
    <cellStyle name="20% - Énfasis2 2 2 6 2 2 4" xfId="8693" xr:uid="{00000000-0005-0000-0000-000045090000}"/>
    <cellStyle name="20% - Énfasis2 2 2 6 2 2 5" xfId="25818" xr:uid="{00000000-0005-0000-0000-000046090000}"/>
    <cellStyle name="20% - Énfasis2 2 2 6 2 2 6" xfId="40647" xr:uid="{00000000-0005-0000-0000-000047090000}"/>
    <cellStyle name="20% - Énfasis2 2 2 6 2 2 7" xfId="45710" xr:uid="{5AFA4669-B656-4F3A-9DDD-E0350D3321BC}"/>
    <cellStyle name="20% - Énfasis2 2 2 6 2 3" xfId="6224" xr:uid="{00000000-0005-0000-0000-000048090000}"/>
    <cellStyle name="20% - Énfasis2 2 2 6 2 3 2" xfId="28317" xr:uid="{00000000-0005-0000-0000-000049090000}"/>
    <cellStyle name="20% - Énfasis2 2 2 6 2 4" xfId="15367" xr:uid="{00000000-0005-0000-0000-00004A090000}"/>
    <cellStyle name="20% - Énfasis2 2 2 6 2 4 2" xfId="33202" xr:uid="{00000000-0005-0000-0000-00004B090000}"/>
    <cellStyle name="20% - Énfasis2 2 2 6 2 5" xfId="20626" xr:uid="{00000000-0005-0000-0000-00004C090000}"/>
    <cellStyle name="20% - Énfasis2 2 2 6 2 6" xfId="11135" xr:uid="{00000000-0005-0000-0000-00004D090000}"/>
    <cellStyle name="20% - Énfasis2 2 2 6 2 7" xfId="23276" xr:uid="{00000000-0005-0000-0000-00004E090000}"/>
    <cellStyle name="20% - Énfasis2 2 2 6 2 8" xfId="38106" xr:uid="{00000000-0005-0000-0000-00004F090000}"/>
    <cellStyle name="20% - Énfasis2 2 2 6 2 9" xfId="43174" xr:uid="{695D6718-F853-4AFB-A415-9C522273B940}"/>
    <cellStyle name="20% - Énfasis2 2 2 6 3" xfId="1921" xr:uid="{00000000-0005-0000-0000-000050090000}"/>
    <cellStyle name="20% - Énfasis2 2 2 6 3 2" xfId="4363" xr:uid="{00000000-0005-0000-0000-000051090000}"/>
    <cellStyle name="20% - Énfasis2 2 2 6 3 2 2" xfId="18473" xr:uid="{00000000-0005-0000-0000-000052090000}"/>
    <cellStyle name="20% - Énfasis2 2 2 6 3 2 2 2" xfId="31366" xr:uid="{00000000-0005-0000-0000-000053090000}"/>
    <cellStyle name="20% - Énfasis2 2 2 6 3 2 3" xfId="14184" xr:uid="{00000000-0005-0000-0000-000054090000}"/>
    <cellStyle name="20% - Énfasis2 2 2 6 3 2 3 2" xfId="36251" xr:uid="{00000000-0005-0000-0000-000055090000}"/>
    <cellStyle name="20% - Énfasis2 2 2 6 3 2 4" xfId="9306" xr:uid="{00000000-0005-0000-0000-000056090000}"/>
    <cellStyle name="20% - Énfasis2 2 2 6 3 2 5" xfId="26431" xr:uid="{00000000-0005-0000-0000-000057090000}"/>
    <cellStyle name="20% - Énfasis2 2 2 6 3 2 6" xfId="41260" xr:uid="{00000000-0005-0000-0000-000058090000}"/>
    <cellStyle name="20% - Énfasis2 2 2 6 3 2 7" xfId="46323" xr:uid="{1772127F-5C3E-423C-B819-8EE4EC24A348}"/>
    <cellStyle name="20% - Énfasis2 2 2 6 3 3" xfId="6837" xr:uid="{00000000-0005-0000-0000-000059090000}"/>
    <cellStyle name="20% - Énfasis2 2 2 6 3 3 2" xfId="28930" xr:uid="{00000000-0005-0000-0000-00005A090000}"/>
    <cellStyle name="20% - Énfasis2 2 2 6 3 4" xfId="15998" xr:uid="{00000000-0005-0000-0000-00005B090000}"/>
    <cellStyle name="20% - Énfasis2 2 2 6 3 4 2" xfId="33815" xr:uid="{00000000-0005-0000-0000-00005C090000}"/>
    <cellStyle name="20% - Énfasis2 2 2 6 3 5" xfId="21239" xr:uid="{00000000-0005-0000-0000-00005D090000}"/>
    <cellStyle name="20% - Énfasis2 2 2 6 3 6" xfId="11748" xr:uid="{00000000-0005-0000-0000-00005E090000}"/>
    <cellStyle name="20% - Énfasis2 2 2 6 3 7" xfId="23889" xr:uid="{00000000-0005-0000-0000-00005F090000}"/>
    <cellStyle name="20% - Énfasis2 2 2 6 3 8" xfId="38719" xr:uid="{00000000-0005-0000-0000-000060090000}"/>
    <cellStyle name="20% - Énfasis2 2 2 6 3 9" xfId="43787" xr:uid="{5CDAC5B9-D7E4-4115-B1F3-37E84C904638}"/>
    <cellStyle name="20% - Énfasis2 2 2 6 4" xfId="1110" xr:uid="{00000000-0005-0000-0000-000061090000}"/>
    <cellStyle name="20% - Énfasis2 2 2 6 4 2" xfId="3555" xr:uid="{00000000-0005-0000-0000-000062090000}"/>
    <cellStyle name="20% - Énfasis2 2 2 6 4 2 2" xfId="17665" xr:uid="{00000000-0005-0000-0000-000063090000}"/>
    <cellStyle name="20% - Énfasis2 2 2 6 4 2 2 2" xfId="30558" xr:uid="{00000000-0005-0000-0000-000064090000}"/>
    <cellStyle name="20% - Énfasis2 2 2 6 4 2 3" xfId="13376" xr:uid="{00000000-0005-0000-0000-000065090000}"/>
    <cellStyle name="20% - Énfasis2 2 2 6 4 2 3 2" xfId="35443" xr:uid="{00000000-0005-0000-0000-000066090000}"/>
    <cellStyle name="20% - Énfasis2 2 2 6 4 2 4" xfId="8498" xr:uid="{00000000-0005-0000-0000-000067090000}"/>
    <cellStyle name="20% - Énfasis2 2 2 6 4 2 5" xfId="25623" xr:uid="{00000000-0005-0000-0000-000068090000}"/>
    <cellStyle name="20% - Énfasis2 2 2 6 4 2 6" xfId="40452" xr:uid="{00000000-0005-0000-0000-000069090000}"/>
    <cellStyle name="20% - Énfasis2 2 2 6 4 2 7" xfId="45515" xr:uid="{5C446B82-35C3-4724-AE06-B551EB9B94C3}"/>
    <cellStyle name="20% - Énfasis2 2 2 6 4 3" xfId="6029" xr:uid="{00000000-0005-0000-0000-00006A090000}"/>
    <cellStyle name="20% - Énfasis2 2 2 6 4 3 2" xfId="28122" xr:uid="{00000000-0005-0000-0000-00006B090000}"/>
    <cellStyle name="20% - Énfasis2 2 2 6 4 4" xfId="20431" xr:uid="{00000000-0005-0000-0000-00006C090000}"/>
    <cellStyle name="20% - Énfasis2 2 2 6 4 4 2" xfId="33007" xr:uid="{00000000-0005-0000-0000-00006D090000}"/>
    <cellStyle name="20% - Énfasis2 2 2 6 4 5" xfId="10940" xr:uid="{00000000-0005-0000-0000-00006E090000}"/>
    <cellStyle name="20% - Énfasis2 2 2 6 4 6" xfId="23081" xr:uid="{00000000-0005-0000-0000-00006F090000}"/>
    <cellStyle name="20% - Énfasis2 2 2 6 4 7" xfId="37911" xr:uid="{00000000-0005-0000-0000-000070090000}"/>
    <cellStyle name="20% - Énfasis2 2 2 6 4 8" xfId="42979" xr:uid="{EB72CF23-5B74-4123-87A4-D1FDFD930A56}"/>
    <cellStyle name="20% - Énfasis2 2 2 6 5" xfId="2812" xr:uid="{00000000-0005-0000-0000-000071090000}"/>
    <cellStyle name="20% - Énfasis2 2 2 6 5 2" xfId="16922" xr:uid="{00000000-0005-0000-0000-000072090000}"/>
    <cellStyle name="20% - Énfasis2 2 2 6 5 2 2" xfId="29815" xr:uid="{00000000-0005-0000-0000-000073090000}"/>
    <cellStyle name="20% - Énfasis2 2 2 6 5 3" xfId="12633" xr:uid="{00000000-0005-0000-0000-000074090000}"/>
    <cellStyle name="20% - Énfasis2 2 2 6 5 3 2" xfId="34700" xr:uid="{00000000-0005-0000-0000-000075090000}"/>
    <cellStyle name="20% - Énfasis2 2 2 6 5 4" xfId="7755" xr:uid="{00000000-0005-0000-0000-000076090000}"/>
    <cellStyle name="20% - Énfasis2 2 2 6 5 5" xfId="24880" xr:uid="{00000000-0005-0000-0000-000077090000}"/>
    <cellStyle name="20% - Énfasis2 2 2 6 5 6" xfId="39709" xr:uid="{00000000-0005-0000-0000-000078090000}"/>
    <cellStyle name="20% - Énfasis2 2 2 6 5 7" xfId="44772" xr:uid="{F0786FD6-8056-4236-8BA7-819FD5792FC8}"/>
    <cellStyle name="20% - Énfasis2 2 2 6 6" xfId="5286" xr:uid="{00000000-0005-0000-0000-000079090000}"/>
    <cellStyle name="20% - Énfasis2 2 2 6 6 2" xfId="27379" xr:uid="{00000000-0005-0000-0000-00007A090000}"/>
    <cellStyle name="20% - Énfasis2 2 2 6 7" xfId="15172" xr:uid="{00000000-0005-0000-0000-00007B090000}"/>
    <cellStyle name="20% - Énfasis2 2 2 6 7 2" xfId="32264" xr:uid="{00000000-0005-0000-0000-00007C090000}"/>
    <cellStyle name="20% - Énfasis2 2 2 6 8" xfId="19670" xr:uid="{00000000-0005-0000-0000-00007D090000}"/>
    <cellStyle name="20% - Énfasis2 2 2 6 9" xfId="10197" xr:uid="{00000000-0005-0000-0000-00007E090000}"/>
    <cellStyle name="20% - Énfasis2 2 2 7" xfId="605" xr:uid="{00000000-0005-0000-0000-00007F090000}"/>
    <cellStyle name="20% - Énfasis2 2 2 7 10" xfId="37463" xr:uid="{00000000-0005-0000-0000-000080090000}"/>
    <cellStyle name="20% - Énfasis2 2 2 7 11" xfId="42531" xr:uid="{754D7F57-4DDC-4955-A84B-50CC5113B74F}"/>
    <cellStyle name="20% - Énfasis2 2 2 7 2" xfId="2216" xr:uid="{00000000-0005-0000-0000-000081090000}"/>
    <cellStyle name="20% - Énfasis2 2 2 7 2 2" xfId="4658" xr:uid="{00000000-0005-0000-0000-000082090000}"/>
    <cellStyle name="20% - Énfasis2 2 2 7 2 2 2" xfId="18768" xr:uid="{00000000-0005-0000-0000-000083090000}"/>
    <cellStyle name="20% - Énfasis2 2 2 7 2 2 2 2" xfId="31661" xr:uid="{00000000-0005-0000-0000-000084090000}"/>
    <cellStyle name="20% - Énfasis2 2 2 7 2 2 3" xfId="14479" xr:uid="{00000000-0005-0000-0000-000085090000}"/>
    <cellStyle name="20% - Énfasis2 2 2 7 2 2 3 2" xfId="36546" xr:uid="{00000000-0005-0000-0000-000086090000}"/>
    <cellStyle name="20% - Énfasis2 2 2 7 2 2 4" xfId="9601" xr:uid="{00000000-0005-0000-0000-000087090000}"/>
    <cellStyle name="20% - Énfasis2 2 2 7 2 2 5" xfId="26726" xr:uid="{00000000-0005-0000-0000-000088090000}"/>
    <cellStyle name="20% - Énfasis2 2 2 7 2 2 6" xfId="41555" xr:uid="{00000000-0005-0000-0000-000089090000}"/>
    <cellStyle name="20% - Énfasis2 2 2 7 2 2 7" xfId="46618" xr:uid="{39B42BF6-A570-49ED-8397-F17C5EBC7C5E}"/>
    <cellStyle name="20% - Énfasis2 2 2 7 2 3" xfId="7132" xr:uid="{00000000-0005-0000-0000-00008A090000}"/>
    <cellStyle name="20% - Énfasis2 2 2 7 2 3 2" xfId="29225" xr:uid="{00000000-0005-0000-0000-00008B090000}"/>
    <cellStyle name="20% - Énfasis2 2 2 7 2 4" xfId="16293" xr:uid="{00000000-0005-0000-0000-00008C090000}"/>
    <cellStyle name="20% - Énfasis2 2 2 7 2 4 2" xfId="34110" xr:uid="{00000000-0005-0000-0000-00008D090000}"/>
    <cellStyle name="20% - Énfasis2 2 2 7 2 5" xfId="21534" xr:uid="{00000000-0005-0000-0000-00008E090000}"/>
    <cellStyle name="20% - Énfasis2 2 2 7 2 6" xfId="12043" xr:uid="{00000000-0005-0000-0000-00008F090000}"/>
    <cellStyle name="20% - Énfasis2 2 2 7 2 7" xfId="24184" xr:uid="{00000000-0005-0000-0000-000090090000}"/>
    <cellStyle name="20% - Énfasis2 2 2 7 2 8" xfId="39014" xr:uid="{00000000-0005-0000-0000-000091090000}"/>
    <cellStyle name="20% - Énfasis2 2 2 7 2 9" xfId="44082" xr:uid="{2E6C5451-6881-4C31-8BCB-1265F198C118}"/>
    <cellStyle name="20% - Énfasis2 2 2 7 3" xfId="1603" xr:uid="{00000000-0005-0000-0000-000092090000}"/>
    <cellStyle name="20% - Énfasis2 2 2 7 3 2" xfId="4045" xr:uid="{00000000-0005-0000-0000-000093090000}"/>
    <cellStyle name="20% - Énfasis2 2 2 7 3 2 2" xfId="18155" xr:uid="{00000000-0005-0000-0000-000094090000}"/>
    <cellStyle name="20% - Énfasis2 2 2 7 3 2 2 2" xfId="31048" xr:uid="{00000000-0005-0000-0000-000095090000}"/>
    <cellStyle name="20% - Énfasis2 2 2 7 3 2 3" xfId="13866" xr:uid="{00000000-0005-0000-0000-000096090000}"/>
    <cellStyle name="20% - Énfasis2 2 2 7 3 2 3 2" xfId="35933" xr:uid="{00000000-0005-0000-0000-000097090000}"/>
    <cellStyle name="20% - Énfasis2 2 2 7 3 2 4" xfId="8988" xr:uid="{00000000-0005-0000-0000-000098090000}"/>
    <cellStyle name="20% - Énfasis2 2 2 7 3 2 5" xfId="26113" xr:uid="{00000000-0005-0000-0000-000099090000}"/>
    <cellStyle name="20% - Énfasis2 2 2 7 3 2 6" xfId="40942" xr:uid="{00000000-0005-0000-0000-00009A090000}"/>
    <cellStyle name="20% - Énfasis2 2 2 7 3 2 7" xfId="46005" xr:uid="{04925D5F-C490-4790-863B-20B550149748}"/>
    <cellStyle name="20% - Énfasis2 2 2 7 3 3" xfId="6519" xr:uid="{00000000-0005-0000-0000-00009B090000}"/>
    <cellStyle name="20% - Énfasis2 2 2 7 3 3 2" xfId="28612" xr:uid="{00000000-0005-0000-0000-00009C090000}"/>
    <cellStyle name="20% - Énfasis2 2 2 7 3 4" xfId="20921" xr:uid="{00000000-0005-0000-0000-00009D090000}"/>
    <cellStyle name="20% - Énfasis2 2 2 7 3 4 2" xfId="33497" xr:uid="{00000000-0005-0000-0000-00009E090000}"/>
    <cellStyle name="20% - Énfasis2 2 2 7 3 5" xfId="11430" xr:uid="{00000000-0005-0000-0000-00009F090000}"/>
    <cellStyle name="20% - Énfasis2 2 2 7 3 6" xfId="23571" xr:uid="{00000000-0005-0000-0000-0000A0090000}"/>
    <cellStyle name="20% - Énfasis2 2 2 7 3 7" xfId="38401" xr:uid="{00000000-0005-0000-0000-0000A1090000}"/>
    <cellStyle name="20% - Énfasis2 2 2 7 3 8" xfId="43469" xr:uid="{8402034B-9407-406F-BB68-C312F177910F}"/>
    <cellStyle name="20% - Énfasis2 2 2 7 4" xfId="3107" xr:uid="{00000000-0005-0000-0000-0000A2090000}"/>
    <cellStyle name="20% - Énfasis2 2 2 7 4 2" xfId="17217" xr:uid="{00000000-0005-0000-0000-0000A3090000}"/>
    <cellStyle name="20% - Énfasis2 2 2 7 4 2 2" xfId="30110" xr:uid="{00000000-0005-0000-0000-0000A4090000}"/>
    <cellStyle name="20% - Énfasis2 2 2 7 4 3" xfId="12928" xr:uid="{00000000-0005-0000-0000-0000A5090000}"/>
    <cellStyle name="20% - Énfasis2 2 2 7 4 3 2" xfId="34995" xr:uid="{00000000-0005-0000-0000-0000A6090000}"/>
    <cellStyle name="20% - Énfasis2 2 2 7 4 4" xfId="8050" xr:uid="{00000000-0005-0000-0000-0000A7090000}"/>
    <cellStyle name="20% - Énfasis2 2 2 7 4 5" xfId="25175" xr:uid="{00000000-0005-0000-0000-0000A8090000}"/>
    <cellStyle name="20% - Énfasis2 2 2 7 4 6" xfId="40004" xr:uid="{00000000-0005-0000-0000-0000A9090000}"/>
    <cellStyle name="20% - Énfasis2 2 2 7 4 7" xfId="45067" xr:uid="{49DF8F25-BAC4-4154-B0A8-B49AFFAF50E4}"/>
    <cellStyle name="20% - Énfasis2 2 2 7 5" xfId="5581" xr:uid="{00000000-0005-0000-0000-0000AA090000}"/>
    <cellStyle name="20% - Énfasis2 2 2 7 5 2" xfId="27674" xr:uid="{00000000-0005-0000-0000-0000AB090000}"/>
    <cellStyle name="20% - Énfasis2 2 2 7 6" xfId="15662" xr:uid="{00000000-0005-0000-0000-0000AC090000}"/>
    <cellStyle name="20% - Énfasis2 2 2 7 6 2" xfId="32559" xr:uid="{00000000-0005-0000-0000-0000AD090000}"/>
    <cellStyle name="20% - Énfasis2 2 2 7 7" xfId="19965" xr:uid="{00000000-0005-0000-0000-0000AE090000}"/>
    <cellStyle name="20% - Énfasis2 2 2 7 8" xfId="10492" xr:uid="{00000000-0005-0000-0000-0000AF090000}"/>
    <cellStyle name="20% - Énfasis2 2 2 7 9" xfId="22633" xr:uid="{00000000-0005-0000-0000-0000B0090000}"/>
    <cellStyle name="20% - Énfasis2 2 2 8" xfId="1165" xr:uid="{00000000-0005-0000-0000-0000B1090000}"/>
    <cellStyle name="20% - Énfasis2 2 2 8 2" xfId="3610" xr:uid="{00000000-0005-0000-0000-0000B2090000}"/>
    <cellStyle name="20% - Énfasis2 2 2 8 2 2" xfId="17720" xr:uid="{00000000-0005-0000-0000-0000B3090000}"/>
    <cellStyle name="20% - Énfasis2 2 2 8 2 2 2" xfId="30613" xr:uid="{00000000-0005-0000-0000-0000B4090000}"/>
    <cellStyle name="20% - Énfasis2 2 2 8 2 3" xfId="13431" xr:uid="{00000000-0005-0000-0000-0000B5090000}"/>
    <cellStyle name="20% - Énfasis2 2 2 8 2 3 2" xfId="35498" xr:uid="{00000000-0005-0000-0000-0000B6090000}"/>
    <cellStyle name="20% - Énfasis2 2 2 8 2 4" xfId="8553" xr:uid="{00000000-0005-0000-0000-0000B7090000}"/>
    <cellStyle name="20% - Énfasis2 2 2 8 2 5" xfId="25678" xr:uid="{00000000-0005-0000-0000-0000B8090000}"/>
    <cellStyle name="20% - Énfasis2 2 2 8 2 6" xfId="40507" xr:uid="{00000000-0005-0000-0000-0000B9090000}"/>
    <cellStyle name="20% - Énfasis2 2 2 8 2 7" xfId="45570" xr:uid="{A1456CD1-B457-4417-9690-E45A9D5A8F62}"/>
    <cellStyle name="20% - Énfasis2 2 2 8 3" xfId="6084" xr:uid="{00000000-0005-0000-0000-0000BA090000}"/>
    <cellStyle name="20% - Énfasis2 2 2 8 3 2" xfId="28177" xr:uid="{00000000-0005-0000-0000-0000BB090000}"/>
    <cellStyle name="20% - Énfasis2 2 2 8 4" xfId="15227" xr:uid="{00000000-0005-0000-0000-0000BC090000}"/>
    <cellStyle name="20% - Énfasis2 2 2 8 4 2" xfId="33062" xr:uid="{00000000-0005-0000-0000-0000BD090000}"/>
    <cellStyle name="20% - Énfasis2 2 2 8 5" xfId="20486" xr:uid="{00000000-0005-0000-0000-0000BE090000}"/>
    <cellStyle name="20% - Énfasis2 2 2 8 6" xfId="10995" xr:uid="{00000000-0005-0000-0000-0000BF090000}"/>
    <cellStyle name="20% - Énfasis2 2 2 8 7" xfId="23136" xr:uid="{00000000-0005-0000-0000-0000C0090000}"/>
    <cellStyle name="20% - Énfasis2 2 2 8 8" xfId="37966" xr:uid="{00000000-0005-0000-0000-0000C1090000}"/>
    <cellStyle name="20% - Énfasis2 2 2 8 9" xfId="43034" xr:uid="{5A0DA917-963B-4AC0-98B8-7CA05F5DDF2E}"/>
    <cellStyle name="20% - Énfasis2 2 2 9" xfId="1781" xr:uid="{00000000-0005-0000-0000-0000C2090000}"/>
    <cellStyle name="20% - Énfasis2 2 2 9 2" xfId="4223" xr:uid="{00000000-0005-0000-0000-0000C3090000}"/>
    <cellStyle name="20% - Énfasis2 2 2 9 2 2" xfId="18333" xr:uid="{00000000-0005-0000-0000-0000C4090000}"/>
    <cellStyle name="20% - Énfasis2 2 2 9 2 2 2" xfId="31226" xr:uid="{00000000-0005-0000-0000-0000C5090000}"/>
    <cellStyle name="20% - Énfasis2 2 2 9 2 3" xfId="14044" xr:uid="{00000000-0005-0000-0000-0000C6090000}"/>
    <cellStyle name="20% - Énfasis2 2 2 9 2 3 2" xfId="36111" xr:uid="{00000000-0005-0000-0000-0000C7090000}"/>
    <cellStyle name="20% - Énfasis2 2 2 9 2 4" xfId="9166" xr:uid="{00000000-0005-0000-0000-0000C8090000}"/>
    <cellStyle name="20% - Énfasis2 2 2 9 2 5" xfId="26291" xr:uid="{00000000-0005-0000-0000-0000C9090000}"/>
    <cellStyle name="20% - Énfasis2 2 2 9 2 6" xfId="41120" xr:uid="{00000000-0005-0000-0000-0000CA090000}"/>
    <cellStyle name="20% - Énfasis2 2 2 9 2 7" xfId="46183" xr:uid="{F49C6FD0-7594-41F6-882D-83F691A2A62C}"/>
    <cellStyle name="20% - Énfasis2 2 2 9 3" xfId="6697" xr:uid="{00000000-0005-0000-0000-0000CB090000}"/>
    <cellStyle name="20% - Énfasis2 2 2 9 3 2" xfId="28790" xr:uid="{00000000-0005-0000-0000-0000CC090000}"/>
    <cellStyle name="20% - Énfasis2 2 2 9 4" xfId="15858" xr:uid="{00000000-0005-0000-0000-0000CD090000}"/>
    <cellStyle name="20% - Énfasis2 2 2 9 4 2" xfId="33675" xr:uid="{00000000-0005-0000-0000-0000CE090000}"/>
    <cellStyle name="20% - Énfasis2 2 2 9 5" xfId="21099" xr:uid="{00000000-0005-0000-0000-0000CF090000}"/>
    <cellStyle name="20% - Énfasis2 2 2 9 6" xfId="11608" xr:uid="{00000000-0005-0000-0000-0000D0090000}"/>
    <cellStyle name="20% - Énfasis2 2 2 9 7" xfId="23749" xr:uid="{00000000-0005-0000-0000-0000D1090000}"/>
    <cellStyle name="20% - Énfasis2 2 2 9 8" xfId="38579" xr:uid="{00000000-0005-0000-0000-0000D2090000}"/>
    <cellStyle name="20% - Énfasis2 2 2 9 9" xfId="43647" xr:uid="{FD6711EB-72E4-4964-8315-0C00E4781579}"/>
    <cellStyle name="20% - Énfasis2 2 20" xfId="22039" xr:uid="{00000000-0005-0000-0000-0000D3090000}"/>
    <cellStyle name="20% - Énfasis2 2 21" xfId="22167" xr:uid="{00000000-0005-0000-0000-0000D4090000}"/>
    <cellStyle name="20% - Énfasis2 2 22" xfId="37000" xr:uid="{00000000-0005-0000-0000-0000D5090000}"/>
    <cellStyle name="20% - Énfasis2 2 23" xfId="42056" xr:uid="{00000000-0005-0000-0000-0000D6090000}"/>
    <cellStyle name="20% - Énfasis2 2 24" xfId="42070" xr:uid="{B0920AB1-CF2C-4DB9-90D7-C57373A93F86}"/>
    <cellStyle name="20% - Énfasis2 2 3" xfId="200" xr:uid="{00000000-0005-0000-0000-0000D7090000}"/>
    <cellStyle name="20% - Énfasis2 2 3 10" xfId="15014" xr:uid="{00000000-0005-0000-0000-0000D8090000}"/>
    <cellStyle name="20% - Énfasis2 2 3 10 2" xfId="32184" xr:uid="{00000000-0005-0000-0000-0000D9090000}"/>
    <cellStyle name="20% - Énfasis2 2 3 11" xfId="19344" xr:uid="{00000000-0005-0000-0000-0000DA090000}"/>
    <cellStyle name="20% - Énfasis2 2 3 12" xfId="19592" xr:uid="{00000000-0005-0000-0000-0000DB090000}"/>
    <cellStyle name="20% - Énfasis2 2 3 13" xfId="10117" xr:uid="{00000000-0005-0000-0000-0000DC090000}"/>
    <cellStyle name="20% - Énfasis2 2 3 14" xfId="22074" xr:uid="{00000000-0005-0000-0000-0000DD090000}"/>
    <cellStyle name="20% - Énfasis2 2 3 15" xfId="22258" xr:uid="{00000000-0005-0000-0000-0000DE090000}"/>
    <cellStyle name="20% - Énfasis2 2 3 16" xfId="37088" xr:uid="{00000000-0005-0000-0000-0000DF090000}"/>
    <cellStyle name="20% - Énfasis2 2 3 17" xfId="42158" xr:uid="{4793B337-1F6E-4E8A-AA6D-F61FF48F4A63}"/>
    <cellStyle name="20% - Énfasis2 2 3 2" xfId="393" xr:uid="{00000000-0005-0000-0000-0000E0090000}"/>
    <cellStyle name="20% - Énfasis2 2 3 2 10" xfId="37254" xr:uid="{00000000-0005-0000-0000-0000E1090000}"/>
    <cellStyle name="20% - Énfasis2 2 3 2 11" xfId="42322" xr:uid="{7CCD89A8-9040-4BD3-87B7-EE349A106C97}"/>
    <cellStyle name="20% - Énfasis2 2 3 2 2" xfId="2007" xr:uid="{00000000-0005-0000-0000-0000E2090000}"/>
    <cellStyle name="20% - Énfasis2 2 3 2 2 2" xfId="4449" xr:uid="{00000000-0005-0000-0000-0000E3090000}"/>
    <cellStyle name="20% - Énfasis2 2 3 2 2 2 2" xfId="18559" xr:uid="{00000000-0005-0000-0000-0000E4090000}"/>
    <cellStyle name="20% - Énfasis2 2 3 2 2 2 2 2" xfId="31452" xr:uid="{00000000-0005-0000-0000-0000E5090000}"/>
    <cellStyle name="20% - Énfasis2 2 3 2 2 2 3" xfId="14270" xr:uid="{00000000-0005-0000-0000-0000E6090000}"/>
    <cellStyle name="20% - Énfasis2 2 3 2 2 2 3 2" xfId="36337" xr:uid="{00000000-0005-0000-0000-0000E7090000}"/>
    <cellStyle name="20% - Énfasis2 2 3 2 2 2 4" xfId="9392" xr:uid="{00000000-0005-0000-0000-0000E8090000}"/>
    <cellStyle name="20% - Énfasis2 2 3 2 2 2 5" xfId="26517" xr:uid="{00000000-0005-0000-0000-0000E9090000}"/>
    <cellStyle name="20% - Énfasis2 2 3 2 2 2 6" xfId="41346" xr:uid="{00000000-0005-0000-0000-0000EA090000}"/>
    <cellStyle name="20% - Énfasis2 2 3 2 2 2 7" xfId="46409" xr:uid="{8E6A3117-D29F-4B72-A9B1-1EB1F281E436}"/>
    <cellStyle name="20% - Énfasis2 2 3 2 2 3" xfId="6923" xr:uid="{00000000-0005-0000-0000-0000EB090000}"/>
    <cellStyle name="20% - Énfasis2 2 3 2 2 3 2" xfId="29016" xr:uid="{00000000-0005-0000-0000-0000EC090000}"/>
    <cellStyle name="20% - Énfasis2 2 3 2 2 4" xfId="16084" xr:uid="{00000000-0005-0000-0000-0000ED090000}"/>
    <cellStyle name="20% - Énfasis2 2 3 2 2 4 2" xfId="33901" xr:uid="{00000000-0005-0000-0000-0000EE090000}"/>
    <cellStyle name="20% - Énfasis2 2 3 2 2 5" xfId="21325" xr:uid="{00000000-0005-0000-0000-0000EF090000}"/>
    <cellStyle name="20% - Énfasis2 2 3 2 2 6" xfId="11834" xr:uid="{00000000-0005-0000-0000-0000F0090000}"/>
    <cellStyle name="20% - Énfasis2 2 3 2 2 7" xfId="23975" xr:uid="{00000000-0005-0000-0000-0000F1090000}"/>
    <cellStyle name="20% - Énfasis2 2 3 2 2 8" xfId="38805" xr:uid="{00000000-0005-0000-0000-0000F2090000}"/>
    <cellStyle name="20% - Énfasis2 2 3 2 2 9" xfId="43873" xr:uid="{51C576FD-D642-41BE-8B0E-582CE8EF3583}"/>
    <cellStyle name="20% - Énfasis2 2 3 2 3" xfId="1394" xr:uid="{00000000-0005-0000-0000-0000F3090000}"/>
    <cellStyle name="20% - Énfasis2 2 3 2 3 2" xfId="3836" xr:uid="{00000000-0005-0000-0000-0000F4090000}"/>
    <cellStyle name="20% - Énfasis2 2 3 2 3 2 2" xfId="17946" xr:uid="{00000000-0005-0000-0000-0000F5090000}"/>
    <cellStyle name="20% - Énfasis2 2 3 2 3 2 2 2" xfId="30839" xr:uid="{00000000-0005-0000-0000-0000F6090000}"/>
    <cellStyle name="20% - Énfasis2 2 3 2 3 2 3" xfId="13657" xr:uid="{00000000-0005-0000-0000-0000F7090000}"/>
    <cellStyle name="20% - Énfasis2 2 3 2 3 2 3 2" xfId="35724" xr:uid="{00000000-0005-0000-0000-0000F8090000}"/>
    <cellStyle name="20% - Énfasis2 2 3 2 3 2 4" xfId="8779" xr:uid="{00000000-0005-0000-0000-0000F9090000}"/>
    <cellStyle name="20% - Énfasis2 2 3 2 3 2 5" xfId="25904" xr:uid="{00000000-0005-0000-0000-0000FA090000}"/>
    <cellStyle name="20% - Énfasis2 2 3 2 3 2 6" xfId="40733" xr:uid="{00000000-0005-0000-0000-0000FB090000}"/>
    <cellStyle name="20% - Énfasis2 2 3 2 3 2 7" xfId="45796" xr:uid="{4B716169-82B1-4CE8-ACBD-290A3CD37E61}"/>
    <cellStyle name="20% - Énfasis2 2 3 2 3 3" xfId="6310" xr:uid="{00000000-0005-0000-0000-0000FC090000}"/>
    <cellStyle name="20% - Énfasis2 2 3 2 3 3 2" xfId="28403" xr:uid="{00000000-0005-0000-0000-0000FD090000}"/>
    <cellStyle name="20% - Énfasis2 2 3 2 3 4" xfId="20712" xr:uid="{00000000-0005-0000-0000-0000FE090000}"/>
    <cellStyle name="20% - Énfasis2 2 3 2 3 4 2" xfId="33288" xr:uid="{00000000-0005-0000-0000-0000FF090000}"/>
    <cellStyle name="20% - Énfasis2 2 3 2 3 5" xfId="11221" xr:uid="{00000000-0005-0000-0000-0000000A0000}"/>
    <cellStyle name="20% - Énfasis2 2 3 2 3 6" xfId="23362" xr:uid="{00000000-0005-0000-0000-0000010A0000}"/>
    <cellStyle name="20% - Énfasis2 2 3 2 3 7" xfId="38192" xr:uid="{00000000-0005-0000-0000-0000020A0000}"/>
    <cellStyle name="20% - Énfasis2 2 3 2 3 8" xfId="43260" xr:uid="{8BC96EED-6B7A-46F9-87D7-FB841E63B525}"/>
    <cellStyle name="20% - Énfasis2 2 3 2 4" xfId="2898" xr:uid="{00000000-0005-0000-0000-0000030A0000}"/>
    <cellStyle name="20% - Énfasis2 2 3 2 4 2" xfId="17008" xr:uid="{00000000-0005-0000-0000-0000040A0000}"/>
    <cellStyle name="20% - Énfasis2 2 3 2 4 2 2" xfId="29901" xr:uid="{00000000-0005-0000-0000-0000050A0000}"/>
    <cellStyle name="20% - Énfasis2 2 3 2 4 3" xfId="12719" xr:uid="{00000000-0005-0000-0000-0000060A0000}"/>
    <cellStyle name="20% - Énfasis2 2 3 2 4 3 2" xfId="34786" xr:uid="{00000000-0005-0000-0000-0000070A0000}"/>
    <cellStyle name="20% - Énfasis2 2 3 2 4 4" xfId="7841" xr:uid="{00000000-0005-0000-0000-0000080A0000}"/>
    <cellStyle name="20% - Énfasis2 2 3 2 4 5" xfId="24966" xr:uid="{00000000-0005-0000-0000-0000090A0000}"/>
    <cellStyle name="20% - Énfasis2 2 3 2 4 6" xfId="39795" xr:uid="{00000000-0005-0000-0000-00000A0A0000}"/>
    <cellStyle name="20% - Énfasis2 2 3 2 4 7" xfId="44858" xr:uid="{5CA55FB9-511F-4DA0-8857-A36B96E211DF}"/>
    <cellStyle name="20% - Énfasis2 2 3 2 5" xfId="5372" xr:uid="{00000000-0005-0000-0000-00000B0A0000}"/>
    <cellStyle name="20% - Énfasis2 2 3 2 5 2" xfId="27465" xr:uid="{00000000-0005-0000-0000-00000C0A0000}"/>
    <cellStyle name="20% - Énfasis2 2 3 2 6" xfId="15453" xr:uid="{00000000-0005-0000-0000-00000D0A0000}"/>
    <cellStyle name="20% - Énfasis2 2 3 2 6 2" xfId="32350" xr:uid="{00000000-0005-0000-0000-00000E0A0000}"/>
    <cellStyle name="20% - Énfasis2 2 3 2 7" xfId="19756" xr:uid="{00000000-0005-0000-0000-00000F0A0000}"/>
    <cellStyle name="20% - Énfasis2 2 3 2 8" xfId="10283" xr:uid="{00000000-0005-0000-0000-0000100A0000}"/>
    <cellStyle name="20% - Énfasis2 2 3 2 9" xfId="22424" xr:uid="{00000000-0005-0000-0000-0000110A0000}"/>
    <cellStyle name="20% - Énfasis2 2 3 3" xfId="600" xr:uid="{00000000-0005-0000-0000-0000120A0000}"/>
    <cellStyle name="20% - Énfasis2 2 3 3 10" xfId="37458" xr:uid="{00000000-0005-0000-0000-0000130A0000}"/>
    <cellStyle name="20% - Énfasis2 2 3 3 11" xfId="42526" xr:uid="{1C71F519-1161-4C31-85F9-94A717692AAE}"/>
    <cellStyle name="20% - Énfasis2 2 3 3 2" xfId="2211" xr:uid="{00000000-0005-0000-0000-0000140A0000}"/>
    <cellStyle name="20% - Énfasis2 2 3 3 2 2" xfId="4653" xr:uid="{00000000-0005-0000-0000-0000150A0000}"/>
    <cellStyle name="20% - Énfasis2 2 3 3 2 2 2" xfId="18763" xr:uid="{00000000-0005-0000-0000-0000160A0000}"/>
    <cellStyle name="20% - Énfasis2 2 3 3 2 2 2 2" xfId="31656" xr:uid="{00000000-0005-0000-0000-0000170A0000}"/>
    <cellStyle name="20% - Énfasis2 2 3 3 2 2 3" xfId="14474" xr:uid="{00000000-0005-0000-0000-0000180A0000}"/>
    <cellStyle name="20% - Énfasis2 2 3 3 2 2 3 2" xfId="36541" xr:uid="{00000000-0005-0000-0000-0000190A0000}"/>
    <cellStyle name="20% - Énfasis2 2 3 3 2 2 4" xfId="9596" xr:uid="{00000000-0005-0000-0000-00001A0A0000}"/>
    <cellStyle name="20% - Énfasis2 2 3 3 2 2 5" xfId="26721" xr:uid="{00000000-0005-0000-0000-00001B0A0000}"/>
    <cellStyle name="20% - Énfasis2 2 3 3 2 2 6" xfId="41550" xr:uid="{00000000-0005-0000-0000-00001C0A0000}"/>
    <cellStyle name="20% - Énfasis2 2 3 3 2 2 7" xfId="46613" xr:uid="{5F3FE5D2-CA94-4957-9134-DF7755CD043D}"/>
    <cellStyle name="20% - Énfasis2 2 3 3 2 3" xfId="7127" xr:uid="{00000000-0005-0000-0000-00001D0A0000}"/>
    <cellStyle name="20% - Énfasis2 2 3 3 2 3 2" xfId="29220" xr:uid="{00000000-0005-0000-0000-00001E0A0000}"/>
    <cellStyle name="20% - Énfasis2 2 3 3 2 4" xfId="16288" xr:uid="{00000000-0005-0000-0000-00001F0A0000}"/>
    <cellStyle name="20% - Énfasis2 2 3 3 2 4 2" xfId="34105" xr:uid="{00000000-0005-0000-0000-0000200A0000}"/>
    <cellStyle name="20% - Énfasis2 2 3 3 2 5" xfId="21529" xr:uid="{00000000-0005-0000-0000-0000210A0000}"/>
    <cellStyle name="20% - Énfasis2 2 3 3 2 6" xfId="12038" xr:uid="{00000000-0005-0000-0000-0000220A0000}"/>
    <cellStyle name="20% - Énfasis2 2 3 3 2 7" xfId="24179" xr:uid="{00000000-0005-0000-0000-0000230A0000}"/>
    <cellStyle name="20% - Énfasis2 2 3 3 2 8" xfId="39009" xr:uid="{00000000-0005-0000-0000-0000240A0000}"/>
    <cellStyle name="20% - Énfasis2 2 3 3 2 9" xfId="44077" xr:uid="{DA5AD0BD-F0F5-4E1E-B326-1FB90F59802C}"/>
    <cellStyle name="20% - Énfasis2 2 3 3 3" xfId="1598" xr:uid="{00000000-0005-0000-0000-0000250A0000}"/>
    <cellStyle name="20% - Énfasis2 2 3 3 3 2" xfId="4040" xr:uid="{00000000-0005-0000-0000-0000260A0000}"/>
    <cellStyle name="20% - Énfasis2 2 3 3 3 2 2" xfId="18150" xr:uid="{00000000-0005-0000-0000-0000270A0000}"/>
    <cellStyle name="20% - Énfasis2 2 3 3 3 2 2 2" xfId="31043" xr:uid="{00000000-0005-0000-0000-0000280A0000}"/>
    <cellStyle name="20% - Énfasis2 2 3 3 3 2 3" xfId="13861" xr:uid="{00000000-0005-0000-0000-0000290A0000}"/>
    <cellStyle name="20% - Énfasis2 2 3 3 3 2 3 2" xfId="35928" xr:uid="{00000000-0005-0000-0000-00002A0A0000}"/>
    <cellStyle name="20% - Énfasis2 2 3 3 3 2 4" xfId="8983" xr:uid="{00000000-0005-0000-0000-00002B0A0000}"/>
    <cellStyle name="20% - Énfasis2 2 3 3 3 2 5" xfId="26108" xr:uid="{00000000-0005-0000-0000-00002C0A0000}"/>
    <cellStyle name="20% - Énfasis2 2 3 3 3 2 6" xfId="40937" xr:uid="{00000000-0005-0000-0000-00002D0A0000}"/>
    <cellStyle name="20% - Énfasis2 2 3 3 3 2 7" xfId="46000" xr:uid="{A474D1D8-8EB6-49F6-BF43-BD8732DC132D}"/>
    <cellStyle name="20% - Énfasis2 2 3 3 3 3" xfId="6514" xr:uid="{00000000-0005-0000-0000-00002E0A0000}"/>
    <cellStyle name="20% - Énfasis2 2 3 3 3 3 2" xfId="28607" xr:uid="{00000000-0005-0000-0000-00002F0A0000}"/>
    <cellStyle name="20% - Énfasis2 2 3 3 3 4" xfId="20916" xr:uid="{00000000-0005-0000-0000-0000300A0000}"/>
    <cellStyle name="20% - Énfasis2 2 3 3 3 4 2" xfId="33492" xr:uid="{00000000-0005-0000-0000-0000310A0000}"/>
    <cellStyle name="20% - Énfasis2 2 3 3 3 5" xfId="11425" xr:uid="{00000000-0005-0000-0000-0000320A0000}"/>
    <cellStyle name="20% - Énfasis2 2 3 3 3 6" xfId="23566" xr:uid="{00000000-0005-0000-0000-0000330A0000}"/>
    <cellStyle name="20% - Énfasis2 2 3 3 3 7" xfId="38396" xr:uid="{00000000-0005-0000-0000-0000340A0000}"/>
    <cellStyle name="20% - Énfasis2 2 3 3 3 8" xfId="43464" xr:uid="{CF7D6503-F1CC-4795-AF98-466B2AAE7100}"/>
    <cellStyle name="20% - Énfasis2 2 3 3 4" xfId="3102" xr:uid="{00000000-0005-0000-0000-0000350A0000}"/>
    <cellStyle name="20% - Énfasis2 2 3 3 4 2" xfId="17212" xr:uid="{00000000-0005-0000-0000-0000360A0000}"/>
    <cellStyle name="20% - Énfasis2 2 3 3 4 2 2" xfId="30105" xr:uid="{00000000-0005-0000-0000-0000370A0000}"/>
    <cellStyle name="20% - Énfasis2 2 3 3 4 3" xfId="12923" xr:uid="{00000000-0005-0000-0000-0000380A0000}"/>
    <cellStyle name="20% - Énfasis2 2 3 3 4 3 2" xfId="34990" xr:uid="{00000000-0005-0000-0000-0000390A0000}"/>
    <cellStyle name="20% - Énfasis2 2 3 3 4 4" xfId="8045" xr:uid="{00000000-0005-0000-0000-00003A0A0000}"/>
    <cellStyle name="20% - Énfasis2 2 3 3 4 5" xfId="25170" xr:uid="{00000000-0005-0000-0000-00003B0A0000}"/>
    <cellStyle name="20% - Énfasis2 2 3 3 4 6" xfId="39999" xr:uid="{00000000-0005-0000-0000-00003C0A0000}"/>
    <cellStyle name="20% - Énfasis2 2 3 3 4 7" xfId="45062" xr:uid="{3CBEA018-A5CA-463D-92C3-FC336B3758B6}"/>
    <cellStyle name="20% - Énfasis2 2 3 3 5" xfId="5576" xr:uid="{00000000-0005-0000-0000-00003D0A0000}"/>
    <cellStyle name="20% - Énfasis2 2 3 3 5 2" xfId="27669" xr:uid="{00000000-0005-0000-0000-00003E0A0000}"/>
    <cellStyle name="20% - Énfasis2 2 3 3 6" xfId="15657" xr:uid="{00000000-0005-0000-0000-00003F0A0000}"/>
    <cellStyle name="20% - Énfasis2 2 3 3 6 2" xfId="32554" xr:uid="{00000000-0005-0000-0000-0000400A0000}"/>
    <cellStyle name="20% - Énfasis2 2 3 3 7" xfId="19960" xr:uid="{00000000-0005-0000-0000-0000410A0000}"/>
    <cellStyle name="20% - Énfasis2 2 3 3 8" xfId="10487" xr:uid="{00000000-0005-0000-0000-0000420A0000}"/>
    <cellStyle name="20% - Énfasis2 2 3 3 9" xfId="22628" xr:uid="{00000000-0005-0000-0000-0000430A0000}"/>
    <cellStyle name="20% - Énfasis2 2 3 4" xfId="1227" xr:uid="{00000000-0005-0000-0000-0000440A0000}"/>
    <cellStyle name="20% - Énfasis2 2 3 4 2" xfId="3672" xr:uid="{00000000-0005-0000-0000-0000450A0000}"/>
    <cellStyle name="20% - Énfasis2 2 3 4 2 2" xfId="17782" xr:uid="{00000000-0005-0000-0000-0000460A0000}"/>
    <cellStyle name="20% - Énfasis2 2 3 4 2 2 2" xfId="30675" xr:uid="{00000000-0005-0000-0000-0000470A0000}"/>
    <cellStyle name="20% - Énfasis2 2 3 4 2 3" xfId="13493" xr:uid="{00000000-0005-0000-0000-0000480A0000}"/>
    <cellStyle name="20% - Énfasis2 2 3 4 2 3 2" xfId="35560" xr:uid="{00000000-0005-0000-0000-0000490A0000}"/>
    <cellStyle name="20% - Énfasis2 2 3 4 2 4" xfId="8615" xr:uid="{00000000-0005-0000-0000-00004A0A0000}"/>
    <cellStyle name="20% - Énfasis2 2 3 4 2 5" xfId="25740" xr:uid="{00000000-0005-0000-0000-00004B0A0000}"/>
    <cellStyle name="20% - Énfasis2 2 3 4 2 6" xfId="40569" xr:uid="{00000000-0005-0000-0000-00004C0A0000}"/>
    <cellStyle name="20% - Énfasis2 2 3 4 2 7" xfId="45632" xr:uid="{0832940D-5FD3-407E-8A73-382F64437790}"/>
    <cellStyle name="20% - Énfasis2 2 3 4 3" xfId="6146" xr:uid="{00000000-0005-0000-0000-00004D0A0000}"/>
    <cellStyle name="20% - Énfasis2 2 3 4 3 2" xfId="28239" xr:uid="{00000000-0005-0000-0000-00004E0A0000}"/>
    <cellStyle name="20% - Énfasis2 2 3 4 4" xfId="15289" xr:uid="{00000000-0005-0000-0000-00004F0A0000}"/>
    <cellStyle name="20% - Énfasis2 2 3 4 4 2" xfId="33124" xr:uid="{00000000-0005-0000-0000-0000500A0000}"/>
    <cellStyle name="20% - Énfasis2 2 3 4 5" xfId="20548" xr:uid="{00000000-0005-0000-0000-0000510A0000}"/>
    <cellStyle name="20% - Énfasis2 2 3 4 6" xfId="11057" xr:uid="{00000000-0005-0000-0000-0000520A0000}"/>
    <cellStyle name="20% - Énfasis2 2 3 4 7" xfId="23198" xr:uid="{00000000-0005-0000-0000-0000530A0000}"/>
    <cellStyle name="20% - Énfasis2 2 3 4 8" xfId="38028" xr:uid="{00000000-0005-0000-0000-0000540A0000}"/>
    <cellStyle name="20% - Énfasis2 2 3 4 9" xfId="43096" xr:uid="{359BB076-BB7A-4BE6-9E6C-72F7B968726C}"/>
    <cellStyle name="20% - Énfasis2 2 3 5" xfId="1843" xr:uid="{00000000-0005-0000-0000-0000550A0000}"/>
    <cellStyle name="20% - Énfasis2 2 3 5 2" xfId="4285" xr:uid="{00000000-0005-0000-0000-0000560A0000}"/>
    <cellStyle name="20% - Énfasis2 2 3 5 2 2" xfId="18395" xr:uid="{00000000-0005-0000-0000-0000570A0000}"/>
    <cellStyle name="20% - Énfasis2 2 3 5 2 2 2" xfId="31288" xr:uid="{00000000-0005-0000-0000-0000580A0000}"/>
    <cellStyle name="20% - Énfasis2 2 3 5 2 3" xfId="14106" xr:uid="{00000000-0005-0000-0000-0000590A0000}"/>
    <cellStyle name="20% - Énfasis2 2 3 5 2 3 2" xfId="36173" xr:uid="{00000000-0005-0000-0000-00005A0A0000}"/>
    <cellStyle name="20% - Énfasis2 2 3 5 2 4" xfId="9228" xr:uid="{00000000-0005-0000-0000-00005B0A0000}"/>
    <cellStyle name="20% - Énfasis2 2 3 5 2 5" xfId="26353" xr:uid="{00000000-0005-0000-0000-00005C0A0000}"/>
    <cellStyle name="20% - Énfasis2 2 3 5 2 6" xfId="41182" xr:uid="{00000000-0005-0000-0000-00005D0A0000}"/>
    <cellStyle name="20% - Énfasis2 2 3 5 2 7" xfId="46245" xr:uid="{113A2698-96D6-409C-BE35-C9A4B87F7A51}"/>
    <cellStyle name="20% - Énfasis2 2 3 5 3" xfId="6759" xr:uid="{00000000-0005-0000-0000-00005E0A0000}"/>
    <cellStyle name="20% - Énfasis2 2 3 5 3 2" xfId="28852" xr:uid="{00000000-0005-0000-0000-00005F0A0000}"/>
    <cellStyle name="20% - Énfasis2 2 3 5 4" xfId="15920" xr:uid="{00000000-0005-0000-0000-0000600A0000}"/>
    <cellStyle name="20% - Énfasis2 2 3 5 4 2" xfId="33737" xr:uid="{00000000-0005-0000-0000-0000610A0000}"/>
    <cellStyle name="20% - Énfasis2 2 3 5 5" xfId="21161" xr:uid="{00000000-0005-0000-0000-0000620A0000}"/>
    <cellStyle name="20% - Énfasis2 2 3 5 6" xfId="11670" xr:uid="{00000000-0005-0000-0000-0000630A0000}"/>
    <cellStyle name="20% - Énfasis2 2 3 5 7" xfId="23811" xr:uid="{00000000-0005-0000-0000-0000640A0000}"/>
    <cellStyle name="20% - Énfasis2 2 3 5 8" xfId="38641" xr:uid="{00000000-0005-0000-0000-0000650A0000}"/>
    <cellStyle name="20% - Énfasis2 2 3 5 9" xfId="43709" xr:uid="{5FCD098E-5F45-4AE8-A104-401CB33B273F}"/>
    <cellStyle name="20% - Énfasis2 2 3 6" xfId="2499" xr:uid="{00000000-0005-0000-0000-0000660A0000}"/>
    <cellStyle name="20% - Énfasis2 2 3 6 2" xfId="4941" xr:uid="{00000000-0005-0000-0000-0000670A0000}"/>
    <cellStyle name="20% - Énfasis2 2 3 6 2 2" xfId="19051" xr:uid="{00000000-0005-0000-0000-0000680A0000}"/>
    <cellStyle name="20% - Énfasis2 2 3 6 2 2 2" xfId="31944" xr:uid="{00000000-0005-0000-0000-0000690A0000}"/>
    <cellStyle name="20% - Énfasis2 2 3 6 2 3" xfId="14762" xr:uid="{00000000-0005-0000-0000-00006A0A0000}"/>
    <cellStyle name="20% - Énfasis2 2 3 6 2 3 2" xfId="36829" xr:uid="{00000000-0005-0000-0000-00006B0A0000}"/>
    <cellStyle name="20% - Énfasis2 2 3 6 2 4" xfId="9884" xr:uid="{00000000-0005-0000-0000-00006C0A0000}"/>
    <cellStyle name="20% - Énfasis2 2 3 6 2 5" xfId="27009" xr:uid="{00000000-0005-0000-0000-00006D0A0000}"/>
    <cellStyle name="20% - Énfasis2 2 3 6 2 6" xfId="41838" xr:uid="{00000000-0005-0000-0000-00006E0A0000}"/>
    <cellStyle name="20% - Énfasis2 2 3 6 2 7" xfId="46901" xr:uid="{5F0086E5-95CE-4E6D-BB7A-55EB54EE1EBE}"/>
    <cellStyle name="20% - Énfasis2 2 3 6 3" xfId="7415" xr:uid="{00000000-0005-0000-0000-00006F0A0000}"/>
    <cellStyle name="20% - Énfasis2 2 3 6 3 2" xfId="29508" xr:uid="{00000000-0005-0000-0000-0000700A0000}"/>
    <cellStyle name="20% - Énfasis2 2 3 6 4" xfId="16576" xr:uid="{00000000-0005-0000-0000-0000710A0000}"/>
    <cellStyle name="20% - Énfasis2 2 3 6 4 2" xfId="34393" xr:uid="{00000000-0005-0000-0000-0000720A0000}"/>
    <cellStyle name="20% - Énfasis2 2 3 6 5" xfId="21817" xr:uid="{00000000-0005-0000-0000-0000730A0000}"/>
    <cellStyle name="20% - Énfasis2 2 3 6 6" xfId="12326" xr:uid="{00000000-0005-0000-0000-0000740A0000}"/>
    <cellStyle name="20% - Énfasis2 2 3 6 7" xfId="24467" xr:uid="{00000000-0005-0000-0000-0000750A0000}"/>
    <cellStyle name="20% - Énfasis2 2 3 6 8" xfId="39297" xr:uid="{00000000-0005-0000-0000-0000760A0000}"/>
    <cellStyle name="20% - Énfasis2 2 3 6 9" xfId="44365" xr:uid="{54031D3D-F7B1-4581-ADE9-A65BCA6BDEB9}"/>
    <cellStyle name="20% - Énfasis2 2 3 7" xfId="952" xr:uid="{00000000-0005-0000-0000-0000770A0000}"/>
    <cellStyle name="20% - Énfasis2 2 3 7 2" xfId="3397" xr:uid="{00000000-0005-0000-0000-0000780A0000}"/>
    <cellStyle name="20% - Énfasis2 2 3 7 2 2" xfId="17507" xr:uid="{00000000-0005-0000-0000-0000790A0000}"/>
    <cellStyle name="20% - Énfasis2 2 3 7 2 2 2" xfId="30400" xr:uid="{00000000-0005-0000-0000-00007A0A0000}"/>
    <cellStyle name="20% - Énfasis2 2 3 7 2 3" xfId="13218" xr:uid="{00000000-0005-0000-0000-00007B0A0000}"/>
    <cellStyle name="20% - Énfasis2 2 3 7 2 3 2" xfId="35285" xr:uid="{00000000-0005-0000-0000-00007C0A0000}"/>
    <cellStyle name="20% - Énfasis2 2 3 7 2 4" xfId="8340" xr:uid="{00000000-0005-0000-0000-00007D0A0000}"/>
    <cellStyle name="20% - Énfasis2 2 3 7 2 5" xfId="25465" xr:uid="{00000000-0005-0000-0000-00007E0A0000}"/>
    <cellStyle name="20% - Énfasis2 2 3 7 2 6" xfId="40294" xr:uid="{00000000-0005-0000-0000-00007F0A0000}"/>
    <cellStyle name="20% - Énfasis2 2 3 7 2 7" xfId="45357" xr:uid="{C8BE1EC9-51AD-4199-A9C3-7FF6C56736E1}"/>
    <cellStyle name="20% - Énfasis2 2 3 7 3" xfId="5871" xr:uid="{00000000-0005-0000-0000-0000800A0000}"/>
    <cellStyle name="20% - Énfasis2 2 3 7 3 2" xfId="27964" xr:uid="{00000000-0005-0000-0000-0000810A0000}"/>
    <cellStyle name="20% - Énfasis2 2 3 7 4" xfId="20273" xr:uid="{00000000-0005-0000-0000-0000820A0000}"/>
    <cellStyle name="20% - Énfasis2 2 3 7 4 2" xfId="32849" xr:uid="{00000000-0005-0000-0000-0000830A0000}"/>
    <cellStyle name="20% - Énfasis2 2 3 7 5" xfId="10782" xr:uid="{00000000-0005-0000-0000-0000840A0000}"/>
    <cellStyle name="20% - Énfasis2 2 3 7 6" xfId="22923" xr:uid="{00000000-0005-0000-0000-0000850A0000}"/>
    <cellStyle name="20% - Énfasis2 2 3 7 7" xfId="37753" xr:uid="{00000000-0005-0000-0000-0000860A0000}"/>
    <cellStyle name="20% - Énfasis2 2 3 7 8" xfId="42821" xr:uid="{7E49FF5C-2702-44FB-ACB4-64B3ED30A539}"/>
    <cellStyle name="20% - Énfasis2 2 3 8" xfId="2734" xr:uid="{00000000-0005-0000-0000-0000870A0000}"/>
    <cellStyle name="20% - Énfasis2 2 3 8 2" xfId="16844" xr:uid="{00000000-0005-0000-0000-0000880A0000}"/>
    <cellStyle name="20% - Énfasis2 2 3 8 2 2" xfId="29737" xr:uid="{00000000-0005-0000-0000-0000890A0000}"/>
    <cellStyle name="20% - Énfasis2 2 3 8 3" xfId="12555" xr:uid="{00000000-0005-0000-0000-00008A0A0000}"/>
    <cellStyle name="20% - Énfasis2 2 3 8 3 2" xfId="34622" xr:uid="{00000000-0005-0000-0000-00008B0A0000}"/>
    <cellStyle name="20% - Énfasis2 2 3 8 4" xfId="7677" xr:uid="{00000000-0005-0000-0000-00008C0A0000}"/>
    <cellStyle name="20% - Énfasis2 2 3 8 5" xfId="24800" xr:uid="{00000000-0005-0000-0000-00008D0A0000}"/>
    <cellStyle name="20% - Énfasis2 2 3 8 6" xfId="39629" xr:uid="{00000000-0005-0000-0000-00008E0A0000}"/>
    <cellStyle name="20% - Énfasis2 2 3 8 7" xfId="44694" xr:uid="{6DFFEF73-CF4C-42AD-8CC1-66CF829D56F7}"/>
    <cellStyle name="20% - Énfasis2 2 3 9" xfId="5206" xr:uid="{00000000-0005-0000-0000-00008F0A0000}"/>
    <cellStyle name="20% - Énfasis2 2 3 9 2" xfId="27299" xr:uid="{00000000-0005-0000-0000-0000900A0000}"/>
    <cellStyle name="20% - Énfasis2 2 4" xfId="327" xr:uid="{00000000-0005-0000-0000-0000910A0000}"/>
    <cellStyle name="20% - Énfasis2 2 4 10" xfId="19281" xr:uid="{00000000-0005-0000-0000-0000920A0000}"/>
    <cellStyle name="20% - Énfasis2 2 4 11" xfId="19693" xr:uid="{00000000-0005-0000-0000-0000930A0000}"/>
    <cellStyle name="20% - Énfasis2 2 4 12" xfId="10220" xr:uid="{00000000-0005-0000-0000-0000940A0000}"/>
    <cellStyle name="20% - Énfasis2 2 4 13" xfId="22117" xr:uid="{00000000-0005-0000-0000-0000950A0000}"/>
    <cellStyle name="20% - Énfasis2 2 4 14" xfId="22361" xr:uid="{00000000-0005-0000-0000-0000960A0000}"/>
    <cellStyle name="20% - Énfasis2 2 4 15" xfId="37191" xr:uid="{00000000-0005-0000-0000-0000970A0000}"/>
    <cellStyle name="20% - Énfasis2 2 4 16" xfId="42259" xr:uid="{1E188C54-28FB-4CEC-BF88-34B304DD7CC4}"/>
    <cellStyle name="20% - Énfasis2 2 4 2" xfId="599" xr:uid="{00000000-0005-0000-0000-0000980A0000}"/>
    <cellStyle name="20% - Énfasis2 2 4 2 10" xfId="37457" xr:uid="{00000000-0005-0000-0000-0000990A0000}"/>
    <cellStyle name="20% - Énfasis2 2 4 2 11" xfId="42525" xr:uid="{770DC8B1-4B3D-4978-82DF-011DA33B4ADA}"/>
    <cellStyle name="20% - Énfasis2 2 4 2 2" xfId="2210" xr:uid="{00000000-0005-0000-0000-00009A0A0000}"/>
    <cellStyle name="20% - Énfasis2 2 4 2 2 2" xfId="4652" xr:uid="{00000000-0005-0000-0000-00009B0A0000}"/>
    <cellStyle name="20% - Énfasis2 2 4 2 2 2 2" xfId="18762" xr:uid="{00000000-0005-0000-0000-00009C0A0000}"/>
    <cellStyle name="20% - Énfasis2 2 4 2 2 2 2 2" xfId="31655" xr:uid="{00000000-0005-0000-0000-00009D0A0000}"/>
    <cellStyle name="20% - Énfasis2 2 4 2 2 2 3" xfId="14473" xr:uid="{00000000-0005-0000-0000-00009E0A0000}"/>
    <cellStyle name="20% - Énfasis2 2 4 2 2 2 3 2" xfId="36540" xr:uid="{00000000-0005-0000-0000-00009F0A0000}"/>
    <cellStyle name="20% - Énfasis2 2 4 2 2 2 4" xfId="9595" xr:uid="{00000000-0005-0000-0000-0000A00A0000}"/>
    <cellStyle name="20% - Énfasis2 2 4 2 2 2 5" xfId="26720" xr:uid="{00000000-0005-0000-0000-0000A10A0000}"/>
    <cellStyle name="20% - Énfasis2 2 4 2 2 2 6" xfId="41549" xr:uid="{00000000-0005-0000-0000-0000A20A0000}"/>
    <cellStyle name="20% - Énfasis2 2 4 2 2 2 7" xfId="46612" xr:uid="{6628C2BA-E777-422A-A57A-4767A2491454}"/>
    <cellStyle name="20% - Énfasis2 2 4 2 2 3" xfId="7126" xr:uid="{00000000-0005-0000-0000-0000A30A0000}"/>
    <cellStyle name="20% - Énfasis2 2 4 2 2 3 2" xfId="29219" xr:uid="{00000000-0005-0000-0000-0000A40A0000}"/>
    <cellStyle name="20% - Énfasis2 2 4 2 2 4" xfId="16287" xr:uid="{00000000-0005-0000-0000-0000A50A0000}"/>
    <cellStyle name="20% - Énfasis2 2 4 2 2 4 2" xfId="34104" xr:uid="{00000000-0005-0000-0000-0000A60A0000}"/>
    <cellStyle name="20% - Énfasis2 2 4 2 2 5" xfId="21528" xr:uid="{00000000-0005-0000-0000-0000A70A0000}"/>
    <cellStyle name="20% - Énfasis2 2 4 2 2 6" xfId="12037" xr:uid="{00000000-0005-0000-0000-0000A80A0000}"/>
    <cellStyle name="20% - Énfasis2 2 4 2 2 7" xfId="24178" xr:uid="{00000000-0005-0000-0000-0000A90A0000}"/>
    <cellStyle name="20% - Énfasis2 2 4 2 2 8" xfId="39008" xr:uid="{00000000-0005-0000-0000-0000AA0A0000}"/>
    <cellStyle name="20% - Énfasis2 2 4 2 2 9" xfId="44076" xr:uid="{3E47C484-CC73-4CA7-B1C3-2EB879C09969}"/>
    <cellStyle name="20% - Énfasis2 2 4 2 3" xfId="1597" xr:uid="{00000000-0005-0000-0000-0000AB0A0000}"/>
    <cellStyle name="20% - Énfasis2 2 4 2 3 2" xfId="4039" xr:uid="{00000000-0005-0000-0000-0000AC0A0000}"/>
    <cellStyle name="20% - Énfasis2 2 4 2 3 2 2" xfId="18149" xr:uid="{00000000-0005-0000-0000-0000AD0A0000}"/>
    <cellStyle name="20% - Énfasis2 2 4 2 3 2 2 2" xfId="31042" xr:uid="{00000000-0005-0000-0000-0000AE0A0000}"/>
    <cellStyle name="20% - Énfasis2 2 4 2 3 2 3" xfId="13860" xr:uid="{00000000-0005-0000-0000-0000AF0A0000}"/>
    <cellStyle name="20% - Énfasis2 2 4 2 3 2 3 2" xfId="35927" xr:uid="{00000000-0005-0000-0000-0000B00A0000}"/>
    <cellStyle name="20% - Énfasis2 2 4 2 3 2 4" xfId="8982" xr:uid="{00000000-0005-0000-0000-0000B10A0000}"/>
    <cellStyle name="20% - Énfasis2 2 4 2 3 2 5" xfId="26107" xr:uid="{00000000-0005-0000-0000-0000B20A0000}"/>
    <cellStyle name="20% - Énfasis2 2 4 2 3 2 6" xfId="40936" xr:uid="{00000000-0005-0000-0000-0000B30A0000}"/>
    <cellStyle name="20% - Énfasis2 2 4 2 3 2 7" xfId="45999" xr:uid="{11660298-C1D4-420C-809F-334EA50B28E6}"/>
    <cellStyle name="20% - Énfasis2 2 4 2 3 3" xfId="6513" xr:uid="{00000000-0005-0000-0000-0000B40A0000}"/>
    <cellStyle name="20% - Énfasis2 2 4 2 3 3 2" xfId="28606" xr:uid="{00000000-0005-0000-0000-0000B50A0000}"/>
    <cellStyle name="20% - Énfasis2 2 4 2 3 4" xfId="20915" xr:uid="{00000000-0005-0000-0000-0000B60A0000}"/>
    <cellStyle name="20% - Énfasis2 2 4 2 3 4 2" xfId="33491" xr:uid="{00000000-0005-0000-0000-0000B70A0000}"/>
    <cellStyle name="20% - Énfasis2 2 4 2 3 5" xfId="11424" xr:uid="{00000000-0005-0000-0000-0000B80A0000}"/>
    <cellStyle name="20% - Énfasis2 2 4 2 3 6" xfId="23565" xr:uid="{00000000-0005-0000-0000-0000B90A0000}"/>
    <cellStyle name="20% - Énfasis2 2 4 2 3 7" xfId="38395" xr:uid="{00000000-0005-0000-0000-0000BA0A0000}"/>
    <cellStyle name="20% - Énfasis2 2 4 2 3 8" xfId="43463" xr:uid="{5914AA41-C32E-4A12-ABF0-F515293702E2}"/>
    <cellStyle name="20% - Énfasis2 2 4 2 4" xfId="3101" xr:uid="{00000000-0005-0000-0000-0000BB0A0000}"/>
    <cellStyle name="20% - Énfasis2 2 4 2 4 2" xfId="17211" xr:uid="{00000000-0005-0000-0000-0000BC0A0000}"/>
    <cellStyle name="20% - Énfasis2 2 4 2 4 2 2" xfId="30104" xr:uid="{00000000-0005-0000-0000-0000BD0A0000}"/>
    <cellStyle name="20% - Énfasis2 2 4 2 4 3" xfId="12922" xr:uid="{00000000-0005-0000-0000-0000BE0A0000}"/>
    <cellStyle name="20% - Énfasis2 2 4 2 4 3 2" xfId="34989" xr:uid="{00000000-0005-0000-0000-0000BF0A0000}"/>
    <cellStyle name="20% - Énfasis2 2 4 2 4 4" xfId="8044" xr:uid="{00000000-0005-0000-0000-0000C00A0000}"/>
    <cellStyle name="20% - Énfasis2 2 4 2 4 5" xfId="25169" xr:uid="{00000000-0005-0000-0000-0000C10A0000}"/>
    <cellStyle name="20% - Énfasis2 2 4 2 4 6" xfId="39998" xr:uid="{00000000-0005-0000-0000-0000C20A0000}"/>
    <cellStyle name="20% - Énfasis2 2 4 2 4 7" xfId="45061" xr:uid="{83707D76-D311-480F-AC6B-23D1BDC6B742}"/>
    <cellStyle name="20% - Énfasis2 2 4 2 5" xfId="5575" xr:uid="{00000000-0005-0000-0000-0000C30A0000}"/>
    <cellStyle name="20% - Énfasis2 2 4 2 5 2" xfId="27668" xr:uid="{00000000-0005-0000-0000-0000C40A0000}"/>
    <cellStyle name="20% - Énfasis2 2 4 2 6" xfId="15656" xr:uid="{00000000-0005-0000-0000-0000C50A0000}"/>
    <cellStyle name="20% - Énfasis2 2 4 2 6 2" xfId="32553" xr:uid="{00000000-0005-0000-0000-0000C60A0000}"/>
    <cellStyle name="20% - Énfasis2 2 4 2 7" xfId="19959" xr:uid="{00000000-0005-0000-0000-0000C70A0000}"/>
    <cellStyle name="20% - Énfasis2 2 4 2 8" xfId="10486" xr:uid="{00000000-0005-0000-0000-0000C80A0000}"/>
    <cellStyle name="20% - Énfasis2 2 4 2 9" xfId="22627" xr:uid="{00000000-0005-0000-0000-0000C90A0000}"/>
    <cellStyle name="20% - Énfasis2 2 4 3" xfId="1331" xr:uid="{00000000-0005-0000-0000-0000CA0A0000}"/>
    <cellStyle name="20% - Énfasis2 2 4 3 2" xfId="3773" xr:uid="{00000000-0005-0000-0000-0000CB0A0000}"/>
    <cellStyle name="20% - Énfasis2 2 4 3 2 2" xfId="17883" xr:uid="{00000000-0005-0000-0000-0000CC0A0000}"/>
    <cellStyle name="20% - Énfasis2 2 4 3 2 2 2" xfId="30776" xr:uid="{00000000-0005-0000-0000-0000CD0A0000}"/>
    <cellStyle name="20% - Énfasis2 2 4 3 2 3" xfId="13594" xr:uid="{00000000-0005-0000-0000-0000CE0A0000}"/>
    <cellStyle name="20% - Énfasis2 2 4 3 2 3 2" xfId="35661" xr:uid="{00000000-0005-0000-0000-0000CF0A0000}"/>
    <cellStyle name="20% - Énfasis2 2 4 3 2 4" xfId="8716" xr:uid="{00000000-0005-0000-0000-0000D00A0000}"/>
    <cellStyle name="20% - Énfasis2 2 4 3 2 5" xfId="25841" xr:uid="{00000000-0005-0000-0000-0000D10A0000}"/>
    <cellStyle name="20% - Énfasis2 2 4 3 2 6" xfId="40670" xr:uid="{00000000-0005-0000-0000-0000D20A0000}"/>
    <cellStyle name="20% - Énfasis2 2 4 3 2 7" xfId="45733" xr:uid="{63867D01-9415-4CCF-85A7-5311F0D7FC30}"/>
    <cellStyle name="20% - Énfasis2 2 4 3 3" xfId="6247" xr:uid="{00000000-0005-0000-0000-0000D30A0000}"/>
    <cellStyle name="20% - Énfasis2 2 4 3 3 2" xfId="28340" xr:uid="{00000000-0005-0000-0000-0000D40A0000}"/>
    <cellStyle name="20% - Énfasis2 2 4 3 4" xfId="15390" xr:uid="{00000000-0005-0000-0000-0000D50A0000}"/>
    <cellStyle name="20% - Énfasis2 2 4 3 4 2" xfId="33225" xr:uid="{00000000-0005-0000-0000-0000D60A0000}"/>
    <cellStyle name="20% - Énfasis2 2 4 3 5" xfId="20649" xr:uid="{00000000-0005-0000-0000-0000D70A0000}"/>
    <cellStyle name="20% - Énfasis2 2 4 3 6" xfId="11158" xr:uid="{00000000-0005-0000-0000-0000D80A0000}"/>
    <cellStyle name="20% - Énfasis2 2 4 3 7" xfId="23299" xr:uid="{00000000-0005-0000-0000-0000D90A0000}"/>
    <cellStyle name="20% - Énfasis2 2 4 3 8" xfId="38129" xr:uid="{00000000-0005-0000-0000-0000DA0A0000}"/>
    <cellStyle name="20% - Énfasis2 2 4 3 9" xfId="43197" xr:uid="{902C3FD3-3901-459E-9F97-7832173FCAC2}"/>
    <cellStyle name="20% - Énfasis2 2 4 4" xfId="1944" xr:uid="{00000000-0005-0000-0000-0000DB0A0000}"/>
    <cellStyle name="20% - Énfasis2 2 4 4 2" xfId="4386" xr:uid="{00000000-0005-0000-0000-0000DC0A0000}"/>
    <cellStyle name="20% - Énfasis2 2 4 4 2 2" xfId="18496" xr:uid="{00000000-0005-0000-0000-0000DD0A0000}"/>
    <cellStyle name="20% - Énfasis2 2 4 4 2 2 2" xfId="31389" xr:uid="{00000000-0005-0000-0000-0000DE0A0000}"/>
    <cellStyle name="20% - Énfasis2 2 4 4 2 3" xfId="14207" xr:uid="{00000000-0005-0000-0000-0000DF0A0000}"/>
    <cellStyle name="20% - Énfasis2 2 4 4 2 3 2" xfId="36274" xr:uid="{00000000-0005-0000-0000-0000E00A0000}"/>
    <cellStyle name="20% - Énfasis2 2 4 4 2 4" xfId="9329" xr:uid="{00000000-0005-0000-0000-0000E10A0000}"/>
    <cellStyle name="20% - Énfasis2 2 4 4 2 5" xfId="26454" xr:uid="{00000000-0005-0000-0000-0000E20A0000}"/>
    <cellStyle name="20% - Énfasis2 2 4 4 2 6" xfId="41283" xr:uid="{00000000-0005-0000-0000-0000E30A0000}"/>
    <cellStyle name="20% - Énfasis2 2 4 4 2 7" xfId="46346" xr:uid="{8A672903-83CB-49B0-BBFC-4FA926028208}"/>
    <cellStyle name="20% - Énfasis2 2 4 4 3" xfId="6860" xr:uid="{00000000-0005-0000-0000-0000E40A0000}"/>
    <cellStyle name="20% - Énfasis2 2 4 4 3 2" xfId="28953" xr:uid="{00000000-0005-0000-0000-0000E50A0000}"/>
    <cellStyle name="20% - Énfasis2 2 4 4 4" xfId="16021" xr:uid="{00000000-0005-0000-0000-0000E60A0000}"/>
    <cellStyle name="20% - Énfasis2 2 4 4 4 2" xfId="33838" xr:uid="{00000000-0005-0000-0000-0000E70A0000}"/>
    <cellStyle name="20% - Énfasis2 2 4 4 5" xfId="21262" xr:uid="{00000000-0005-0000-0000-0000E80A0000}"/>
    <cellStyle name="20% - Énfasis2 2 4 4 6" xfId="11771" xr:uid="{00000000-0005-0000-0000-0000E90A0000}"/>
    <cellStyle name="20% - Énfasis2 2 4 4 7" xfId="23912" xr:uid="{00000000-0005-0000-0000-0000EA0A0000}"/>
    <cellStyle name="20% - Énfasis2 2 4 4 8" xfId="38742" xr:uid="{00000000-0005-0000-0000-0000EB0A0000}"/>
    <cellStyle name="20% - Énfasis2 2 4 4 9" xfId="43810" xr:uid="{D0D4F219-9D35-4E0B-BC07-758AA4BE1F52}"/>
    <cellStyle name="20% - Énfasis2 2 4 5" xfId="2473" xr:uid="{00000000-0005-0000-0000-0000EC0A0000}"/>
    <cellStyle name="20% - Énfasis2 2 4 5 2" xfId="4915" xr:uid="{00000000-0005-0000-0000-0000ED0A0000}"/>
    <cellStyle name="20% - Énfasis2 2 4 5 2 2" xfId="19025" xr:uid="{00000000-0005-0000-0000-0000EE0A0000}"/>
    <cellStyle name="20% - Énfasis2 2 4 5 2 2 2" xfId="31918" xr:uid="{00000000-0005-0000-0000-0000EF0A0000}"/>
    <cellStyle name="20% - Énfasis2 2 4 5 2 3" xfId="14736" xr:uid="{00000000-0005-0000-0000-0000F00A0000}"/>
    <cellStyle name="20% - Énfasis2 2 4 5 2 3 2" xfId="36803" xr:uid="{00000000-0005-0000-0000-0000F10A0000}"/>
    <cellStyle name="20% - Énfasis2 2 4 5 2 4" xfId="9858" xr:uid="{00000000-0005-0000-0000-0000F20A0000}"/>
    <cellStyle name="20% - Énfasis2 2 4 5 2 5" xfId="26983" xr:uid="{00000000-0005-0000-0000-0000F30A0000}"/>
    <cellStyle name="20% - Énfasis2 2 4 5 2 6" xfId="41812" xr:uid="{00000000-0005-0000-0000-0000F40A0000}"/>
    <cellStyle name="20% - Énfasis2 2 4 5 2 7" xfId="46875" xr:uid="{F8E07E8C-DB07-45AD-9EA0-CC07D76A6B3C}"/>
    <cellStyle name="20% - Énfasis2 2 4 5 3" xfId="7389" xr:uid="{00000000-0005-0000-0000-0000F50A0000}"/>
    <cellStyle name="20% - Énfasis2 2 4 5 3 2" xfId="29482" xr:uid="{00000000-0005-0000-0000-0000F60A0000}"/>
    <cellStyle name="20% - Énfasis2 2 4 5 4" xfId="16550" xr:uid="{00000000-0005-0000-0000-0000F70A0000}"/>
    <cellStyle name="20% - Énfasis2 2 4 5 4 2" xfId="34367" xr:uid="{00000000-0005-0000-0000-0000F80A0000}"/>
    <cellStyle name="20% - Énfasis2 2 4 5 5" xfId="21791" xr:uid="{00000000-0005-0000-0000-0000F90A0000}"/>
    <cellStyle name="20% - Énfasis2 2 4 5 6" xfId="12300" xr:uid="{00000000-0005-0000-0000-0000FA0A0000}"/>
    <cellStyle name="20% - Énfasis2 2 4 5 7" xfId="24441" xr:uid="{00000000-0005-0000-0000-0000FB0A0000}"/>
    <cellStyle name="20% - Énfasis2 2 4 5 8" xfId="39271" xr:uid="{00000000-0005-0000-0000-0000FC0A0000}"/>
    <cellStyle name="20% - Énfasis2 2 4 5 9" xfId="44339" xr:uid="{490A75D8-91DA-47DB-8B1A-596F829A9F88}"/>
    <cellStyle name="20% - Énfasis2 2 4 6" xfId="889" xr:uid="{00000000-0005-0000-0000-0000FD0A0000}"/>
    <cellStyle name="20% - Énfasis2 2 4 6 2" xfId="3334" xr:uid="{00000000-0005-0000-0000-0000FE0A0000}"/>
    <cellStyle name="20% - Énfasis2 2 4 6 2 2" xfId="17444" xr:uid="{00000000-0005-0000-0000-0000FF0A0000}"/>
    <cellStyle name="20% - Énfasis2 2 4 6 2 2 2" xfId="30337" xr:uid="{00000000-0005-0000-0000-0000000B0000}"/>
    <cellStyle name="20% - Énfasis2 2 4 6 2 3" xfId="13155" xr:uid="{00000000-0005-0000-0000-0000010B0000}"/>
    <cellStyle name="20% - Énfasis2 2 4 6 2 3 2" xfId="35222" xr:uid="{00000000-0005-0000-0000-0000020B0000}"/>
    <cellStyle name="20% - Énfasis2 2 4 6 2 4" xfId="8277" xr:uid="{00000000-0005-0000-0000-0000030B0000}"/>
    <cellStyle name="20% - Énfasis2 2 4 6 2 5" xfId="25402" xr:uid="{00000000-0005-0000-0000-0000040B0000}"/>
    <cellStyle name="20% - Énfasis2 2 4 6 2 6" xfId="40231" xr:uid="{00000000-0005-0000-0000-0000050B0000}"/>
    <cellStyle name="20% - Énfasis2 2 4 6 2 7" xfId="45294" xr:uid="{E38269AA-085D-4CEE-9D0C-DBD05F9E9548}"/>
    <cellStyle name="20% - Énfasis2 2 4 6 3" xfId="5808" xr:uid="{00000000-0005-0000-0000-0000060B0000}"/>
    <cellStyle name="20% - Énfasis2 2 4 6 3 2" xfId="27901" xr:uid="{00000000-0005-0000-0000-0000070B0000}"/>
    <cellStyle name="20% - Énfasis2 2 4 6 4" xfId="20210" xr:uid="{00000000-0005-0000-0000-0000080B0000}"/>
    <cellStyle name="20% - Énfasis2 2 4 6 4 2" xfId="32786" xr:uid="{00000000-0005-0000-0000-0000090B0000}"/>
    <cellStyle name="20% - Énfasis2 2 4 6 5" xfId="10719" xr:uid="{00000000-0005-0000-0000-00000A0B0000}"/>
    <cellStyle name="20% - Énfasis2 2 4 6 6" xfId="22860" xr:uid="{00000000-0005-0000-0000-00000B0B0000}"/>
    <cellStyle name="20% - Énfasis2 2 4 6 7" xfId="37690" xr:uid="{00000000-0005-0000-0000-00000C0B0000}"/>
    <cellStyle name="20% - Énfasis2 2 4 6 8" xfId="42758" xr:uid="{8B234224-2CDA-46E3-9C16-32322AD36FEA}"/>
    <cellStyle name="20% - Énfasis2 2 4 7" xfId="2835" xr:uid="{00000000-0005-0000-0000-00000D0B0000}"/>
    <cellStyle name="20% - Énfasis2 2 4 7 2" xfId="16945" xr:uid="{00000000-0005-0000-0000-00000E0B0000}"/>
    <cellStyle name="20% - Énfasis2 2 4 7 2 2" xfId="29838" xr:uid="{00000000-0005-0000-0000-00000F0B0000}"/>
    <cellStyle name="20% - Énfasis2 2 4 7 3" xfId="12656" xr:uid="{00000000-0005-0000-0000-0000100B0000}"/>
    <cellStyle name="20% - Énfasis2 2 4 7 3 2" xfId="34723" xr:uid="{00000000-0005-0000-0000-0000110B0000}"/>
    <cellStyle name="20% - Énfasis2 2 4 7 4" xfId="7778" xr:uid="{00000000-0005-0000-0000-0000120B0000}"/>
    <cellStyle name="20% - Énfasis2 2 4 7 5" xfId="24903" xr:uid="{00000000-0005-0000-0000-0000130B0000}"/>
    <cellStyle name="20% - Énfasis2 2 4 7 6" xfId="39732" xr:uid="{00000000-0005-0000-0000-0000140B0000}"/>
    <cellStyle name="20% - Énfasis2 2 4 7 7" xfId="44795" xr:uid="{9415A9A1-CD2F-47B8-B579-87C9E9A22B36}"/>
    <cellStyle name="20% - Énfasis2 2 4 8" xfId="5309" xr:uid="{00000000-0005-0000-0000-0000150B0000}"/>
    <cellStyle name="20% - Énfasis2 2 4 8 2" xfId="27402" xr:uid="{00000000-0005-0000-0000-0000160B0000}"/>
    <cellStyle name="20% - Énfasis2 2 4 9" xfId="14952" xr:uid="{00000000-0005-0000-0000-0000170B0000}"/>
    <cellStyle name="20% - Énfasis2 2 4 9 2" xfId="32287" xr:uid="{00000000-0005-0000-0000-0000180B0000}"/>
    <cellStyle name="20% - Énfasis2 2 5" xfId="487" xr:uid="{00000000-0005-0000-0000-0000190B0000}"/>
    <cellStyle name="20% - Énfasis2 2 5 10" xfId="19438" xr:uid="{00000000-0005-0000-0000-00001A0B0000}"/>
    <cellStyle name="20% - Énfasis2 2 5 11" xfId="19850" xr:uid="{00000000-0005-0000-0000-00001B0B0000}"/>
    <cellStyle name="20% - Énfasis2 2 5 12" xfId="10377" xr:uid="{00000000-0005-0000-0000-00001C0B0000}"/>
    <cellStyle name="20% - Énfasis2 2 5 13" xfId="22518" xr:uid="{00000000-0005-0000-0000-00001D0B0000}"/>
    <cellStyle name="20% - Énfasis2 2 5 14" xfId="37348" xr:uid="{00000000-0005-0000-0000-00001E0B0000}"/>
    <cellStyle name="20% - Énfasis2 2 5 15" xfId="42416" xr:uid="{CF9943F2-698B-4D20-9C5E-3BB51F2B482D}"/>
    <cellStyle name="20% - Énfasis2 2 5 2" xfId="598" xr:uid="{00000000-0005-0000-0000-00001F0B0000}"/>
    <cellStyle name="20% - Énfasis2 2 5 2 10" xfId="37456" xr:uid="{00000000-0005-0000-0000-0000200B0000}"/>
    <cellStyle name="20% - Énfasis2 2 5 2 11" xfId="42524" xr:uid="{BC13A17E-C83E-4342-9FBB-51389A0807BF}"/>
    <cellStyle name="20% - Énfasis2 2 5 2 2" xfId="2209" xr:uid="{00000000-0005-0000-0000-0000210B0000}"/>
    <cellStyle name="20% - Énfasis2 2 5 2 2 2" xfId="4651" xr:uid="{00000000-0005-0000-0000-0000220B0000}"/>
    <cellStyle name="20% - Énfasis2 2 5 2 2 2 2" xfId="18761" xr:uid="{00000000-0005-0000-0000-0000230B0000}"/>
    <cellStyle name="20% - Énfasis2 2 5 2 2 2 2 2" xfId="31654" xr:uid="{00000000-0005-0000-0000-0000240B0000}"/>
    <cellStyle name="20% - Énfasis2 2 5 2 2 2 3" xfId="14472" xr:uid="{00000000-0005-0000-0000-0000250B0000}"/>
    <cellStyle name="20% - Énfasis2 2 5 2 2 2 3 2" xfId="36539" xr:uid="{00000000-0005-0000-0000-0000260B0000}"/>
    <cellStyle name="20% - Énfasis2 2 5 2 2 2 4" xfId="9594" xr:uid="{00000000-0005-0000-0000-0000270B0000}"/>
    <cellStyle name="20% - Énfasis2 2 5 2 2 2 5" xfId="26719" xr:uid="{00000000-0005-0000-0000-0000280B0000}"/>
    <cellStyle name="20% - Énfasis2 2 5 2 2 2 6" xfId="41548" xr:uid="{00000000-0005-0000-0000-0000290B0000}"/>
    <cellStyle name="20% - Énfasis2 2 5 2 2 2 7" xfId="46611" xr:uid="{41F27510-E242-44D8-8CCA-502CA6ECECAA}"/>
    <cellStyle name="20% - Énfasis2 2 5 2 2 3" xfId="7125" xr:uid="{00000000-0005-0000-0000-00002A0B0000}"/>
    <cellStyle name="20% - Énfasis2 2 5 2 2 3 2" xfId="29218" xr:uid="{00000000-0005-0000-0000-00002B0B0000}"/>
    <cellStyle name="20% - Énfasis2 2 5 2 2 4" xfId="16286" xr:uid="{00000000-0005-0000-0000-00002C0B0000}"/>
    <cellStyle name="20% - Énfasis2 2 5 2 2 4 2" xfId="34103" xr:uid="{00000000-0005-0000-0000-00002D0B0000}"/>
    <cellStyle name="20% - Énfasis2 2 5 2 2 5" xfId="21527" xr:uid="{00000000-0005-0000-0000-00002E0B0000}"/>
    <cellStyle name="20% - Énfasis2 2 5 2 2 6" xfId="12036" xr:uid="{00000000-0005-0000-0000-00002F0B0000}"/>
    <cellStyle name="20% - Énfasis2 2 5 2 2 7" xfId="24177" xr:uid="{00000000-0005-0000-0000-0000300B0000}"/>
    <cellStyle name="20% - Énfasis2 2 5 2 2 8" xfId="39007" xr:uid="{00000000-0005-0000-0000-0000310B0000}"/>
    <cellStyle name="20% - Énfasis2 2 5 2 2 9" xfId="44075" xr:uid="{91267F72-5A53-43B5-ABEA-59D9C2345935}"/>
    <cellStyle name="20% - Énfasis2 2 5 2 3" xfId="1596" xr:uid="{00000000-0005-0000-0000-0000320B0000}"/>
    <cellStyle name="20% - Énfasis2 2 5 2 3 2" xfId="4038" xr:uid="{00000000-0005-0000-0000-0000330B0000}"/>
    <cellStyle name="20% - Énfasis2 2 5 2 3 2 2" xfId="18148" xr:uid="{00000000-0005-0000-0000-0000340B0000}"/>
    <cellStyle name="20% - Énfasis2 2 5 2 3 2 2 2" xfId="31041" xr:uid="{00000000-0005-0000-0000-0000350B0000}"/>
    <cellStyle name="20% - Énfasis2 2 5 2 3 2 3" xfId="13859" xr:uid="{00000000-0005-0000-0000-0000360B0000}"/>
    <cellStyle name="20% - Énfasis2 2 5 2 3 2 3 2" xfId="35926" xr:uid="{00000000-0005-0000-0000-0000370B0000}"/>
    <cellStyle name="20% - Énfasis2 2 5 2 3 2 4" xfId="8981" xr:uid="{00000000-0005-0000-0000-0000380B0000}"/>
    <cellStyle name="20% - Énfasis2 2 5 2 3 2 5" xfId="26106" xr:uid="{00000000-0005-0000-0000-0000390B0000}"/>
    <cellStyle name="20% - Énfasis2 2 5 2 3 2 6" xfId="40935" xr:uid="{00000000-0005-0000-0000-00003A0B0000}"/>
    <cellStyle name="20% - Énfasis2 2 5 2 3 2 7" xfId="45998" xr:uid="{AEA4855C-C1AD-44DF-A60B-92839EFFDC9F}"/>
    <cellStyle name="20% - Énfasis2 2 5 2 3 3" xfId="6512" xr:uid="{00000000-0005-0000-0000-00003B0B0000}"/>
    <cellStyle name="20% - Énfasis2 2 5 2 3 3 2" xfId="28605" xr:uid="{00000000-0005-0000-0000-00003C0B0000}"/>
    <cellStyle name="20% - Énfasis2 2 5 2 3 4" xfId="20914" xr:uid="{00000000-0005-0000-0000-00003D0B0000}"/>
    <cellStyle name="20% - Énfasis2 2 5 2 3 4 2" xfId="33490" xr:uid="{00000000-0005-0000-0000-00003E0B0000}"/>
    <cellStyle name="20% - Énfasis2 2 5 2 3 5" xfId="11423" xr:uid="{00000000-0005-0000-0000-00003F0B0000}"/>
    <cellStyle name="20% - Énfasis2 2 5 2 3 6" xfId="23564" xr:uid="{00000000-0005-0000-0000-0000400B0000}"/>
    <cellStyle name="20% - Énfasis2 2 5 2 3 7" xfId="38394" xr:uid="{00000000-0005-0000-0000-0000410B0000}"/>
    <cellStyle name="20% - Énfasis2 2 5 2 3 8" xfId="43462" xr:uid="{B63C8EF9-E16A-416A-A4A6-44C47EFF0A0E}"/>
    <cellStyle name="20% - Énfasis2 2 5 2 4" xfId="3100" xr:uid="{00000000-0005-0000-0000-0000420B0000}"/>
    <cellStyle name="20% - Énfasis2 2 5 2 4 2" xfId="17210" xr:uid="{00000000-0005-0000-0000-0000430B0000}"/>
    <cellStyle name="20% - Énfasis2 2 5 2 4 2 2" xfId="30103" xr:uid="{00000000-0005-0000-0000-0000440B0000}"/>
    <cellStyle name="20% - Énfasis2 2 5 2 4 3" xfId="12921" xr:uid="{00000000-0005-0000-0000-0000450B0000}"/>
    <cellStyle name="20% - Énfasis2 2 5 2 4 3 2" xfId="34988" xr:uid="{00000000-0005-0000-0000-0000460B0000}"/>
    <cellStyle name="20% - Énfasis2 2 5 2 4 4" xfId="8043" xr:uid="{00000000-0005-0000-0000-0000470B0000}"/>
    <cellStyle name="20% - Énfasis2 2 5 2 4 5" xfId="25168" xr:uid="{00000000-0005-0000-0000-0000480B0000}"/>
    <cellStyle name="20% - Énfasis2 2 5 2 4 6" xfId="39997" xr:uid="{00000000-0005-0000-0000-0000490B0000}"/>
    <cellStyle name="20% - Énfasis2 2 5 2 4 7" xfId="45060" xr:uid="{8A05E788-8BC6-4EB6-B242-C10A6312B892}"/>
    <cellStyle name="20% - Énfasis2 2 5 2 5" xfId="5574" xr:uid="{00000000-0005-0000-0000-00004A0B0000}"/>
    <cellStyle name="20% - Énfasis2 2 5 2 5 2" xfId="27667" xr:uid="{00000000-0005-0000-0000-00004B0B0000}"/>
    <cellStyle name="20% - Énfasis2 2 5 2 6" xfId="15655" xr:uid="{00000000-0005-0000-0000-00004C0B0000}"/>
    <cellStyle name="20% - Énfasis2 2 5 2 6 2" xfId="32552" xr:uid="{00000000-0005-0000-0000-00004D0B0000}"/>
    <cellStyle name="20% - Énfasis2 2 5 2 7" xfId="19958" xr:uid="{00000000-0005-0000-0000-00004E0B0000}"/>
    <cellStyle name="20% - Énfasis2 2 5 2 8" xfId="10485" xr:uid="{00000000-0005-0000-0000-00004F0B0000}"/>
    <cellStyle name="20% - Énfasis2 2 5 2 9" xfId="22626" xr:uid="{00000000-0005-0000-0000-0000500B0000}"/>
    <cellStyle name="20% - Énfasis2 2 5 3" xfId="1488" xr:uid="{00000000-0005-0000-0000-0000510B0000}"/>
    <cellStyle name="20% - Énfasis2 2 5 3 2" xfId="3930" xr:uid="{00000000-0005-0000-0000-0000520B0000}"/>
    <cellStyle name="20% - Énfasis2 2 5 3 2 2" xfId="18040" xr:uid="{00000000-0005-0000-0000-0000530B0000}"/>
    <cellStyle name="20% - Énfasis2 2 5 3 2 2 2" xfId="30933" xr:uid="{00000000-0005-0000-0000-0000540B0000}"/>
    <cellStyle name="20% - Énfasis2 2 5 3 2 3" xfId="13751" xr:uid="{00000000-0005-0000-0000-0000550B0000}"/>
    <cellStyle name="20% - Énfasis2 2 5 3 2 3 2" xfId="35818" xr:uid="{00000000-0005-0000-0000-0000560B0000}"/>
    <cellStyle name="20% - Énfasis2 2 5 3 2 4" xfId="8873" xr:uid="{00000000-0005-0000-0000-0000570B0000}"/>
    <cellStyle name="20% - Énfasis2 2 5 3 2 5" xfId="25998" xr:uid="{00000000-0005-0000-0000-0000580B0000}"/>
    <cellStyle name="20% - Énfasis2 2 5 3 2 6" xfId="40827" xr:uid="{00000000-0005-0000-0000-0000590B0000}"/>
    <cellStyle name="20% - Énfasis2 2 5 3 2 7" xfId="45890" xr:uid="{41ADD39C-A1A7-43FC-BDBB-3268E1D61CFD}"/>
    <cellStyle name="20% - Énfasis2 2 5 3 3" xfId="6404" xr:uid="{00000000-0005-0000-0000-00005A0B0000}"/>
    <cellStyle name="20% - Énfasis2 2 5 3 3 2" xfId="28497" xr:uid="{00000000-0005-0000-0000-00005B0B0000}"/>
    <cellStyle name="20% - Énfasis2 2 5 3 4" xfId="15547" xr:uid="{00000000-0005-0000-0000-00005C0B0000}"/>
    <cellStyle name="20% - Énfasis2 2 5 3 4 2" xfId="33382" xr:uid="{00000000-0005-0000-0000-00005D0B0000}"/>
    <cellStyle name="20% - Énfasis2 2 5 3 5" xfId="20806" xr:uid="{00000000-0005-0000-0000-00005E0B0000}"/>
    <cellStyle name="20% - Énfasis2 2 5 3 6" xfId="11315" xr:uid="{00000000-0005-0000-0000-00005F0B0000}"/>
    <cellStyle name="20% - Énfasis2 2 5 3 7" xfId="23456" xr:uid="{00000000-0005-0000-0000-0000600B0000}"/>
    <cellStyle name="20% - Énfasis2 2 5 3 8" xfId="38286" xr:uid="{00000000-0005-0000-0000-0000610B0000}"/>
    <cellStyle name="20% - Énfasis2 2 5 3 9" xfId="43354" xr:uid="{0AC100F6-BF58-4F52-8C88-97742389796B}"/>
    <cellStyle name="20% - Énfasis2 2 5 4" xfId="2101" xr:uid="{00000000-0005-0000-0000-0000620B0000}"/>
    <cellStyle name="20% - Énfasis2 2 5 4 2" xfId="4543" xr:uid="{00000000-0005-0000-0000-0000630B0000}"/>
    <cellStyle name="20% - Énfasis2 2 5 4 2 2" xfId="18653" xr:uid="{00000000-0005-0000-0000-0000640B0000}"/>
    <cellStyle name="20% - Énfasis2 2 5 4 2 2 2" xfId="31546" xr:uid="{00000000-0005-0000-0000-0000650B0000}"/>
    <cellStyle name="20% - Énfasis2 2 5 4 2 3" xfId="14364" xr:uid="{00000000-0005-0000-0000-0000660B0000}"/>
    <cellStyle name="20% - Énfasis2 2 5 4 2 3 2" xfId="36431" xr:uid="{00000000-0005-0000-0000-0000670B0000}"/>
    <cellStyle name="20% - Énfasis2 2 5 4 2 4" xfId="9486" xr:uid="{00000000-0005-0000-0000-0000680B0000}"/>
    <cellStyle name="20% - Énfasis2 2 5 4 2 5" xfId="26611" xr:uid="{00000000-0005-0000-0000-0000690B0000}"/>
    <cellStyle name="20% - Énfasis2 2 5 4 2 6" xfId="41440" xr:uid="{00000000-0005-0000-0000-00006A0B0000}"/>
    <cellStyle name="20% - Énfasis2 2 5 4 2 7" xfId="46503" xr:uid="{4F590470-5AD4-4CEF-86C0-2A3B0242AC16}"/>
    <cellStyle name="20% - Énfasis2 2 5 4 3" xfId="7017" xr:uid="{00000000-0005-0000-0000-00006B0B0000}"/>
    <cellStyle name="20% - Énfasis2 2 5 4 3 2" xfId="29110" xr:uid="{00000000-0005-0000-0000-00006C0B0000}"/>
    <cellStyle name="20% - Énfasis2 2 5 4 4" xfId="16178" xr:uid="{00000000-0005-0000-0000-00006D0B0000}"/>
    <cellStyle name="20% - Énfasis2 2 5 4 4 2" xfId="33995" xr:uid="{00000000-0005-0000-0000-00006E0B0000}"/>
    <cellStyle name="20% - Énfasis2 2 5 4 5" xfId="21419" xr:uid="{00000000-0005-0000-0000-00006F0B0000}"/>
    <cellStyle name="20% - Énfasis2 2 5 4 6" xfId="11928" xr:uid="{00000000-0005-0000-0000-0000700B0000}"/>
    <cellStyle name="20% - Énfasis2 2 5 4 7" xfId="24069" xr:uid="{00000000-0005-0000-0000-0000710B0000}"/>
    <cellStyle name="20% - Énfasis2 2 5 4 8" xfId="38899" xr:uid="{00000000-0005-0000-0000-0000720B0000}"/>
    <cellStyle name="20% - Énfasis2 2 5 4 9" xfId="43967" xr:uid="{B8EFD6D6-88EE-4895-89C9-4CFF391D9435}"/>
    <cellStyle name="20% - Énfasis2 2 5 5" xfId="2539" xr:uid="{00000000-0005-0000-0000-0000730B0000}"/>
    <cellStyle name="20% - Énfasis2 2 5 5 2" xfId="4981" xr:uid="{00000000-0005-0000-0000-0000740B0000}"/>
    <cellStyle name="20% - Énfasis2 2 5 5 2 2" xfId="19091" xr:uid="{00000000-0005-0000-0000-0000750B0000}"/>
    <cellStyle name="20% - Énfasis2 2 5 5 2 2 2" xfId="31984" xr:uid="{00000000-0005-0000-0000-0000760B0000}"/>
    <cellStyle name="20% - Énfasis2 2 5 5 2 3" xfId="14802" xr:uid="{00000000-0005-0000-0000-0000770B0000}"/>
    <cellStyle name="20% - Énfasis2 2 5 5 2 3 2" xfId="36869" xr:uid="{00000000-0005-0000-0000-0000780B0000}"/>
    <cellStyle name="20% - Énfasis2 2 5 5 2 4" xfId="9924" xr:uid="{00000000-0005-0000-0000-0000790B0000}"/>
    <cellStyle name="20% - Énfasis2 2 5 5 2 5" xfId="27049" xr:uid="{00000000-0005-0000-0000-00007A0B0000}"/>
    <cellStyle name="20% - Énfasis2 2 5 5 2 6" xfId="41878" xr:uid="{00000000-0005-0000-0000-00007B0B0000}"/>
    <cellStyle name="20% - Énfasis2 2 5 5 2 7" xfId="46941" xr:uid="{A66156B6-5E0E-45BE-9F11-89E2F2629619}"/>
    <cellStyle name="20% - Énfasis2 2 5 5 3" xfId="7455" xr:uid="{00000000-0005-0000-0000-00007C0B0000}"/>
    <cellStyle name="20% - Énfasis2 2 5 5 3 2" xfId="29548" xr:uid="{00000000-0005-0000-0000-00007D0B0000}"/>
    <cellStyle name="20% - Énfasis2 2 5 5 4" xfId="16616" xr:uid="{00000000-0005-0000-0000-00007E0B0000}"/>
    <cellStyle name="20% - Énfasis2 2 5 5 4 2" xfId="34433" xr:uid="{00000000-0005-0000-0000-00007F0B0000}"/>
    <cellStyle name="20% - Énfasis2 2 5 5 5" xfId="21857" xr:uid="{00000000-0005-0000-0000-0000800B0000}"/>
    <cellStyle name="20% - Énfasis2 2 5 5 6" xfId="12366" xr:uid="{00000000-0005-0000-0000-0000810B0000}"/>
    <cellStyle name="20% - Énfasis2 2 5 5 7" xfId="24507" xr:uid="{00000000-0005-0000-0000-0000820B0000}"/>
    <cellStyle name="20% - Énfasis2 2 5 5 8" xfId="39337" xr:uid="{00000000-0005-0000-0000-0000830B0000}"/>
    <cellStyle name="20% - Énfasis2 2 5 5 9" xfId="44405" xr:uid="{B0B0C2EC-AC89-4776-B3A0-F3A3620A5286}"/>
    <cellStyle name="20% - Énfasis2 2 5 6" xfId="1046" xr:uid="{00000000-0005-0000-0000-0000840B0000}"/>
    <cellStyle name="20% - Énfasis2 2 5 6 2" xfId="3491" xr:uid="{00000000-0005-0000-0000-0000850B0000}"/>
    <cellStyle name="20% - Énfasis2 2 5 6 2 2" xfId="17601" xr:uid="{00000000-0005-0000-0000-0000860B0000}"/>
    <cellStyle name="20% - Énfasis2 2 5 6 2 2 2" xfId="30494" xr:uid="{00000000-0005-0000-0000-0000870B0000}"/>
    <cellStyle name="20% - Énfasis2 2 5 6 2 3" xfId="13312" xr:uid="{00000000-0005-0000-0000-0000880B0000}"/>
    <cellStyle name="20% - Énfasis2 2 5 6 2 3 2" xfId="35379" xr:uid="{00000000-0005-0000-0000-0000890B0000}"/>
    <cellStyle name="20% - Énfasis2 2 5 6 2 4" xfId="8434" xr:uid="{00000000-0005-0000-0000-00008A0B0000}"/>
    <cellStyle name="20% - Énfasis2 2 5 6 2 5" xfId="25559" xr:uid="{00000000-0005-0000-0000-00008B0B0000}"/>
    <cellStyle name="20% - Énfasis2 2 5 6 2 6" xfId="40388" xr:uid="{00000000-0005-0000-0000-00008C0B0000}"/>
    <cellStyle name="20% - Énfasis2 2 5 6 2 7" xfId="45451" xr:uid="{60D6D83B-EA92-4D94-ABAB-4858DC3E53C3}"/>
    <cellStyle name="20% - Énfasis2 2 5 6 3" xfId="5965" xr:uid="{00000000-0005-0000-0000-00008D0B0000}"/>
    <cellStyle name="20% - Énfasis2 2 5 6 3 2" xfId="28058" xr:uid="{00000000-0005-0000-0000-00008E0B0000}"/>
    <cellStyle name="20% - Énfasis2 2 5 6 4" xfId="20367" xr:uid="{00000000-0005-0000-0000-00008F0B0000}"/>
    <cellStyle name="20% - Énfasis2 2 5 6 4 2" xfId="32943" xr:uid="{00000000-0005-0000-0000-0000900B0000}"/>
    <cellStyle name="20% - Énfasis2 2 5 6 5" xfId="10876" xr:uid="{00000000-0005-0000-0000-0000910B0000}"/>
    <cellStyle name="20% - Énfasis2 2 5 6 6" xfId="23017" xr:uid="{00000000-0005-0000-0000-0000920B0000}"/>
    <cellStyle name="20% - Énfasis2 2 5 6 7" xfId="37847" xr:uid="{00000000-0005-0000-0000-0000930B0000}"/>
    <cellStyle name="20% - Énfasis2 2 5 6 8" xfId="42915" xr:uid="{295952ED-7950-4AF2-9E26-7EB0E962FE4C}"/>
    <cellStyle name="20% - Énfasis2 2 5 7" xfId="2992" xr:uid="{00000000-0005-0000-0000-0000940B0000}"/>
    <cellStyle name="20% - Énfasis2 2 5 7 2" xfId="17102" xr:uid="{00000000-0005-0000-0000-0000950B0000}"/>
    <cellStyle name="20% - Énfasis2 2 5 7 2 2" xfId="29995" xr:uid="{00000000-0005-0000-0000-0000960B0000}"/>
    <cellStyle name="20% - Énfasis2 2 5 7 3" xfId="12813" xr:uid="{00000000-0005-0000-0000-0000970B0000}"/>
    <cellStyle name="20% - Énfasis2 2 5 7 3 2" xfId="34880" xr:uid="{00000000-0005-0000-0000-0000980B0000}"/>
    <cellStyle name="20% - Énfasis2 2 5 7 4" xfId="7935" xr:uid="{00000000-0005-0000-0000-0000990B0000}"/>
    <cellStyle name="20% - Énfasis2 2 5 7 5" xfId="25060" xr:uid="{00000000-0005-0000-0000-00009A0B0000}"/>
    <cellStyle name="20% - Énfasis2 2 5 7 6" xfId="39889" xr:uid="{00000000-0005-0000-0000-00009B0B0000}"/>
    <cellStyle name="20% - Énfasis2 2 5 7 7" xfId="44952" xr:uid="{816A1735-853D-406F-801B-CA56DEDAA95E}"/>
    <cellStyle name="20% - Énfasis2 2 5 8" xfId="5466" xr:uid="{00000000-0005-0000-0000-00009C0B0000}"/>
    <cellStyle name="20% - Énfasis2 2 5 8 2" xfId="27559" xr:uid="{00000000-0005-0000-0000-00009D0B0000}"/>
    <cellStyle name="20% - Énfasis2 2 5 9" xfId="15108" xr:uid="{00000000-0005-0000-0000-00009E0B0000}"/>
    <cellStyle name="20% - Énfasis2 2 5 9 2" xfId="32444" xr:uid="{00000000-0005-0000-0000-00009F0B0000}"/>
    <cellStyle name="20% - Énfasis2 2 6" xfId="502" xr:uid="{00000000-0005-0000-0000-0000A00B0000}"/>
    <cellStyle name="20% - Énfasis2 2 6 10" xfId="19450" xr:uid="{00000000-0005-0000-0000-0000A10B0000}"/>
    <cellStyle name="20% - Énfasis2 2 6 11" xfId="19862" xr:uid="{00000000-0005-0000-0000-0000A20B0000}"/>
    <cellStyle name="20% - Énfasis2 2 6 12" xfId="10389" xr:uid="{00000000-0005-0000-0000-0000A30B0000}"/>
    <cellStyle name="20% - Énfasis2 2 6 13" xfId="22530" xr:uid="{00000000-0005-0000-0000-0000A40B0000}"/>
    <cellStyle name="20% - Énfasis2 2 6 14" xfId="37360" xr:uid="{00000000-0005-0000-0000-0000A50B0000}"/>
    <cellStyle name="20% - Énfasis2 2 6 15" xfId="42428" xr:uid="{DA671721-A77D-47DC-AB3E-DC6A4151185D}"/>
    <cellStyle name="20% - Énfasis2 2 6 2" xfId="597" xr:uid="{00000000-0005-0000-0000-0000A60B0000}"/>
    <cellStyle name="20% - Énfasis2 2 6 2 10" xfId="37455" xr:uid="{00000000-0005-0000-0000-0000A70B0000}"/>
    <cellStyle name="20% - Énfasis2 2 6 2 11" xfId="42523" xr:uid="{8C811CAF-3D23-4E3B-9870-13644B417135}"/>
    <cellStyle name="20% - Énfasis2 2 6 2 2" xfId="2208" xr:uid="{00000000-0005-0000-0000-0000A80B0000}"/>
    <cellStyle name="20% - Énfasis2 2 6 2 2 2" xfId="4650" xr:uid="{00000000-0005-0000-0000-0000A90B0000}"/>
    <cellStyle name="20% - Énfasis2 2 6 2 2 2 2" xfId="18760" xr:uid="{00000000-0005-0000-0000-0000AA0B0000}"/>
    <cellStyle name="20% - Énfasis2 2 6 2 2 2 2 2" xfId="31653" xr:uid="{00000000-0005-0000-0000-0000AB0B0000}"/>
    <cellStyle name="20% - Énfasis2 2 6 2 2 2 3" xfId="14471" xr:uid="{00000000-0005-0000-0000-0000AC0B0000}"/>
    <cellStyle name="20% - Énfasis2 2 6 2 2 2 3 2" xfId="36538" xr:uid="{00000000-0005-0000-0000-0000AD0B0000}"/>
    <cellStyle name="20% - Énfasis2 2 6 2 2 2 4" xfId="9593" xr:uid="{00000000-0005-0000-0000-0000AE0B0000}"/>
    <cellStyle name="20% - Énfasis2 2 6 2 2 2 5" xfId="26718" xr:uid="{00000000-0005-0000-0000-0000AF0B0000}"/>
    <cellStyle name="20% - Énfasis2 2 6 2 2 2 6" xfId="41547" xr:uid="{00000000-0005-0000-0000-0000B00B0000}"/>
    <cellStyle name="20% - Énfasis2 2 6 2 2 2 7" xfId="46610" xr:uid="{4C87BC86-4274-4A75-AFE5-A9FAC1B61076}"/>
    <cellStyle name="20% - Énfasis2 2 6 2 2 3" xfId="7124" xr:uid="{00000000-0005-0000-0000-0000B10B0000}"/>
    <cellStyle name="20% - Énfasis2 2 6 2 2 3 2" xfId="29217" xr:uid="{00000000-0005-0000-0000-0000B20B0000}"/>
    <cellStyle name="20% - Énfasis2 2 6 2 2 4" xfId="16285" xr:uid="{00000000-0005-0000-0000-0000B30B0000}"/>
    <cellStyle name="20% - Énfasis2 2 6 2 2 4 2" xfId="34102" xr:uid="{00000000-0005-0000-0000-0000B40B0000}"/>
    <cellStyle name="20% - Énfasis2 2 6 2 2 5" xfId="21526" xr:uid="{00000000-0005-0000-0000-0000B50B0000}"/>
    <cellStyle name="20% - Énfasis2 2 6 2 2 6" xfId="12035" xr:uid="{00000000-0005-0000-0000-0000B60B0000}"/>
    <cellStyle name="20% - Énfasis2 2 6 2 2 7" xfId="24176" xr:uid="{00000000-0005-0000-0000-0000B70B0000}"/>
    <cellStyle name="20% - Énfasis2 2 6 2 2 8" xfId="39006" xr:uid="{00000000-0005-0000-0000-0000B80B0000}"/>
    <cellStyle name="20% - Énfasis2 2 6 2 2 9" xfId="44074" xr:uid="{79ABDAC4-2E22-49A0-87AF-A74D0447C2D2}"/>
    <cellStyle name="20% - Énfasis2 2 6 2 3" xfId="1595" xr:uid="{00000000-0005-0000-0000-0000B90B0000}"/>
    <cellStyle name="20% - Énfasis2 2 6 2 3 2" xfId="4037" xr:uid="{00000000-0005-0000-0000-0000BA0B0000}"/>
    <cellStyle name="20% - Énfasis2 2 6 2 3 2 2" xfId="18147" xr:uid="{00000000-0005-0000-0000-0000BB0B0000}"/>
    <cellStyle name="20% - Énfasis2 2 6 2 3 2 2 2" xfId="31040" xr:uid="{00000000-0005-0000-0000-0000BC0B0000}"/>
    <cellStyle name="20% - Énfasis2 2 6 2 3 2 3" xfId="13858" xr:uid="{00000000-0005-0000-0000-0000BD0B0000}"/>
    <cellStyle name="20% - Énfasis2 2 6 2 3 2 3 2" xfId="35925" xr:uid="{00000000-0005-0000-0000-0000BE0B0000}"/>
    <cellStyle name="20% - Énfasis2 2 6 2 3 2 4" xfId="8980" xr:uid="{00000000-0005-0000-0000-0000BF0B0000}"/>
    <cellStyle name="20% - Énfasis2 2 6 2 3 2 5" xfId="26105" xr:uid="{00000000-0005-0000-0000-0000C00B0000}"/>
    <cellStyle name="20% - Énfasis2 2 6 2 3 2 6" xfId="40934" xr:uid="{00000000-0005-0000-0000-0000C10B0000}"/>
    <cellStyle name="20% - Énfasis2 2 6 2 3 2 7" xfId="45997" xr:uid="{F83AEEBE-90AA-42BA-95C9-45242B572F52}"/>
    <cellStyle name="20% - Énfasis2 2 6 2 3 3" xfId="6511" xr:uid="{00000000-0005-0000-0000-0000C20B0000}"/>
    <cellStyle name="20% - Énfasis2 2 6 2 3 3 2" xfId="28604" xr:uid="{00000000-0005-0000-0000-0000C30B0000}"/>
    <cellStyle name="20% - Énfasis2 2 6 2 3 4" xfId="20913" xr:uid="{00000000-0005-0000-0000-0000C40B0000}"/>
    <cellStyle name="20% - Énfasis2 2 6 2 3 4 2" xfId="33489" xr:uid="{00000000-0005-0000-0000-0000C50B0000}"/>
    <cellStyle name="20% - Énfasis2 2 6 2 3 5" xfId="11422" xr:uid="{00000000-0005-0000-0000-0000C60B0000}"/>
    <cellStyle name="20% - Énfasis2 2 6 2 3 6" xfId="23563" xr:uid="{00000000-0005-0000-0000-0000C70B0000}"/>
    <cellStyle name="20% - Énfasis2 2 6 2 3 7" xfId="38393" xr:uid="{00000000-0005-0000-0000-0000C80B0000}"/>
    <cellStyle name="20% - Énfasis2 2 6 2 3 8" xfId="43461" xr:uid="{AA5451BA-61A1-4E0C-AABD-852BE5AACDA2}"/>
    <cellStyle name="20% - Énfasis2 2 6 2 4" xfId="3099" xr:uid="{00000000-0005-0000-0000-0000C90B0000}"/>
    <cellStyle name="20% - Énfasis2 2 6 2 4 2" xfId="17209" xr:uid="{00000000-0005-0000-0000-0000CA0B0000}"/>
    <cellStyle name="20% - Énfasis2 2 6 2 4 2 2" xfId="30102" xr:uid="{00000000-0005-0000-0000-0000CB0B0000}"/>
    <cellStyle name="20% - Énfasis2 2 6 2 4 3" xfId="12920" xr:uid="{00000000-0005-0000-0000-0000CC0B0000}"/>
    <cellStyle name="20% - Énfasis2 2 6 2 4 3 2" xfId="34987" xr:uid="{00000000-0005-0000-0000-0000CD0B0000}"/>
    <cellStyle name="20% - Énfasis2 2 6 2 4 4" xfId="8042" xr:uid="{00000000-0005-0000-0000-0000CE0B0000}"/>
    <cellStyle name="20% - Énfasis2 2 6 2 4 5" xfId="25167" xr:uid="{00000000-0005-0000-0000-0000CF0B0000}"/>
    <cellStyle name="20% - Énfasis2 2 6 2 4 6" xfId="39996" xr:uid="{00000000-0005-0000-0000-0000D00B0000}"/>
    <cellStyle name="20% - Énfasis2 2 6 2 4 7" xfId="45059" xr:uid="{C363E0B7-6AF1-45FE-A4D4-78439A854BEE}"/>
    <cellStyle name="20% - Énfasis2 2 6 2 5" xfId="5573" xr:uid="{00000000-0005-0000-0000-0000D10B0000}"/>
    <cellStyle name="20% - Énfasis2 2 6 2 5 2" xfId="27666" xr:uid="{00000000-0005-0000-0000-0000D20B0000}"/>
    <cellStyle name="20% - Énfasis2 2 6 2 6" xfId="15654" xr:uid="{00000000-0005-0000-0000-0000D30B0000}"/>
    <cellStyle name="20% - Énfasis2 2 6 2 6 2" xfId="32551" xr:uid="{00000000-0005-0000-0000-0000D40B0000}"/>
    <cellStyle name="20% - Énfasis2 2 6 2 7" xfId="19957" xr:uid="{00000000-0005-0000-0000-0000D50B0000}"/>
    <cellStyle name="20% - Énfasis2 2 6 2 8" xfId="10484" xr:uid="{00000000-0005-0000-0000-0000D60B0000}"/>
    <cellStyle name="20% - Énfasis2 2 6 2 9" xfId="22625" xr:uid="{00000000-0005-0000-0000-0000D70B0000}"/>
    <cellStyle name="20% - Énfasis2 2 6 3" xfId="1500" xr:uid="{00000000-0005-0000-0000-0000D80B0000}"/>
    <cellStyle name="20% - Énfasis2 2 6 3 2" xfId="3942" xr:uid="{00000000-0005-0000-0000-0000D90B0000}"/>
    <cellStyle name="20% - Énfasis2 2 6 3 2 2" xfId="18052" xr:uid="{00000000-0005-0000-0000-0000DA0B0000}"/>
    <cellStyle name="20% - Énfasis2 2 6 3 2 2 2" xfId="30945" xr:uid="{00000000-0005-0000-0000-0000DB0B0000}"/>
    <cellStyle name="20% - Énfasis2 2 6 3 2 3" xfId="13763" xr:uid="{00000000-0005-0000-0000-0000DC0B0000}"/>
    <cellStyle name="20% - Énfasis2 2 6 3 2 3 2" xfId="35830" xr:uid="{00000000-0005-0000-0000-0000DD0B0000}"/>
    <cellStyle name="20% - Énfasis2 2 6 3 2 4" xfId="8885" xr:uid="{00000000-0005-0000-0000-0000DE0B0000}"/>
    <cellStyle name="20% - Énfasis2 2 6 3 2 5" xfId="26010" xr:uid="{00000000-0005-0000-0000-0000DF0B0000}"/>
    <cellStyle name="20% - Énfasis2 2 6 3 2 6" xfId="40839" xr:uid="{00000000-0005-0000-0000-0000E00B0000}"/>
    <cellStyle name="20% - Énfasis2 2 6 3 2 7" xfId="45902" xr:uid="{FE9714C7-DB12-44F3-9012-8D384F840CD5}"/>
    <cellStyle name="20% - Énfasis2 2 6 3 3" xfId="6416" xr:uid="{00000000-0005-0000-0000-0000E10B0000}"/>
    <cellStyle name="20% - Énfasis2 2 6 3 3 2" xfId="28509" xr:uid="{00000000-0005-0000-0000-0000E20B0000}"/>
    <cellStyle name="20% - Énfasis2 2 6 3 4" xfId="15559" xr:uid="{00000000-0005-0000-0000-0000E30B0000}"/>
    <cellStyle name="20% - Énfasis2 2 6 3 4 2" xfId="33394" xr:uid="{00000000-0005-0000-0000-0000E40B0000}"/>
    <cellStyle name="20% - Énfasis2 2 6 3 5" xfId="20818" xr:uid="{00000000-0005-0000-0000-0000E50B0000}"/>
    <cellStyle name="20% - Énfasis2 2 6 3 6" xfId="11327" xr:uid="{00000000-0005-0000-0000-0000E60B0000}"/>
    <cellStyle name="20% - Énfasis2 2 6 3 7" xfId="23468" xr:uid="{00000000-0005-0000-0000-0000E70B0000}"/>
    <cellStyle name="20% - Énfasis2 2 6 3 8" xfId="38298" xr:uid="{00000000-0005-0000-0000-0000E80B0000}"/>
    <cellStyle name="20% - Énfasis2 2 6 3 9" xfId="43366" xr:uid="{2FB715BC-AF65-47B7-BFEA-1B8B11AD7B31}"/>
    <cellStyle name="20% - Énfasis2 2 6 4" xfId="2113" xr:uid="{00000000-0005-0000-0000-0000E90B0000}"/>
    <cellStyle name="20% - Énfasis2 2 6 4 2" xfId="4555" xr:uid="{00000000-0005-0000-0000-0000EA0B0000}"/>
    <cellStyle name="20% - Énfasis2 2 6 4 2 2" xfId="18665" xr:uid="{00000000-0005-0000-0000-0000EB0B0000}"/>
    <cellStyle name="20% - Énfasis2 2 6 4 2 2 2" xfId="31558" xr:uid="{00000000-0005-0000-0000-0000EC0B0000}"/>
    <cellStyle name="20% - Énfasis2 2 6 4 2 3" xfId="14376" xr:uid="{00000000-0005-0000-0000-0000ED0B0000}"/>
    <cellStyle name="20% - Énfasis2 2 6 4 2 3 2" xfId="36443" xr:uid="{00000000-0005-0000-0000-0000EE0B0000}"/>
    <cellStyle name="20% - Énfasis2 2 6 4 2 4" xfId="9498" xr:uid="{00000000-0005-0000-0000-0000EF0B0000}"/>
    <cellStyle name="20% - Énfasis2 2 6 4 2 5" xfId="26623" xr:uid="{00000000-0005-0000-0000-0000F00B0000}"/>
    <cellStyle name="20% - Énfasis2 2 6 4 2 6" xfId="41452" xr:uid="{00000000-0005-0000-0000-0000F10B0000}"/>
    <cellStyle name="20% - Énfasis2 2 6 4 2 7" xfId="46515" xr:uid="{36C61811-63BA-4627-918F-21A977B24992}"/>
    <cellStyle name="20% - Énfasis2 2 6 4 3" xfId="7029" xr:uid="{00000000-0005-0000-0000-0000F20B0000}"/>
    <cellStyle name="20% - Énfasis2 2 6 4 3 2" xfId="29122" xr:uid="{00000000-0005-0000-0000-0000F30B0000}"/>
    <cellStyle name="20% - Énfasis2 2 6 4 4" xfId="16190" xr:uid="{00000000-0005-0000-0000-0000F40B0000}"/>
    <cellStyle name="20% - Énfasis2 2 6 4 4 2" xfId="34007" xr:uid="{00000000-0005-0000-0000-0000F50B0000}"/>
    <cellStyle name="20% - Énfasis2 2 6 4 5" xfId="21431" xr:uid="{00000000-0005-0000-0000-0000F60B0000}"/>
    <cellStyle name="20% - Énfasis2 2 6 4 6" xfId="11940" xr:uid="{00000000-0005-0000-0000-0000F70B0000}"/>
    <cellStyle name="20% - Énfasis2 2 6 4 7" xfId="24081" xr:uid="{00000000-0005-0000-0000-0000F80B0000}"/>
    <cellStyle name="20% - Énfasis2 2 6 4 8" xfId="38911" xr:uid="{00000000-0005-0000-0000-0000F90B0000}"/>
    <cellStyle name="20% - Énfasis2 2 6 4 9" xfId="43979" xr:uid="{2B940CF3-851C-4129-9BC2-F02FDCFA227A}"/>
    <cellStyle name="20% - Énfasis2 2 6 5" xfId="2470" xr:uid="{00000000-0005-0000-0000-0000FA0B0000}"/>
    <cellStyle name="20% - Énfasis2 2 6 5 2" xfId="4912" xr:uid="{00000000-0005-0000-0000-0000FB0B0000}"/>
    <cellStyle name="20% - Énfasis2 2 6 5 2 2" xfId="19022" xr:uid="{00000000-0005-0000-0000-0000FC0B0000}"/>
    <cellStyle name="20% - Énfasis2 2 6 5 2 2 2" xfId="31915" xr:uid="{00000000-0005-0000-0000-0000FD0B0000}"/>
    <cellStyle name="20% - Énfasis2 2 6 5 2 3" xfId="14733" xr:uid="{00000000-0005-0000-0000-0000FE0B0000}"/>
    <cellStyle name="20% - Énfasis2 2 6 5 2 3 2" xfId="36800" xr:uid="{00000000-0005-0000-0000-0000FF0B0000}"/>
    <cellStyle name="20% - Énfasis2 2 6 5 2 4" xfId="9855" xr:uid="{00000000-0005-0000-0000-0000000C0000}"/>
    <cellStyle name="20% - Énfasis2 2 6 5 2 5" xfId="26980" xr:uid="{00000000-0005-0000-0000-0000010C0000}"/>
    <cellStyle name="20% - Énfasis2 2 6 5 2 6" xfId="41809" xr:uid="{00000000-0005-0000-0000-0000020C0000}"/>
    <cellStyle name="20% - Énfasis2 2 6 5 2 7" xfId="46872" xr:uid="{4AE55968-18F8-4761-9F4B-84979433DB33}"/>
    <cellStyle name="20% - Énfasis2 2 6 5 3" xfId="7386" xr:uid="{00000000-0005-0000-0000-0000030C0000}"/>
    <cellStyle name="20% - Énfasis2 2 6 5 3 2" xfId="29479" xr:uid="{00000000-0005-0000-0000-0000040C0000}"/>
    <cellStyle name="20% - Énfasis2 2 6 5 4" xfId="16547" xr:uid="{00000000-0005-0000-0000-0000050C0000}"/>
    <cellStyle name="20% - Énfasis2 2 6 5 4 2" xfId="34364" xr:uid="{00000000-0005-0000-0000-0000060C0000}"/>
    <cellStyle name="20% - Énfasis2 2 6 5 5" xfId="21788" xr:uid="{00000000-0005-0000-0000-0000070C0000}"/>
    <cellStyle name="20% - Énfasis2 2 6 5 6" xfId="12297" xr:uid="{00000000-0005-0000-0000-0000080C0000}"/>
    <cellStyle name="20% - Énfasis2 2 6 5 7" xfId="24438" xr:uid="{00000000-0005-0000-0000-0000090C0000}"/>
    <cellStyle name="20% - Énfasis2 2 6 5 8" xfId="39268" xr:uid="{00000000-0005-0000-0000-00000A0C0000}"/>
    <cellStyle name="20% - Énfasis2 2 6 5 9" xfId="44336" xr:uid="{6885212A-D495-41E1-B5E6-46A707D356E8}"/>
    <cellStyle name="20% - Énfasis2 2 6 6" xfId="1058" xr:uid="{00000000-0005-0000-0000-00000B0C0000}"/>
    <cellStyle name="20% - Énfasis2 2 6 6 2" xfId="3503" xr:uid="{00000000-0005-0000-0000-00000C0C0000}"/>
    <cellStyle name="20% - Énfasis2 2 6 6 2 2" xfId="17613" xr:uid="{00000000-0005-0000-0000-00000D0C0000}"/>
    <cellStyle name="20% - Énfasis2 2 6 6 2 2 2" xfId="30506" xr:uid="{00000000-0005-0000-0000-00000E0C0000}"/>
    <cellStyle name="20% - Énfasis2 2 6 6 2 3" xfId="13324" xr:uid="{00000000-0005-0000-0000-00000F0C0000}"/>
    <cellStyle name="20% - Énfasis2 2 6 6 2 3 2" xfId="35391" xr:uid="{00000000-0005-0000-0000-0000100C0000}"/>
    <cellStyle name="20% - Énfasis2 2 6 6 2 4" xfId="8446" xr:uid="{00000000-0005-0000-0000-0000110C0000}"/>
    <cellStyle name="20% - Énfasis2 2 6 6 2 5" xfId="25571" xr:uid="{00000000-0005-0000-0000-0000120C0000}"/>
    <cellStyle name="20% - Énfasis2 2 6 6 2 6" xfId="40400" xr:uid="{00000000-0005-0000-0000-0000130C0000}"/>
    <cellStyle name="20% - Énfasis2 2 6 6 2 7" xfId="45463" xr:uid="{A8D847D5-B7E7-4EB5-9FAF-0E7F282A7981}"/>
    <cellStyle name="20% - Énfasis2 2 6 6 3" xfId="5977" xr:uid="{00000000-0005-0000-0000-0000140C0000}"/>
    <cellStyle name="20% - Énfasis2 2 6 6 3 2" xfId="28070" xr:uid="{00000000-0005-0000-0000-0000150C0000}"/>
    <cellStyle name="20% - Énfasis2 2 6 6 4" xfId="20379" xr:uid="{00000000-0005-0000-0000-0000160C0000}"/>
    <cellStyle name="20% - Énfasis2 2 6 6 4 2" xfId="32955" xr:uid="{00000000-0005-0000-0000-0000170C0000}"/>
    <cellStyle name="20% - Énfasis2 2 6 6 5" xfId="10888" xr:uid="{00000000-0005-0000-0000-0000180C0000}"/>
    <cellStyle name="20% - Énfasis2 2 6 6 6" xfId="23029" xr:uid="{00000000-0005-0000-0000-0000190C0000}"/>
    <cellStyle name="20% - Énfasis2 2 6 6 7" xfId="37859" xr:uid="{00000000-0005-0000-0000-00001A0C0000}"/>
    <cellStyle name="20% - Énfasis2 2 6 6 8" xfId="42927" xr:uid="{50701F8A-1323-47F9-91E1-0BCEA3C2427E}"/>
    <cellStyle name="20% - Énfasis2 2 6 7" xfId="3004" xr:uid="{00000000-0005-0000-0000-00001B0C0000}"/>
    <cellStyle name="20% - Énfasis2 2 6 7 2" xfId="17114" xr:uid="{00000000-0005-0000-0000-00001C0C0000}"/>
    <cellStyle name="20% - Énfasis2 2 6 7 2 2" xfId="30007" xr:uid="{00000000-0005-0000-0000-00001D0C0000}"/>
    <cellStyle name="20% - Énfasis2 2 6 7 3" xfId="12825" xr:uid="{00000000-0005-0000-0000-00001E0C0000}"/>
    <cellStyle name="20% - Énfasis2 2 6 7 3 2" xfId="34892" xr:uid="{00000000-0005-0000-0000-00001F0C0000}"/>
    <cellStyle name="20% - Énfasis2 2 6 7 4" xfId="7947" xr:uid="{00000000-0005-0000-0000-0000200C0000}"/>
    <cellStyle name="20% - Énfasis2 2 6 7 5" xfId="25072" xr:uid="{00000000-0005-0000-0000-0000210C0000}"/>
    <cellStyle name="20% - Énfasis2 2 6 7 6" xfId="39901" xr:uid="{00000000-0005-0000-0000-0000220C0000}"/>
    <cellStyle name="20% - Énfasis2 2 6 7 7" xfId="44964" xr:uid="{4A7589B2-2492-4C99-B925-1FFECDC6F68D}"/>
    <cellStyle name="20% - Énfasis2 2 6 8" xfId="5478" xr:uid="{00000000-0005-0000-0000-0000230C0000}"/>
    <cellStyle name="20% - Énfasis2 2 6 8 2" xfId="27571" xr:uid="{00000000-0005-0000-0000-0000240C0000}"/>
    <cellStyle name="20% - Énfasis2 2 6 9" xfId="15120" xr:uid="{00000000-0005-0000-0000-0000250C0000}"/>
    <cellStyle name="20% - Énfasis2 2 6 9 2" xfId="32456" xr:uid="{00000000-0005-0000-0000-0000260C0000}"/>
    <cellStyle name="20% - Énfasis2 2 7" xfId="262" xr:uid="{00000000-0005-0000-0000-0000270C0000}"/>
    <cellStyle name="20% - Énfasis2 2 7 10" xfId="22318" xr:uid="{00000000-0005-0000-0000-0000280C0000}"/>
    <cellStyle name="20% - Énfasis2 2 7 11" xfId="37148" xr:uid="{00000000-0005-0000-0000-0000290C0000}"/>
    <cellStyle name="20% - Énfasis2 2 7 12" xfId="42216" xr:uid="{BAA26C83-B57C-4431-971A-08B6643B8D54}"/>
    <cellStyle name="20% - Énfasis2 2 7 2" xfId="1285" xr:uid="{00000000-0005-0000-0000-00002A0C0000}"/>
    <cellStyle name="20% - Énfasis2 2 7 2 2" xfId="3730" xr:uid="{00000000-0005-0000-0000-00002B0C0000}"/>
    <cellStyle name="20% - Énfasis2 2 7 2 2 2" xfId="17840" xr:uid="{00000000-0005-0000-0000-00002C0C0000}"/>
    <cellStyle name="20% - Énfasis2 2 7 2 2 2 2" xfId="30733" xr:uid="{00000000-0005-0000-0000-00002D0C0000}"/>
    <cellStyle name="20% - Énfasis2 2 7 2 2 3" xfId="13551" xr:uid="{00000000-0005-0000-0000-00002E0C0000}"/>
    <cellStyle name="20% - Énfasis2 2 7 2 2 3 2" xfId="35618" xr:uid="{00000000-0005-0000-0000-00002F0C0000}"/>
    <cellStyle name="20% - Énfasis2 2 7 2 2 4" xfId="8673" xr:uid="{00000000-0005-0000-0000-0000300C0000}"/>
    <cellStyle name="20% - Énfasis2 2 7 2 2 5" xfId="25798" xr:uid="{00000000-0005-0000-0000-0000310C0000}"/>
    <cellStyle name="20% - Énfasis2 2 7 2 2 6" xfId="40627" xr:uid="{00000000-0005-0000-0000-0000320C0000}"/>
    <cellStyle name="20% - Énfasis2 2 7 2 2 7" xfId="45690" xr:uid="{B7151733-AD9C-4FE1-BCC7-F09736603993}"/>
    <cellStyle name="20% - Énfasis2 2 7 2 3" xfId="6204" xr:uid="{00000000-0005-0000-0000-0000330C0000}"/>
    <cellStyle name="20% - Énfasis2 2 7 2 3 2" xfId="28297" xr:uid="{00000000-0005-0000-0000-0000340C0000}"/>
    <cellStyle name="20% - Énfasis2 2 7 2 4" xfId="15347" xr:uid="{00000000-0005-0000-0000-0000350C0000}"/>
    <cellStyle name="20% - Énfasis2 2 7 2 4 2" xfId="33182" xr:uid="{00000000-0005-0000-0000-0000360C0000}"/>
    <cellStyle name="20% - Énfasis2 2 7 2 5" xfId="20606" xr:uid="{00000000-0005-0000-0000-0000370C0000}"/>
    <cellStyle name="20% - Énfasis2 2 7 2 6" xfId="11115" xr:uid="{00000000-0005-0000-0000-0000380C0000}"/>
    <cellStyle name="20% - Énfasis2 2 7 2 7" xfId="23256" xr:uid="{00000000-0005-0000-0000-0000390C0000}"/>
    <cellStyle name="20% - Énfasis2 2 7 2 8" xfId="38086" xr:uid="{00000000-0005-0000-0000-00003A0C0000}"/>
    <cellStyle name="20% - Énfasis2 2 7 2 9" xfId="43154" xr:uid="{0604C896-E603-4EAC-8E5C-A21E907C8984}"/>
    <cellStyle name="20% - Énfasis2 2 7 3" xfId="1901" xr:uid="{00000000-0005-0000-0000-00003B0C0000}"/>
    <cellStyle name="20% - Énfasis2 2 7 3 2" xfId="4343" xr:uid="{00000000-0005-0000-0000-00003C0C0000}"/>
    <cellStyle name="20% - Énfasis2 2 7 3 2 2" xfId="18453" xr:uid="{00000000-0005-0000-0000-00003D0C0000}"/>
    <cellStyle name="20% - Énfasis2 2 7 3 2 2 2" xfId="31346" xr:uid="{00000000-0005-0000-0000-00003E0C0000}"/>
    <cellStyle name="20% - Énfasis2 2 7 3 2 3" xfId="14164" xr:uid="{00000000-0005-0000-0000-00003F0C0000}"/>
    <cellStyle name="20% - Énfasis2 2 7 3 2 3 2" xfId="36231" xr:uid="{00000000-0005-0000-0000-0000400C0000}"/>
    <cellStyle name="20% - Énfasis2 2 7 3 2 4" xfId="9286" xr:uid="{00000000-0005-0000-0000-0000410C0000}"/>
    <cellStyle name="20% - Énfasis2 2 7 3 2 5" xfId="26411" xr:uid="{00000000-0005-0000-0000-0000420C0000}"/>
    <cellStyle name="20% - Énfasis2 2 7 3 2 6" xfId="41240" xr:uid="{00000000-0005-0000-0000-0000430C0000}"/>
    <cellStyle name="20% - Énfasis2 2 7 3 2 7" xfId="46303" xr:uid="{B7858F33-C618-45F3-ADBD-26585403A6CF}"/>
    <cellStyle name="20% - Énfasis2 2 7 3 3" xfId="6817" xr:uid="{00000000-0005-0000-0000-0000440C0000}"/>
    <cellStyle name="20% - Énfasis2 2 7 3 3 2" xfId="28910" xr:uid="{00000000-0005-0000-0000-0000450C0000}"/>
    <cellStyle name="20% - Énfasis2 2 7 3 4" xfId="15978" xr:uid="{00000000-0005-0000-0000-0000460C0000}"/>
    <cellStyle name="20% - Énfasis2 2 7 3 4 2" xfId="33795" xr:uid="{00000000-0005-0000-0000-0000470C0000}"/>
    <cellStyle name="20% - Énfasis2 2 7 3 5" xfId="21219" xr:uid="{00000000-0005-0000-0000-0000480C0000}"/>
    <cellStyle name="20% - Énfasis2 2 7 3 6" xfId="11728" xr:uid="{00000000-0005-0000-0000-0000490C0000}"/>
    <cellStyle name="20% - Énfasis2 2 7 3 7" xfId="23869" xr:uid="{00000000-0005-0000-0000-00004A0C0000}"/>
    <cellStyle name="20% - Énfasis2 2 7 3 8" xfId="38699" xr:uid="{00000000-0005-0000-0000-00004B0C0000}"/>
    <cellStyle name="20% - Énfasis2 2 7 3 9" xfId="43767" xr:uid="{031A85F6-72BF-4B31-B0A2-53C6FC2F748D}"/>
    <cellStyle name="20% - Énfasis2 2 7 4" xfId="1109" xr:uid="{00000000-0005-0000-0000-00004C0C0000}"/>
    <cellStyle name="20% - Énfasis2 2 7 4 2" xfId="3554" xr:uid="{00000000-0005-0000-0000-00004D0C0000}"/>
    <cellStyle name="20% - Énfasis2 2 7 4 2 2" xfId="17664" xr:uid="{00000000-0005-0000-0000-00004E0C0000}"/>
    <cellStyle name="20% - Énfasis2 2 7 4 2 2 2" xfId="30557" xr:uid="{00000000-0005-0000-0000-00004F0C0000}"/>
    <cellStyle name="20% - Énfasis2 2 7 4 2 3" xfId="13375" xr:uid="{00000000-0005-0000-0000-0000500C0000}"/>
    <cellStyle name="20% - Énfasis2 2 7 4 2 3 2" xfId="35442" xr:uid="{00000000-0005-0000-0000-0000510C0000}"/>
    <cellStyle name="20% - Énfasis2 2 7 4 2 4" xfId="8497" xr:uid="{00000000-0005-0000-0000-0000520C0000}"/>
    <cellStyle name="20% - Énfasis2 2 7 4 2 5" xfId="25622" xr:uid="{00000000-0005-0000-0000-0000530C0000}"/>
    <cellStyle name="20% - Énfasis2 2 7 4 2 6" xfId="40451" xr:uid="{00000000-0005-0000-0000-0000540C0000}"/>
    <cellStyle name="20% - Énfasis2 2 7 4 2 7" xfId="45514" xr:uid="{B3598C4E-9E23-452F-B463-62F64B5C3D2A}"/>
    <cellStyle name="20% - Énfasis2 2 7 4 3" xfId="6028" xr:uid="{00000000-0005-0000-0000-0000550C0000}"/>
    <cellStyle name="20% - Énfasis2 2 7 4 3 2" xfId="28121" xr:uid="{00000000-0005-0000-0000-0000560C0000}"/>
    <cellStyle name="20% - Énfasis2 2 7 4 4" xfId="20430" xr:uid="{00000000-0005-0000-0000-0000570C0000}"/>
    <cellStyle name="20% - Énfasis2 2 7 4 4 2" xfId="33006" xr:uid="{00000000-0005-0000-0000-0000580C0000}"/>
    <cellStyle name="20% - Énfasis2 2 7 4 5" xfId="10939" xr:uid="{00000000-0005-0000-0000-0000590C0000}"/>
    <cellStyle name="20% - Énfasis2 2 7 4 6" xfId="23080" xr:uid="{00000000-0005-0000-0000-00005A0C0000}"/>
    <cellStyle name="20% - Énfasis2 2 7 4 7" xfId="37910" xr:uid="{00000000-0005-0000-0000-00005B0C0000}"/>
    <cellStyle name="20% - Énfasis2 2 7 4 8" xfId="42978" xr:uid="{ABC3D2F6-1431-4B53-8D1A-9C1263B22465}"/>
    <cellStyle name="20% - Énfasis2 2 7 5" xfId="2792" xr:uid="{00000000-0005-0000-0000-00005C0C0000}"/>
    <cellStyle name="20% - Énfasis2 2 7 5 2" xfId="16902" xr:uid="{00000000-0005-0000-0000-00005D0C0000}"/>
    <cellStyle name="20% - Énfasis2 2 7 5 2 2" xfId="29795" xr:uid="{00000000-0005-0000-0000-00005E0C0000}"/>
    <cellStyle name="20% - Énfasis2 2 7 5 3" xfId="12613" xr:uid="{00000000-0005-0000-0000-00005F0C0000}"/>
    <cellStyle name="20% - Énfasis2 2 7 5 3 2" xfId="34680" xr:uid="{00000000-0005-0000-0000-0000600C0000}"/>
    <cellStyle name="20% - Énfasis2 2 7 5 4" xfId="7735" xr:uid="{00000000-0005-0000-0000-0000610C0000}"/>
    <cellStyle name="20% - Énfasis2 2 7 5 5" xfId="24860" xr:uid="{00000000-0005-0000-0000-0000620C0000}"/>
    <cellStyle name="20% - Énfasis2 2 7 5 6" xfId="39689" xr:uid="{00000000-0005-0000-0000-0000630C0000}"/>
    <cellStyle name="20% - Énfasis2 2 7 5 7" xfId="44752" xr:uid="{3A09A8FD-BF0D-421F-9433-9CBF0B947776}"/>
    <cellStyle name="20% - Énfasis2 2 7 6" xfId="5266" xr:uid="{00000000-0005-0000-0000-0000640C0000}"/>
    <cellStyle name="20% - Énfasis2 2 7 6 2" xfId="27359" xr:uid="{00000000-0005-0000-0000-0000650C0000}"/>
    <cellStyle name="20% - Énfasis2 2 7 7" xfId="15171" xr:uid="{00000000-0005-0000-0000-0000660C0000}"/>
    <cellStyle name="20% - Énfasis2 2 7 7 2" xfId="32244" xr:uid="{00000000-0005-0000-0000-0000670C0000}"/>
    <cellStyle name="20% - Énfasis2 2 7 8" xfId="19650" xr:uid="{00000000-0005-0000-0000-0000680C0000}"/>
    <cellStyle name="20% - Énfasis2 2 7 9" xfId="10177" xr:uid="{00000000-0005-0000-0000-0000690C0000}"/>
    <cellStyle name="20% - Énfasis2 2 8" xfId="606" xr:uid="{00000000-0005-0000-0000-00006A0C0000}"/>
    <cellStyle name="20% - Énfasis2 2 8 10" xfId="37464" xr:uid="{00000000-0005-0000-0000-00006B0C0000}"/>
    <cellStyle name="20% - Énfasis2 2 8 11" xfId="42532" xr:uid="{8C465F3C-2BE2-407B-A2A7-3FE1362264D5}"/>
    <cellStyle name="20% - Énfasis2 2 8 2" xfId="2217" xr:uid="{00000000-0005-0000-0000-00006C0C0000}"/>
    <cellStyle name="20% - Énfasis2 2 8 2 2" xfId="4659" xr:uid="{00000000-0005-0000-0000-00006D0C0000}"/>
    <cellStyle name="20% - Énfasis2 2 8 2 2 2" xfId="18769" xr:uid="{00000000-0005-0000-0000-00006E0C0000}"/>
    <cellStyle name="20% - Énfasis2 2 8 2 2 2 2" xfId="31662" xr:uid="{00000000-0005-0000-0000-00006F0C0000}"/>
    <cellStyle name="20% - Énfasis2 2 8 2 2 3" xfId="14480" xr:uid="{00000000-0005-0000-0000-0000700C0000}"/>
    <cellStyle name="20% - Énfasis2 2 8 2 2 3 2" xfId="36547" xr:uid="{00000000-0005-0000-0000-0000710C0000}"/>
    <cellStyle name="20% - Énfasis2 2 8 2 2 4" xfId="9602" xr:uid="{00000000-0005-0000-0000-0000720C0000}"/>
    <cellStyle name="20% - Énfasis2 2 8 2 2 5" xfId="26727" xr:uid="{00000000-0005-0000-0000-0000730C0000}"/>
    <cellStyle name="20% - Énfasis2 2 8 2 2 6" xfId="41556" xr:uid="{00000000-0005-0000-0000-0000740C0000}"/>
    <cellStyle name="20% - Énfasis2 2 8 2 2 7" xfId="46619" xr:uid="{E1040018-E0D5-4878-8BFB-FF43819F8C45}"/>
    <cellStyle name="20% - Énfasis2 2 8 2 3" xfId="7133" xr:uid="{00000000-0005-0000-0000-0000750C0000}"/>
    <cellStyle name="20% - Énfasis2 2 8 2 3 2" xfId="29226" xr:uid="{00000000-0005-0000-0000-0000760C0000}"/>
    <cellStyle name="20% - Énfasis2 2 8 2 4" xfId="16294" xr:uid="{00000000-0005-0000-0000-0000770C0000}"/>
    <cellStyle name="20% - Énfasis2 2 8 2 4 2" xfId="34111" xr:uid="{00000000-0005-0000-0000-0000780C0000}"/>
    <cellStyle name="20% - Énfasis2 2 8 2 5" xfId="21535" xr:uid="{00000000-0005-0000-0000-0000790C0000}"/>
    <cellStyle name="20% - Énfasis2 2 8 2 6" xfId="12044" xr:uid="{00000000-0005-0000-0000-00007A0C0000}"/>
    <cellStyle name="20% - Énfasis2 2 8 2 7" xfId="24185" xr:uid="{00000000-0005-0000-0000-00007B0C0000}"/>
    <cellStyle name="20% - Énfasis2 2 8 2 8" xfId="39015" xr:uid="{00000000-0005-0000-0000-00007C0C0000}"/>
    <cellStyle name="20% - Énfasis2 2 8 2 9" xfId="44083" xr:uid="{B32C4655-DE29-4928-A4AB-4A2CED574D57}"/>
    <cellStyle name="20% - Énfasis2 2 8 3" xfId="1604" xr:uid="{00000000-0005-0000-0000-00007D0C0000}"/>
    <cellStyle name="20% - Énfasis2 2 8 3 2" xfId="4046" xr:uid="{00000000-0005-0000-0000-00007E0C0000}"/>
    <cellStyle name="20% - Énfasis2 2 8 3 2 2" xfId="18156" xr:uid="{00000000-0005-0000-0000-00007F0C0000}"/>
    <cellStyle name="20% - Énfasis2 2 8 3 2 2 2" xfId="31049" xr:uid="{00000000-0005-0000-0000-0000800C0000}"/>
    <cellStyle name="20% - Énfasis2 2 8 3 2 3" xfId="13867" xr:uid="{00000000-0005-0000-0000-0000810C0000}"/>
    <cellStyle name="20% - Énfasis2 2 8 3 2 3 2" xfId="35934" xr:uid="{00000000-0005-0000-0000-0000820C0000}"/>
    <cellStyle name="20% - Énfasis2 2 8 3 2 4" xfId="8989" xr:uid="{00000000-0005-0000-0000-0000830C0000}"/>
    <cellStyle name="20% - Énfasis2 2 8 3 2 5" xfId="26114" xr:uid="{00000000-0005-0000-0000-0000840C0000}"/>
    <cellStyle name="20% - Énfasis2 2 8 3 2 6" xfId="40943" xr:uid="{00000000-0005-0000-0000-0000850C0000}"/>
    <cellStyle name="20% - Énfasis2 2 8 3 2 7" xfId="46006" xr:uid="{8E820216-86F1-4B29-BBE0-45A879C3639E}"/>
    <cellStyle name="20% - Énfasis2 2 8 3 3" xfId="6520" xr:uid="{00000000-0005-0000-0000-0000860C0000}"/>
    <cellStyle name="20% - Énfasis2 2 8 3 3 2" xfId="28613" xr:uid="{00000000-0005-0000-0000-0000870C0000}"/>
    <cellStyle name="20% - Énfasis2 2 8 3 4" xfId="20922" xr:uid="{00000000-0005-0000-0000-0000880C0000}"/>
    <cellStyle name="20% - Énfasis2 2 8 3 4 2" xfId="33498" xr:uid="{00000000-0005-0000-0000-0000890C0000}"/>
    <cellStyle name="20% - Énfasis2 2 8 3 5" xfId="11431" xr:uid="{00000000-0005-0000-0000-00008A0C0000}"/>
    <cellStyle name="20% - Énfasis2 2 8 3 6" xfId="23572" xr:uid="{00000000-0005-0000-0000-00008B0C0000}"/>
    <cellStyle name="20% - Énfasis2 2 8 3 7" xfId="38402" xr:uid="{00000000-0005-0000-0000-00008C0C0000}"/>
    <cellStyle name="20% - Énfasis2 2 8 3 8" xfId="43470" xr:uid="{5D9C4293-6229-497E-92C1-F9717DABA178}"/>
    <cellStyle name="20% - Énfasis2 2 8 4" xfId="3108" xr:uid="{00000000-0005-0000-0000-00008D0C0000}"/>
    <cellStyle name="20% - Énfasis2 2 8 4 2" xfId="17218" xr:uid="{00000000-0005-0000-0000-00008E0C0000}"/>
    <cellStyle name="20% - Énfasis2 2 8 4 2 2" xfId="30111" xr:uid="{00000000-0005-0000-0000-00008F0C0000}"/>
    <cellStyle name="20% - Énfasis2 2 8 4 3" xfId="12929" xr:uid="{00000000-0005-0000-0000-0000900C0000}"/>
    <cellStyle name="20% - Énfasis2 2 8 4 3 2" xfId="34996" xr:uid="{00000000-0005-0000-0000-0000910C0000}"/>
    <cellStyle name="20% - Énfasis2 2 8 4 4" xfId="8051" xr:uid="{00000000-0005-0000-0000-0000920C0000}"/>
    <cellStyle name="20% - Énfasis2 2 8 4 5" xfId="25176" xr:uid="{00000000-0005-0000-0000-0000930C0000}"/>
    <cellStyle name="20% - Énfasis2 2 8 4 6" xfId="40005" xr:uid="{00000000-0005-0000-0000-0000940C0000}"/>
    <cellStyle name="20% - Énfasis2 2 8 4 7" xfId="45068" xr:uid="{F21F8411-B952-45B0-AB4B-83B6B5365F2D}"/>
    <cellStyle name="20% - Énfasis2 2 8 5" xfId="5582" xr:uid="{00000000-0005-0000-0000-0000950C0000}"/>
    <cellStyle name="20% - Énfasis2 2 8 5 2" xfId="27675" xr:uid="{00000000-0005-0000-0000-0000960C0000}"/>
    <cellStyle name="20% - Énfasis2 2 8 6" xfId="15663" xr:uid="{00000000-0005-0000-0000-0000970C0000}"/>
    <cellStyle name="20% - Énfasis2 2 8 6 2" xfId="32560" xr:uid="{00000000-0005-0000-0000-0000980C0000}"/>
    <cellStyle name="20% - Énfasis2 2 8 7" xfId="19966" xr:uid="{00000000-0005-0000-0000-0000990C0000}"/>
    <cellStyle name="20% - Énfasis2 2 8 8" xfId="10493" xr:uid="{00000000-0005-0000-0000-00009A0C0000}"/>
    <cellStyle name="20% - Énfasis2 2 8 9" xfId="22634" xr:uid="{00000000-0005-0000-0000-00009B0C0000}"/>
    <cellStyle name="20% - Énfasis2 2 9" xfId="824" xr:uid="{00000000-0005-0000-0000-00009C0C0000}"/>
    <cellStyle name="20% - Énfasis2 2 9 10" xfId="42693" xr:uid="{BC573FA2-A818-42A1-B96A-8C1EB8D01E03}"/>
    <cellStyle name="20% - Énfasis2 2 9 2" xfId="1164" xr:uid="{00000000-0005-0000-0000-00009D0C0000}"/>
    <cellStyle name="20% - Énfasis2 2 9 2 2" xfId="3609" xr:uid="{00000000-0005-0000-0000-00009E0C0000}"/>
    <cellStyle name="20% - Énfasis2 2 9 2 2 2" xfId="17719" xr:uid="{00000000-0005-0000-0000-00009F0C0000}"/>
    <cellStyle name="20% - Énfasis2 2 9 2 2 2 2" xfId="30612" xr:uid="{00000000-0005-0000-0000-0000A00C0000}"/>
    <cellStyle name="20% - Énfasis2 2 9 2 2 3" xfId="13430" xr:uid="{00000000-0005-0000-0000-0000A10C0000}"/>
    <cellStyle name="20% - Énfasis2 2 9 2 2 3 2" xfId="35497" xr:uid="{00000000-0005-0000-0000-0000A20C0000}"/>
    <cellStyle name="20% - Énfasis2 2 9 2 2 4" xfId="8552" xr:uid="{00000000-0005-0000-0000-0000A30C0000}"/>
    <cellStyle name="20% - Énfasis2 2 9 2 2 5" xfId="25677" xr:uid="{00000000-0005-0000-0000-0000A40C0000}"/>
    <cellStyle name="20% - Énfasis2 2 9 2 2 6" xfId="40506" xr:uid="{00000000-0005-0000-0000-0000A50C0000}"/>
    <cellStyle name="20% - Énfasis2 2 9 2 2 7" xfId="45569" xr:uid="{12CE3372-78ED-4095-938B-2BE6FA40371A}"/>
    <cellStyle name="20% - Énfasis2 2 9 2 3" xfId="6083" xr:uid="{00000000-0005-0000-0000-0000A60C0000}"/>
    <cellStyle name="20% - Énfasis2 2 9 2 3 2" xfId="28176" xr:uid="{00000000-0005-0000-0000-0000A70C0000}"/>
    <cellStyle name="20% - Énfasis2 2 9 2 4" xfId="20485" xr:uid="{00000000-0005-0000-0000-0000A80C0000}"/>
    <cellStyle name="20% - Énfasis2 2 9 2 4 2" xfId="33061" xr:uid="{00000000-0005-0000-0000-0000A90C0000}"/>
    <cellStyle name="20% - Énfasis2 2 9 2 5" xfId="10994" xr:uid="{00000000-0005-0000-0000-0000AA0C0000}"/>
    <cellStyle name="20% - Énfasis2 2 9 2 6" xfId="23135" xr:uid="{00000000-0005-0000-0000-0000AB0C0000}"/>
    <cellStyle name="20% - Énfasis2 2 9 2 7" xfId="37965" xr:uid="{00000000-0005-0000-0000-0000AC0C0000}"/>
    <cellStyle name="20% - Énfasis2 2 9 2 8" xfId="43033" xr:uid="{E442DC4C-DE9A-45F0-88E0-E947AADFA1B7}"/>
    <cellStyle name="20% - Énfasis2 2 9 3" xfId="3269" xr:uid="{00000000-0005-0000-0000-0000AD0C0000}"/>
    <cellStyle name="20% - Énfasis2 2 9 3 2" xfId="17379" xr:uid="{00000000-0005-0000-0000-0000AE0C0000}"/>
    <cellStyle name="20% - Énfasis2 2 9 3 2 2" xfId="30272" xr:uid="{00000000-0005-0000-0000-0000AF0C0000}"/>
    <cellStyle name="20% - Énfasis2 2 9 3 3" xfId="13090" xr:uid="{00000000-0005-0000-0000-0000B00C0000}"/>
    <cellStyle name="20% - Énfasis2 2 9 3 3 2" xfId="35157" xr:uid="{00000000-0005-0000-0000-0000B10C0000}"/>
    <cellStyle name="20% - Énfasis2 2 9 3 4" xfId="8212" xr:uid="{00000000-0005-0000-0000-0000B20C0000}"/>
    <cellStyle name="20% - Énfasis2 2 9 3 5" xfId="25337" xr:uid="{00000000-0005-0000-0000-0000B30C0000}"/>
    <cellStyle name="20% - Énfasis2 2 9 3 6" xfId="40166" xr:uid="{00000000-0005-0000-0000-0000B40C0000}"/>
    <cellStyle name="20% - Énfasis2 2 9 3 7" xfId="45229" xr:uid="{F779EF8B-6CAD-4F16-8AD1-C25635FC4F0E}"/>
    <cellStyle name="20% - Énfasis2 2 9 4" xfId="5743" xr:uid="{00000000-0005-0000-0000-0000B50C0000}"/>
    <cellStyle name="20% - Énfasis2 2 9 4 2" xfId="27836" xr:uid="{00000000-0005-0000-0000-0000B60C0000}"/>
    <cellStyle name="20% - Énfasis2 2 9 5" xfId="15226" xr:uid="{00000000-0005-0000-0000-0000B70C0000}"/>
    <cellStyle name="20% - Énfasis2 2 9 5 2" xfId="32721" xr:uid="{00000000-0005-0000-0000-0000B80C0000}"/>
    <cellStyle name="20% - Énfasis2 2 9 6" xfId="20145" xr:uid="{00000000-0005-0000-0000-0000B90C0000}"/>
    <cellStyle name="20% - Énfasis2 2 9 7" xfId="10654" xr:uid="{00000000-0005-0000-0000-0000BA0C0000}"/>
    <cellStyle name="20% - Énfasis2 2 9 8" xfId="22795" xr:uid="{00000000-0005-0000-0000-0000BB0C0000}"/>
    <cellStyle name="20% - Énfasis2 2 9 9" xfId="37625" xr:uid="{00000000-0005-0000-0000-0000BC0C0000}"/>
    <cellStyle name="20% - Énfasis3" xfId="9" builtinId="38" customBuiltin="1"/>
    <cellStyle name="20% - Énfasis3 2" xfId="101" xr:uid="{00000000-0005-0000-0000-0000BE0C0000}"/>
    <cellStyle name="20% - Énfasis3 2 10" xfId="1782" xr:uid="{00000000-0005-0000-0000-0000BF0C0000}"/>
    <cellStyle name="20% - Énfasis3 2 10 2" xfId="4224" xr:uid="{00000000-0005-0000-0000-0000C00C0000}"/>
    <cellStyle name="20% - Énfasis3 2 10 2 2" xfId="18334" xr:uid="{00000000-0005-0000-0000-0000C10C0000}"/>
    <cellStyle name="20% - Énfasis3 2 10 2 2 2" xfId="31227" xr:uid="{00000000-0005-0000-0000-0000C20C0000}"/>
    <cellStyle name="20% - Énfasis3 2 10 2 3" xfId="14045" xr:uid="{00000000-0005-0000-0000-0000C30C0000}"/>
    <cellStyle name="20% - Énfasis3 2 10 2 3 2" xfId="36112" xr:uid="{00000000-0005-0000-0000-0000C40C0000}"/>
    <cellStyle name="20% - Énfasis3 2 10 2 4" xfId="9167" xr:uid="{00000000-0005-0000-0000-0000C50C0000}"/>
    <cellStyle name="20% - Énfasis3 2 10 2 5" xfId="26292" xr:uid="{00000000-0005-0000-0000-0000C60C0000}"/>
    <cellStyle name="20% - Énfasis3 2 10 2 6" xfId="41121" xr:uid="{00000000-0005-0000-0000-0000C70C0000}"/>
    <cellStyle name="20% - Énfasis3 2 10 2 7" xfId="46184" xr:uid="{B62355C3-47DF-4975-A6E1-F5ADE010E28C}"/>
    <cellStyle name="20% - Énfasis3 2 10 3" xfId="6698" xr:uid="{00000000-0005-0000-0000-0000C80C0000}"/>
    <cellStyle name="20% - Énfasis3 2 10 3 2" xfId="28791" xr:uid="{00000000-0005-0000-0000-0000C90C0000}"/>
    <cellStyle name="20% - Énfasis3 2 10 4" xfId="15859" xr:uid="{00000000-0005-0000-0000-0000CA0C0000}"/>
    <cellStyle name="20% - Énfasis3 2 10 4 2" xfId="33676" xr:uid="{00000000-0005-0000-0000-0000CB0C0000}"/>
    <cellStyle name="20% - Énfasis3 2 10 5" xfId="21100" xr:uid="{00000000-0005-0000-0000-0000CC0C0000}"/>
    <cellStyle name="20% - Énfasis3 2 10 6" xfId="11609" xr:uid="{00000000-0005-0000-0000-0000CD0C0000}"/>
    <cellStyle name="20% - Énfasis3 2 10 7" xfId="23750" xr:uid="{00000000-0005-0000-0000-0000CE0C0000}"/>
    <cellStyle name="20% - Énfasis3 2 10 8" xfId="38580" xr:uid="{00000000-0005-0000-0000-0000CF0C0000}"/>
    <cellStyle name="20% - Énfasis3 2 10 9" xfId="43648" xr:uid="{610AEF1D-512A-45AC-989D-CFB7452FAE09}"/>
    <cellStyle name="20% - Énfasis3 2 11" xfId="2421" xr:uid="{00000000-0005-0000-0000-0000D00C0000}"/>
    <cellStyle name="20% - Énfasis3 2 11 2" xfId="4863" xr:uid="{00000000-0005-0000-0000-0000D10C0000}"/>
    <cellStyle name="20% - Énfasis3 2 11 2 2" xfId="18973" xr:uid="{00000000-0005-0000-0000-0000D20C0000}"/>
    <cellStyle name="20% - Énfasis3 2 11 2 2 2" xfId="31866" xr:uid="{00000000-0005-0000-0000-0000D30C0000}"/>
    <cellStyle name="20% - Énfasis3 2 11 2 3" xfId="14684" xr:uid="{00000000-0005-0000-0000-0000D40C0000}"/>
    <cellStyle name="20% - Énfasis3 2 11 2 3 2" xfId="36751" xr:uid="{00000000-0005-0000-0000-0000D50C0000}"/>
    <cellStyle name="20% - Énfasis3 2 11 2 4" xfId="9806" xr:uid="{00000000-0005-0000-0000-0000D60C0000}"/>
    <cellStyle name="20% - Énfasis3 2 11 2 5" xfId="26931" xr:uid="{00000000-0005-0000-0000-0000D70C0000}"/>
    <cellStyle name="20% - Énfasis3 2 11 2 6" xfId="41760" xr:uid="{00000000-0005-0000-0000-0000D80C0000}"/>
    <cellStyle name="20% - Énfasis3 2 11 2 7" xfId="46823" xr:uid="{0D880680-DC1F-4331-BFA4-607569806B4B}"/>
    <cellStyle name="20% - Énfasis3 2 11 3" xfId="7337" xr:uid="{00000000-0005-0000-0000-0000D90C0000}"/>
    <cellStyle name="20% - Énfasis3 2 11 3 2" xfId="29430" xr:uid="{00000000-0005-0000-0000-0000DA0C0000}"/>
    <cellStyle name="20% - Énfasis3 2 11 4" xfId="16498" xr:uid="{00000000-0005-0000-0000-0000DB0C0000}"/>
    <cellStyle name="20% - Énfasis3 2 11 4 2" xfId="34315" xr:uid="{00000000-0005-0000-0000-0000DC0C0000}"/>
    <cellStyle name="20% - Énfasis3 2 11 5" xfId="21739" xr:uid="{00000000-0005-0000-0000-0000DD0C0000}"/>
    <cellStyle name="20% - Énfasis3 2 11 6" xfId="12248" xr:uid="{00000000-0005-0000-0000-0000DE0C0000}"/>
    <cellStyle name="20% - Énfasis3 2 11 7" xfId="24389" xr:uid="{00000000-0005-0000-0000-0000DF0C0000}"/>
    <cellStyle name="20% - Énfasis3 2 11 8" xfId="39219" xr:uid="{00000000-0005-0000-0000-0000E00C0000}"/>
    <cellStyle name="20% - Énfasis3 2 11 9" xfId="44287" xr:uid="{E11A0770-F668-4C7C-86EC-3C9CF20C298F}"/>
    <cellStyle name="20% - Énfasis3 2 12" xfId="859" xr:uid="{00000000-0005-0000-0000-0000E10C0000}"/>
    <cellStyle name="20% - Énfasis3 2 12 2" xfId="3304" xr:uid="{00000000-0005-0000-0000-0000E20C0000}"/>
    <cellStyle name="20% - Énfasis3 2 12 2 2" xfId="17414" xr:uid="{00000000-0005-0000-0000-0000E30C0000}"/>
    <cellStyle name="20% - Énfasis3 2 12 2 2 2" xfId="30307" xr:uid="{00000000-0005-0000-0000-0000E40C0000}"/>
    <cellStyle name="20% - Énfasis3 2 12 2 3" xfId="13125" xr:uid="{00000000-0005-0000-0000-0000E50C0000}"/>
    <cellStyle name="20% - Énfasis3 2 12 2 3 2" xfId="35192" xr:uid="{00000000-0005-0000-0000-0000E60C0000}"/>
    <cellStyle name="20% - Énfasis3 2 12 2 4" xfId="8247" xr:uid="{00000000-0005-0000-0000-0000E70C0000}"/>
    <cellStyle name="20% - Énfasis3 2 12 2 5" xfId="25372" xr:uid="{00000000-0005-0000-0000-0000E80C0000}"/>
    <cellStyle name="20% - Énfasis3 2 12 2 6" xfId="40201" xr:uid="{00000000-0005-0000-0000-0000E90C0000}"/>
    <cellStyle name="20% - Énfasis3 2 12 2 7" xfId="45264" xr:uid="{D68FBF6E-C860-44E5-9E57-5434C141DA77}"/>
    <cellStyle name="20% - Énfasis3 2 12 3" xfId="5778" xr:uid="{00000000-0005-0000-0000-0000EA0C0000}"/>
    <cellStyle name="20% - Énfasis3 2 12 3 2" xfId="27871" xr:uid="{00000000-0005-0000-0000-0000EB0C0000}"/>
    <cellStyle name="20% - Énfasis3 2 12 4" xfId="20180" xr:uid="{00000000-0005-0000-0000-0000EC0C0000}"/>
    <cellStyle name="20% - Énfasis3 2 12 4 2" xfId="32756" xr:uid="{00000000-0005-0000-0000-0000ED0C0000}"/>
    <cellStyle name="20% - Énfasis3 2 12 5" xfId="10689" xr:uid="{00000000-0005-0000-0000-0000EE0C0000}"/>
    <cellStyle name="20% - Énfasis3 2 12 6" xfId="22830" xr:uid="{00000000-0005-0000-0000-0000EF0C0000}"/>
    <cellStyle name="20% - Énfasis3 2 12 7" xfId="37660" xr:uid="{00000000-0005-0000-0000-0000F00C0000}"/>
    <cellStyle name="20% - Énfasis3 2 12 8" xfId="42728" xr:uid="{C9631CD9-7A57-4C86-8A17-415A687E56FF}"/>
    <cellStyle name="20% - Énfasis3 2 13" xfId="2673" xr:uid="{00000000-0005-0000-0000-0000F10C0000}"/>
    <cellStyle name="20% - Énfasis3 2 13 2" xfId="5141" xr:uid="{00000000-0005-0000-0000-0000F20C0000}"/>
    <cellStyle name="20% - Énfasis3 2 13 2 2" xfId="16809" xr:uid="{00000000-0005-0000-0000-0000F30C0000}"/>
    <cellStyle name="20% - Énfasis3 2 13 2 3" xfId="24736" xr:uid="{00000000-0005-0000-0000-0000F40C0000}"/>
    <cellStyle name="20% - Énfasis3 2 13 2 4" xfId="39565" xr:uid="{00000000-0005-0000-0000-0000F50C0000}"/>
    <cellStyle name="20% - Énfasis3 2 13 2 5" xfId="44633" xr:uid="{B48BC5D8-9B03-4F7F-87DE-9D2A38A37382}"/>
    <cellStyle name="20% - Énfasis3 2 13 3" xfId="19531" xr:uid="{00000000-0005-0000-0000-0000F60C0000}"/>
    <cellStyle name="20% - Énfasis3 2 13 3 2" xfId="29676" xr:uid="{00000000-0005-0000-0000-0000F70C0000}"/>
    <cellStyle name="20% - Énfasis3 2 13 4" xfId="12494" xr:uid="{00000000-0005-0000-0000-0000F80C0000}"/>
    <cellStyle name="20% - Énfasis3 2 13 4 2" xfId="34561" xr:uid="{00000000-0005-0000-0000-0000F90C0000}"/>
    <cellStyle name="20% - Énfasis3 2 13 5" xfId="22194" xr:uid="{00000000-0005-0000-0000-0000FA0C0000}"/>
    <cellStyle name="20% - Énfasis3 2 13 6" xfId="37024" xr:uid="{00000000-0005-0000-0000-0000FB0C0000}"/>
    <cellStyle name="20% - Énfasis3 2 13 7" xfId="42097" xr:uid="{4C968951-EDF7-46CF-922B-59C61D8E82A5}"/>
    <cellStyle name="20% - Énfasis3 2 14" xfId="7582" xr:uid="{00000000-0005-0000-0000-0000FC0C0000}"/>
    <cellStyle name="20% - Énfasis3 2 14 2" xfId="21984" xr:uid="{00000000-0005-0000-0000-0000FD0C0000}"/>
    <cellStyle name="20% - Énfasis3 2 14 2 2" xfId="27176" xr:uid="{00000000-0005-0000-0000-0000FE0C0000}"/>
    <cellStyle name="20% - Énfasis3 2 14 2 3" xfId="42005" xr:uid="{00000000-0005-0000-0000-0000FF0C0000}"/>
    <cellStyle name="20% - Énfasis3 2 14 2 4" xfId="47067" xr:uid="{5237217F-08A7-4305-AAFD-C75808CB77F5}"/>
    <cellStyle name="20% - Énfasis3 2 14 3" xfId="16746" xr:uid="{00000000-0005-0000-0000-0000000D0000}"/>
    <cellStyle name="20% - Énfasis3 2 14 4" xfId="24634" xr:uid="{00000000-0005-0000-0000-0000010D0000}"/>
    <cellStyle name="20% - Énfasis3 2 14 5" xfId="39463" xr:uid="{00000000-0005-0000-0000-0000020D0000}"/>
    <cellStyle name="20% - Énfasis3 2 14 6" xfId="44531" xr:uid="{A6BFDBDC-A5FF-4996-A0D3-493D04E67CB6}"/>
    <cellStyle name="20% - Énfasis3 2 15" xfId="7638" xr:uid="{00000000-0005-0000-0000-0000030D0000}"/>
    <cellStyle name="20% - Énfasis3 2 15 2" xfId="19217" xr:uid="{00000000-0005-0000-0000-0000040D0000}"/>
    <cellStyle name="20% - Énfasis3 2 15 3" xfId="24690" xr:uid="{00000000-0005-0000-0000-0000050D0000}"/>
    <cellStyle name="20% - Énfasis3 2 15 4" xfId="39519" xr:uid="{00000000-0005-0000-0000-0000060D0000}"/>
    <cellStyle name="20% - Énfasis3 2 15 5" xfId="44587" xr:uid="{9805A3E5-91C7-42DD-B1FD-6A41950F4804}"/>
    <cellStyle name="20% - Énfasis3 2 16" xfId="5110" xr:uid="{00000000-0005-0000-0000-0000070D0000}"/>
    <cellStyle name="20% - Énfasis3 2 16 2" xfId="24710" xr:uid="{00000000-0005-0000-0000-0000080D0000}"/>
    <cellStyle name="20% - Énfasis3 2 16 3" xfId="39539" xr:uid="{00000000-0005-0000-0000-0000090D0000}"/>
    <cellStyle name="20% - Énfasis3 2 16 4" xfId="44607" xr:uid="{6AB7F5BC-7F54-4B33-886C-6E98E098F714}"/>
    <cellStyle name="20% - Énfasis3 2 17" xfId="19239" xr:uid="{00000000-0005-0000-0000-00000A0D0000}"/>
    <cellStyle name="20% - Énfasis3 2 17 2" xfId="27235" xr:uid="{00000000-0005-0000-0000-00000B0D0000}"/>
    <cellStyle name="20% - Énfasis3 2 18" xfId="19506" xr:uid="{00000000-0005-0000-0000-00000C0D0000}"/>
    <cellStyle name="20% - Énfasis3 2 18 2" xfId="32120" xr:uid="{00000000-0005-0000-0000-00000D0D0000}"/>
    <cellStyle name="20% - Énfasis3 2 19" xfId="10053" xr:uid="{00000000-0005-0000-0000-00000E0D0000}"/>
    <cellStyle name="20% - Énfasis3 2 2" xfId="102" xr:uid="{00000000-0005-0000-0000-00000F0D0000}"/>
    <cellStyle name="20% - Énfasis3 2 2 10" xfId="2422" xr:uid="{00000000-0005-0000-0000-0000100D0000}"/>
    <cellStyle name="20% - Énfasis3 2 2 10 2" xfId="4864" xr:uid="{00000000-0005-0000-0000-0000110D0000}"/>
    <cellStyle name="20% - Énfasis3 2 2 10 2 2" xfId="18974" xr:uid="{00000000-0005-0000-0000-0000120D0000}"/>
    <cellStyle name="20% - Énfasis3 2 2 10 2 2 2" xfId="31867" xr:uid="{00000000-0005-0000-0000-0000130D0000}"/>
    <cellStyle name="20% - Énfasis3 2 2 10 2 3" xfId="14685" xr:uid="{00000000-0005-0000-0000-0000140D0000}"/>
    <cellStyle name="20% - Énfasis3 2 2 10 2 3 2" xfId="36752" xr:uid="{00000000-0005-0000-0000-0000150D0000}"/>
    <cellStyle name="20% - Énfasis3 2 2 10 2 4" xfId="9807" xr:uid="{00000000-0005-0000-0000-0000160D0000}"/>
    <cellStyle name="20% - Énfasis3 2 2 10 2 5" xfId="26932" xr:uid="{00000000-0005-0000-0000-0000170D0000}"/>
    <cellStyle name="20% - Énfasis3 2 2 10 2 6" xfId="41761" xr:uid="{00000000-0005-0000-0000-0000180D0000}"/>
    <cellStyle name="20% - Énfasis3 2 2 10 2 7" xfId="46824" xr:uid="{DAB3A798-FA4F-4E32-9689-B3FB067B20E1}"/>
    <cellStyle name="20% - Énfasis3 2 2 10 3" xfId="7338" xr:uid="{00000000-0005-0000-0000-0000190D0000}"/>
    <cellStyle name="20% - Énfasis3 2 2 10 3 2" xfId="29431" xr:uid="{00000000-0005-0000-0000-00001A0D0000}"/>
    <cellStyle name="20% - Énfasis3 2 2 10 4" xfId="16499" xr:uid="{00000000-0005-0000-0000-00001B0D0000}"/>
    <cellStyle name="20% - Énfasis3 2 2 10 4 2" xfId="34316" xr:uid="{00000000-0005-0000-0000-00001C0D0000}"/>
    <cellStyle name="20% - Énfasis3 2 2 10 5" xfId="21740" xr:uid="{00000000-0005-0000-0000-00001D0D0000}"/>
    <cellStyle name="20% - Énfasis3 2 2 10 6" xfId="12249" xr:uid="{00000000-0005-0000-0000-00001E0D0000}"/>
    <cellStyle name="20% - Énfasis3 2 2 10 7" xfId="24390" xr:uid="{00000000-0005-0000-0000-00001F0D0000}"/>
    <cellStyle name="20% - Énfasis3 2 2 10 8" xfId="39220" xr:uid="{00000000-0005-0000-0000-0000200D0000}"/>
    <cellStyle name="20% - Énfasis3 2 2 10 9" xfId="44288" xr:uid="{10335916-2AC6-443B-B21B-810CDACD1264}"/>
    <cellStyle name="20% - Énfasis3 2 2 11" xfId="867" xr:uid="{00000000-0005-0000-0000-0000210D0000}"/>
    <cellStyle name="20% - Énfasis3 2 2 11 2" xfId="3312" xr:uid="{00000000-0005-0000-0000-0000220D0000}"/>
    <cellStyle name="20% - Énfasis3 2 2 11 2 2" xfId="17422" xr:uid="{00000000-0005-0000-0000-0000230D0000}"/>
    <cellStyle name="20% - Énfasis3 2 2 11 2 2 2" xfId="30315" xr:uid="{00000000-0005-0000-0000-0000240D0000}"/>
    <cellStyle name="20% - Énfasis3 2 2 11 2 3" xfId="13133" xr:uid="{00000000-0005-0000-0000-0000250D0000}"/>
    <cellStyle name="20% - Énfasis3 2 2 11 2 3 2" xfId="35200" xr:uid="{00000000-0005-0000-0000-0000260D0000}"/>
    <cellStyle name="20% - Énfasis3 2 2 11 2 4" xfId="8255" xr:uid="{00000000-0005-0000-0000-0000270D0000}"/>
    <cellStyle name="20% - Énfasis3 2 2 11 2 5" xfId="25380" xr:uid="{00000000-0005-0000-0000-0000280D0000}"/>
    <cellStyle name="20% - Énfasis3 2 2 11 2 6" xfId="40209" xr:uid="{00000000-0005-0000-0000-0000290D0000}"/>
    <cellStyle name="20% - Énfasis3 2 2 11 2 7" xfId="45272" xr:uid="{5D982506-1F6C-4176-A166-115A1014CD8D}"/>
    <cellStyle name="20% - Énfasis3 2 2 11 3" xfId="5786" xr:uid="{00000000-0005-0000-0000-00002A0D0000}"/>
    <cellStyle name="20% - Énfasis3 2 2 11 3 2" xfId="27879" xr:uid="{00000000-0005-0000-0000-00002B0D0000}"/>
    <cellStyle name="20% - Énfasis3 2 2 11 4" xfId="20188" xr:uid="{00000000-0005-0000-0000-00002C0D0000}"/>
    <cellStyle name="20% - Énfasis3 2 2 11 4 2" xfId="32764" xr:uid="{00000000-0005-0000-0000-00002D0D0000}"/>
    <cellStyle name="20% - Énfasis3 2 2 11 5" xfId="10697" xr:uid="{00000000-0005-0000-0000-00002E0D0000}"/>
    <cellStyle name="20% - Énfasis3 2 2 11 6" xfId="22838" xr:uid="{00000000-0005-0000-0000-00002F0D0000}"/>
    <cellStyle name="20% - Énfasis3 2 2 11 7" xfId="37668" xr:uid="{00000000-0005-0000-0000-0000300D0000}"/>
    <cellStyle name="20% - Énfasis3 2 2 11 8" xfId="42736" xr:uid="{06DD014C-D614-4227-976D-82B35BF57CA2}"/>
    <cellStyle name="20% - Énfasis3 2 2 12" xfId="2674" xr:uid="{00000000-0005-0000-0000-0000310D0000}"/>
    <cellStyle name="20% - Énfasis3 2 2 12 2" xfId="7602" xr:uid="{00000000-0005-0000-0000-0000320D0000}"/>
    <cellStyle name="20% - Énfasis3 2 2 12 2 2" xfId="27196" xr:uid="{00000000-0005-0000-0000-0000330D0000}"/>
    <cellStyle name="20% - Énfasis3 2 2 12 2 3" xfId="42025" xr:uid="{00000000-0005-0000-0000-0000340D0000}"/>
    <cellStyle name="20% - Énfasis3 2 2 12 2 4" xfId="47087" xr:uid="{1E139884-4D7A-4FC6-A9C8-17EE898C7A12}"/>
    <cellStyle name="20% - Énfasis3 2 2 12 3" xfId="22004" xr:uid="{00000000-0005-0000-0000-0000350D0000}"/>
    <cellStyle name="20% - Énfasis3 2 2 12 3 2" xfId="29677" xr:uid="{00000000-0005-0000-0000-0000360D0000}"/>
    <cellStyle name="20% - Énfasis3 2 2 12 4" xfId="12495" xr:uid="{00000000-0005-0000-0000-0000370D0000}"/>
    <cellStyle name="20% - Énfasis3 2 2 12 4 2" xfId="34562" xr:uid="{00000000-0005-0000-0000-0000380D0000}"/>
    <cellStyle name="20% - Énfasis3 2 2 12 5" xfId="24654" xr:uid="{00000000-0005-0000-0000-0000390D0000}"/>
    <cellStyle name="20% - Énfasis3 2 2 12 6" xfId="39483" xr:uid="{00000000-0005-0000-0000-00003A0D0000}"/>
    <cellStyle name="20% - Énfasis3 2 2 12 7" xfId="44551" xr:uid="{63BCDDD5-9F9C-4E4A-95C5-98B4222058F8}"/>
    <cellStyle name="20% - Énfasis3 2 2 13" xfId="5142" xr:uid="{00000000-0005-0000-0000-00003B0D0000}"/>
    <cellStyle name="20% - Énfasis3 2 2 13 2" xfId="16747" xr:uid="{00000000-0005-0000-0000-00003C0D0000}"/>
    <cellStyle name="20% - Énfasis3 2 2 13 3" xfId="24737" xr:uid="{00000000-0005-0000-0000-00003D0D0000}"/>
    <cellStyle name="20% - Énfasis3 2 2 13 4" xfId="39566" xr:uid="{00000000-0005-0000-0000-00003E0D0000}"/>
    <cellStyle name="20% - Énfasis3 2 2 13 5" xfId="44634" xr:uid="{8155E3B6-80D6-4C68-A39C-8CFD94385B51}"/>
    <cellStyle name="20% - Énfasis3 2 2 14" xfId="14930" xr:uid="{00000000-0005-0000-0000-00003F0D0000}"/>
    <cellStyle name="20% - Énfasis3 2 2 14 2" xfId="27236" xr:uid="{00000000-0005-0000-0000-0000400D0000}"/>
    <cellStyle name="20% - Énfasis3 2 2 15" xfId="19259" xr:uid="{00000000-0005-0000-0000-0000410D0000}"/>
    <cellStyle name="20% - Énfasis3 2 2 15 2" xfId="32121" xr:uid="{00000000-0005-0000-0000-0000420D0000}"/>
    <cellStyle name="20% - Énfasis3 2 2 16" xfId="19532" xr:uid="{00000000-0005-0000-0000-0000430D0000}"/>
    <cellStyle name="20% - Énfasis3 2 2 17" xfId="10054" xr:uid="{00000000-0005-0000-0000-0000440D0000}"/>
    <cellStyle name="20% - Énfasis3 2 2 18" xfId="22071" xr:uid="{00000000-0005-0000-0000-0000450D0000}"/>
    <cellStyle name="20% - Énfasis3 2 2 19" xfId="22195" xr:uid="{00000000-0005-0000-0000-0000460D0000}"/>
    <cellStyle name="20% - Énfasis3 2 2 2" xfId="203" xr:uid="{00000000-0005-0000-0000-0000470D0000}"/>
    <cellStyle name="20% - Énfasis3 2 2 2 10" xfId="15017" xr:uid="{00000000-0005-0000-0000-0000480D0000}"/>
    <cellStyle name="20% - Énfasis3 2 2 2 10 2" xfId="32187" xr:uid="{00000000-0005-0000-0000-0000490D0000}"/>
    <cellStyle name="20% - Énfasis3 2 2 2 11" xfId="19347" xr:uid="{00000000-0005-0000-0000-00004A0D0000}"/>
    <cellStyle name="20% - Énfasis3 2 2 2 12" xfId="19595" xr:uid="{00000000-0005-0000-0000-00004B0D0000}"/>
    <cellStyle name="20% - Énfasis3 2 2 2 13" xfId="10120" xr:uid="{00000000-0005-0000-0000-00004C0D0000}"/>
    <cellStyle name="20% - Énfasis3 2 2 2 14" xfId="22120" xr:uid="{00000000-0005-0000-0000-00004D0D0000}"/>
    <cellStyle name="20% - Énfasis3 2 2 2 15" xfId="22261" xr:uid="{00000000-0005-0000-0000-00004E0D0000}"/>
    <cellStyle name="20% - Énfasis3 2 2 2 16" xfId="37091" xr:uid="{00000000-0005-0000-0000-00004F0D0000}"/>
    <cellStyle name="20% - Énfasis3 2 2 2 17" xfId="42161" xr:uid="{1A0A800B-23ED-42ED-92AC-02ED09646ECD}"/>
    <cellStyle name="20% - Énfasis3 2 2 2 2" xfId="396" xr:uid="{00000000-0005-0000-0000-0000500D0000}"/>
    <cellStyle name="20% - Énfasis3 2 2 2 2 10" xfId="37257" xr:uid="{00000000-0005-0000-0000-0000510D0000}"/>
    <cellStyle name="20% - Énfasis3 2 2 2 2 11" xfId="42325" xr:uid="{949CE459-9B3D-4759-A6D0-78149AEE26FC}"/>
    <cellStyle name="20% - Énfasis3 2 2 2 2 2" xfId="2010" xr:uid="{00000000-0005-0000-0000-0000520D0000}"/>
    <cellStyle name="20% - Énfasis3 2 2 2 2 2 2" xfId="4452" xr:uid="{00000000-0005-0000-0000-0000530D0000}"/>
    <cellStyle name="20% - Énfasis3 2 2 2 2 2 2 2" xfId="18562" xr:uid="{00000000-0005-0000-0000-0000540D0000}"/>
    <cellStyle name="20% - Énfasis3 2 2 2 2 2 2 2 2" xfId="31455" xr:uid="{00000000-0005-0000-0000-0000550D0000}"/>
    <cellStyle name="20% - Énfasis3 2 2 2 2 2 2 3" xfId="14273" xr:uid="{00000000-0005-0000-0000-0000560D0000}"/>
    <cellStyle name="20% - Énfasis3 2 2 2 2 2 2 3 2" xfId="36340" xr:uid="{00000000-0005-0000-0000-0000570D0000}"/>
    <cellStyle name="20% - Énfasis3 2 2 2 2 2 2 4" xfId="9395" xr:uid="{00000000-0005-0000-0000-0000580D0000}"/>
    <cellStyle name="20% - Énfasis3 2 2 2 2 2 2 5" xfId="26520" xr:uid="{00000000-0005-0000-0000-0000590D0000}"/>
    <cellStyle name="20% - Énfasis3 2 2 2 2 2 2 6" xfId="41349" xr:uid="{00000000-0005-0000-0000-00005A0D0000}"/>
    <cellStyle name="20% - Énfasis3 2 2 2 2 2 2 7" xfId="46412" xr:uid="{07147DAD-8345-4FAB-A45A-B8B318407083}"/>
    <cellStyle name="20% - Énfasis3 2 2 2 2 2 3" xfId="6926" xr:uid="{00000000-0005-0000-0000-00005B0D0000}"/>
    <cellStyle name="20% - Énfasis3 2 2 2 2 2 3 2" xfId="29019" xr:uid="{00000000-0005-0000-0000-00005C0D0000}"/>
    <cellStyle name="20% - Énfasis3 2 2 2 2 2 4" xfId="16087" xr:uid="{00000000-0005-0000-0000-00005D0D0000}"/>
    <cellStyle name="20% - Énfasis3 2 2 2 2 2 4 2" xfId="33904" xr:uid="{00000000-0005-0000-0000-00005E0D0000}"/>
    <cellStyle name="20% - Énfasis3 2 2 2 2 2 5" xfId="21328" xr:uid="{00000000-0005-0000-0000-00005F0D0000}"/>
    <cellStyle name="20% - Énfasis3 2 2 2 2 2 6" xfId="11837" xr:uid="{00000000-0005-0000-0000-0000600D0000}"/>
    <cellStyle name="20% - Énfasis3 2 2 2 2 2 7" xfId="23978" xr:uid="{00000000-0005-0000-0000-0000610D0000}"/>
    <cellStyle name="20% - Énfasis3 2 2 2 2 2 8" xfId="38808" xr:uid="{00000000-0005-0000-0000-0000620D0000}"/>
    <cellStyle name="20% - Énfasis3 2 2 2 2 2 9" xfId="43876" xr:uid="{50184552-EA24-4C3F-B2FD-A35DB3704F9D}"/>
    <cellStyle name="20% - Énfasis3 2 2 2 2 3" xfId="1397" xr:uid="{00000000-0005-0000-0000-0000630D0000}"/>
    <cellStyle name="20% - Énfasis3 2 2 2 2 3 2" xfId="3839" xr:uid="{00000000-0005-0000-0000-0000640D0000}"/>
    <cellStyle name="20% - Énfasis3 2 2 2 2 3 2 2" xfId="17949" xr:uid="{00000000-0005-0000-0000-0000650D0000}"/>
    <cellStyle name="20% - Énfasis3 2 2 2 2 3 2 2 2" xfId="30842" xr:uid="{00000000-0005-0000-0000-0000660D0000}"/>
    <cellStyle name="20% - Énfasis3 2 2 2 2 3 2 3" xfId="13660" xr:uid="{00000000-0005-0000-0000-0000670D0000}"/>
    <cellStyle name="20% - Énfasis3 2 2 2 2 3 2 3 2" xfId="35727" xr:uid="{00000000-0005-0000-0000-0000680D0000}"/>
    <cellStyle name="20% - Énfasis3 2 2 2 2 3 2 4" xfId="8782" xr:uid="{00000000-0005-0000-0000-0000690D0000}"/>
    <cellStyle name="20% - Énfasis3 2 2 2 2 3 2 5" xfId="25907" xr:uid="{00000000-0005-0000-0000-00006A0D0000}"/>
    <cellStyle name="20% - Énfasis3 2 2 2 2 3 2 6" xfId="40736" xr:uid="{00000000-0005-0000-0000-00006B0D0000}"/>
    <cellStyle name="20% - Énfasis3 2 2 2 2 3 2 7" xfId="45799" xr:uid="{AE266555-EFC0-4E5C-9947-D82B7A1219D2}"/>
    <cellStyle name="20% - Énfasis3 2 2 2 2 3 3" xfId="6313" xr:uid="{00000000-0005-0000-0000-00006C0D0000}"/>
    <cellStyle name="20% - Énfasis3 2 2 2 2 3 3 2" xfId="28406" xr:uid="{00000000-0005-0000-0000-00006D0D0000}"/>
    <cellStyle name="20% - Énfasis3 2 2 2 2 3 4" xfId="20715" xr:uid="{00000000-0005-0000-0000-00006E0D0000}"/>
    <cellStyle name="20% - Énfasis3 2 2 2 2 3 4 2" xfId="33291" xr:uid="{00000000-0005-0000-0000-00006F0D0000}"/>
    <cellStyle name="20% - Énfasis3 2 2 2 2 3 5" xfId="11224" xr:uid="{00000000-0005-0000-0000-0000700D0000}"/>
    <cellStyle name="20% - Énfasis3 2 2 2 2 3 6" xfId="23365" xr:uid="{00000000-0005-0000-0000-0000710D0000}"/>
    <cellStyle name="20% - Énfasis3 2 2 2 2 3 7" xfId="38195" xr:uid="{00000000-0005-0000-0000-0000720D0000}"/>
    <cellStyle name="20% - Énfasis3 2 2 2 2 3 8" xfId="43263" xr:uid="{96CEBBB0-CC95-4E8C-931D-B3BBA219693F}"/>
    <cellStyle name="20% - Énfasis3 2 2 2 2 4" xfId="2901" xr:uid="{00000000-0005-0000-0000-0000730D0000}"/>
    <cellStyle name="20% - Énfasis3 2 2 2 2 4 2" xfId="17011" xr:uid="{00000000-0005-0000-0000-0000740D0000}"/>
    <cellStyle name="20% - Énfasis3 2 2 2 2 4 2 2" xfId="29904" xr:uid="{00000000-0005-0000-0000-0000750D0000}"/>
    <cellStyle name="20% - Énfasis3 2 2 2 2 4 3" xfId="12722" xr:uid="{00000000-0005-0000-0000-0000760D0000}"/>
    <cellStyle name="20% - Énfasis3 2 2 2 2 4 3 2" xfId="34789" xr:uid="{00000000-0005-0000-0000-0000770D0000}"/>
    <cellStyle name="20% - Énfasis3 2 2 2 2 4 4" xfId="7844" xr:uid="{00000000-0005-0000-0000-0000780D0000}"/>
    <cellStyle name="20% - Énfasis3 2 2 2 2 4 5" xfId="24969" xr:uid="{00000000-0005-0000-0000-0000790D0000}"/>
    <cellStyle name="20% - Énfasis3 2 2 2 2 4 6" xfId="39798" xr:uid="{00000000-0005-0000-0000-00007A0D0000}"/>
    <cellStyle name="20% - Énfasis3 2 2 2 2 4 7" xfId="44861" xr:uid="{FB27F7D8-E317-4121-B1D6-F657F95E12CF}"/>
    <cellStyle name="20% - Énfasis3 2 2 2 2 5" xfId="5375" xr:uid="{00000000-0005-0000-0000-00007B0D0000}"/>
    <cellStyle name="20% - Énfasis3 2 2 2 2 5 2" xfId="27468" xr:uid="{00000000-0005-0000-0000-00007C0D0000}"/>
    <cellStyle name="20% - Énfasis3 2 2 2 2 6" xfId="15456" xr:uid="{00000000-0005-0000-0000-00007D0D0000}"/>
    <cellStyle name="20% - Énfasis3 2 2 2 2 6 2" xfId="32353" xr:uid="{00000000-0005-0000-0000-00007E0D0000}"/>
    <cellStyle name="20% - Énfasis3 2 2 2 2 7" xfId="19759" xr:uid="{00000000-0005-0000-0000-00007F0D0000}"/>
    <cellStyle name="20% - Énfasis3 2 2 2 2 8" xfId="10286" xr:uid="{00000000-0005-0000-0000-0000800D0000}"/>
    <cellStyle name="20% - Énfasis3 2 2 2 2 9" xfId="22427" xr:uid="{00000000-0005-0000-0000-0000810D0000}"/>
    <cellStyle name="20% - Énfasis3 2 2 2 3" xfId="594" xr:uid="{00000000-0005-0000-0000-0000820D0000}"/>
    <cellStyle name="20% - Énfasis3 2 2 2 3 10" xfId="37452" xr:uid="{00000000-0005-0000-0000-0000830D0000}"/>
    <cellStyle name="20% - Énfasis3 2 2 2 3 11" xfId="42520" xr:uid="{78A23664-5004-4928-B31F-CB7C577542EC}"/>
    <cellStyle name="20% - Énfasis3 2 2 2 3 2" xfId="2205" xr:uid="{00000000-0005-0000-0000-0000840D0000}"/>
    <cellStyle name="20% - Énfasis3 2 2 2 3 2 2" xfId="4647" xr:uid="{00000000-0005-0000-0000-0000850D0000}"/>
    <cellStyle name="20% - Énfasis3 2 2 2 3 2 2 2" xfId="18757" xr:uid="{00000000-0005-0000-0000-0000860D0000}"/>
    <cellStyle name="20% - Énfasis3 2 2 2 3 2 2 2 2" xfId="31650" xr:uid="{00000000-0005-0000-0000-0000870D0000}"/>
    <cellStyle name="20% - Énfasis3 2 2 2 3 2 2 3" xfId="14468" xr:uid="{00000000-0005-0000-0000-0000880D0000}"/>
    <cellStyle name="20% - Énfasis3 2 2 2 3 2 2 3 2" xfId="36535" xr:uid="{00000000-0005-0000-0000-0000890D0000}"/>
    <cellStyle name="20% - Énfasis3 2 2 2 3 2 2 4" xfId="9590" xr:uid="{00000000-0005-0000-0000-00008A0D0000}"/>
    <cellStyle name="20% - Énfasis3 2 2 2 3 2 2 5" xfId="26715" xr:uid="{00000000-0005-0000-0000-00008B0D0000}"/>
    <cellStyle name="20% - Énfasis3 2 2 2 3 2 2 6" xfId="41544" xr:uid="{00000000-0005-0000-0000-00008C0D0000}"/>
    <cellStyle name="20% - Énfasis3 2 2 2 3 2 2 7" xfId="46607" xr:uid="{ACE3AFB3-B700-4AE6-B7BF-868820777D63}"/>
    <cellStyle name="20% - Énfasis3 2 2 2 3 2 3" xfId="7121" xr:uid="{00000000-0005-0000-0000-00008D0D0000}"/>
    <cellStyle name="20% - Énfasis3 2 2 2 3 2 3 2" xfId="29214" xr:uid="{00000000-0005-0000-0000-00008E0D0000}"/>
    <cellStyle name="20% - Énfasis3 2 2 2 3 2 4" xfId="16282" xr:uid="{00000000-0005-0000-0000-00008F0D0000}"/>
    <cellStyle name="20% - Énfasis3 2 2 2 3 2 4 2" xfId="34099" xr:uid="{00000000-0005-0000-0000-0000900D0000}"/>
    <cellStyle name="20% - Énfasis3 2 2 2 3 2 5" xfId="21523" xr:uid="{00000000-0005-0000-0000-0000910D0000}"/>
    <cellStyle name="20% - Énfasis3 2 2 2 3 2 6" xfId="12032" xr:uid="{00000000-0005-0000-0000-0000920D0000}"/>
    <cellStyle name="20% - Énfasis3 2 2 2 3 2 7" xfId="24173" xr:uid="{00000000-0005-0000-0000-0000930D0000}"/>
    <cellStyle name="20% - Énfasis3 2 2 2 3 2 8" xfId="39003" xr:uid="{00000000-0005-0000-0000-0000940D0000}"/>
    <cellStyle name="20% - Énfasis3 2 2 2 3 2 9" xfId="44071" xr:uid="{68332F54-B634-4A9F-B9DC-3C514732F1EA}"/>
    <cellStyle name="20% - Énfasis3 2 2 2 3 3" xfId="1592" xr:uid="{00000000-0005-0000-0000-0000950D0000}"/>
    <cellStyle name="20% - Énfasis3 2 2 2 3 3 2" xfId="4034" xr:uid="{00000000-0005-0000-0000-0000960D0000}"/>
    <cellStyle name="20% - Énfasis3 2 2 2 3 3 2 2" xfId="18144" xr:uid="{00000000-0005-0000-0000-0000970D0000}"/>
    <cellStyle name="20% - Énfasis3 2 2 2 3 3 2 2 2" xfId="31037" xr:uid="{00000000-0005-0000-0000-0000980D0000}"/>
    <cellStyle name="20% - Énfasis3 2 2 2 3 3 2 3" xfId="13855" xr:uid="{00000000-0005-0000-0000-0000990D0000}"/>
    <cellStyle name="20% - Énfasis3 2 2 2 3 3 2 3 2" xfId="35922" xr:uid="{00000000-0005-0000-0000-00009A0D0000}"/>
    <cellStyle name="20% - Énfasis3 2 2 2 3 3 2 4" xfId="8977" xr:uid="{00000000-0005-0000-0000-00009B0D0000}"/>
    <cellStyle name="20% - Énfasis3 2 2 2 3 3 2 5" xfId="26102" xr:uid="{00000000-0005-0000-0000-00009C0D0000}"/>
    <cellStyle name="20% - Énfasis3 2 2 2 3 3 2 6" xfId="40931" xr:uid="{00000000-0005-0000-0000-00009D0D0000}"/>
    <cellStyle name="20% - Énfasis3 2 2 2 3 3 2 7" xfId="45994" xr:uid="{1EBF4D15-CE5F-4B90-B102-A2FA1F569CF2}"/>
    <cellStyle name="20% - Énfasis3 2 2 2 3 3 3" xfId="6508" xr:uid="{00000000-0005-0000-0000-00009E0D0000}"/>
    <cellStyle name="20% - Énfasis3 2 2 2 3 3 3 2" xfId="28601" xr:uid="{00000000-0005-0000-0000-00009F0D0000}"/>
    <cellStyle name="20% - Énfasis3 2 2 2 3 3 4" xfId="20910" xr:uid="{00000000-0005-0000-0000-0000A00D0000}"/>
    <cellStyle name="20% - Énfasis3 2 2 2 3 3 4 2" xfId="33486" xr:uid="{00000000-0005-0000-0000-0000A10D0000}"/>
    <cellStyle name="20% - Énfasis3 2 2 2 3 3 5" xfId="11419" xr:uid="{00000000-0005-0000-0000-0000A20D0000}"/>
    <cellStyle name="20% - Énfasis3 2 2 2 3 3 6" xfId="23560" xr:uid="{00000000-0005-0000-0000-0000A30D0000}"/>
    <cellStyle name="20% - Énfasis3 2 2 2 3 3 7" xfId="38390" xr:uid="{00000000-0005-0000-0000-0000A40D0000}"/>
    <cellStyle name="20% - Énfasis3 2 2 2 3 3 8" xfId="43458" xr:uid="{1D9EBDE5-1116-4B92-90DB-4E603E3E22FE}"/>
    <cellStyle name="20% - Énfasis3 2 2 2 3 4" xfId="3096" xr:uid="{00000000-0005-0000-0000-0000A50D0000}"/>
    <cellStyle name="20% - Énfasis3 2 2 2 3 4 2" xfId="17206" xr:uid="{00000000-0005-0000-0000-0000A60D0000}"/>
    <cellStyle name="20% - Énfasis3 2 2 2 3 4 2 2" xfId="30099" xr:uid="{00000000-0005-0000-0000-0000A70D0000}"/>
    <cellStyle name="20% - Énfasis3 2 2 2 3 4 3" xfId="12917" xr:uid="{00000000-0005-0000-0000-0000A80D0000}"/>
    <cellStyle name="20% - Énfasis3 2 2 2 3 4 3 2" xfId="34984" xr:uid="{00000000-0005-0000-0000-0000A90D0000}"/>
    <cellStyle name="20% - Énfasis3 2 2 2 3 4 4" xfId="8039" xr:uid="{00000000-0005-0000-0000-0000AA0D0000}"/>
    <cellStyle name="20% - Énfasis3 2 2 2 3 4 5" xfId="25164" xr:uid="{00000000-0005-0000-0000-0000AB0D0000}"/>
    <cellStyle name="20% - Énfasis3 2 2 2 3 4 6" xfId="39993" xr:uid="{00000000-0005-0000-0000-0000AC0D0000}"/>
    <cellStyle name="20% - Énfasis3 2 2 2 3 4 7" xfId="45056" xr:uid="{9BC0B4CF-BB48-4922-9D8B-DC2CC3603BB2}"/>
    <cellStyle name="20% - Énfasis3 2 2 2 3 5" xfId="5570" xr:uid="{00000000-0005-0000-0000-0000AD0D0000}"/>
    <cellStyle name="20% - Énfasis3 2 2 2 3 5 2" xfId="27663" xr:uid="{00000000-0005-0000-0000-0000AE0D0000}"/>
    <cellStyle name="20% - Énfasis3 2 2 2 3 6" xfId="15651" xr:uid="{00000000-0005-0000-0000-0000AF0D0000}"/>
    <cellStyle name="20% - Énfasis3 2 2 2 3 6 2" xfId="32548" xr:uid="{00000000-0005-0000-0000-0000B00D0000}"/>
    <cellStyle name="20% - Énfasis3 2 2 2 3 7" xfId="19954" xr:uid="{00000000-0005-0000-0000-0000B10D0000}"/>
    <cellStyle name="20% - Énfasis3 2 2 2 3 8" xfId="10481" xr:uid="{00000000-0005-0000-0000-0000B20D0000}"/>
    <cellStyle name="20% - Énfasis3 2 2 2 3 9" xfId="22622" xr:uid="{00000000-0005-0000-0000-0000B30D0000}"/>
    <cellStyle name="20% - Énfasis3 2 2 2 4" xfId="1230" xr:uid="{00000000-0005-0000-0000-0000B40D0000}"/>
    <cellStyle name="20% - Énfasis3 2 2 2 4 2" xfId="3675" xr:uid="{00000000-0005-0000-0000-0000B50D0000}"/>
    <cellStyle name="20% - Énfasis3 2 2 2 4 2 2" xfId="17785" xr:uid="{00000000-0005-0000-0000-0000B60D0000}"/>
    <cellStyle name="20% - Énfasis3 2 2 2 4 2 2 2" xfId="30678" xr:uid="{00000000-0005-0000-0000-0000B70D0000}"/>
    <cellStyle name="20% - Énfasis3 2 2 2 4 2 3" xfId="13496" xr:uid="{00000000-0005-0000-0000-0000B80D0000}"/>
    <cellStyle name="20% - Énfasis3 2 2 2 4 2 3 2" xfId="35563" xr:uid="{00000000-0005-0000-0000-0000B90D0000}"/>
    <cellStyle name="20% - Énfasis3 2 2 2 4 2 4" xfId="8618" xr:uid="{00000000-0005-0000-0000-0000BA0D0000}"/>
    <cellStyle name="20% - Énfasis3 2 2 2 4 2 5" xfId="25743" xr:uid="{00000000-0005-0000-0000-0000BB0D0000}"/>
    <cellStyle name="20% - Énfasis3 2 2 2 4 2 6" xfId="40572" xr:uid="{00000000-0005-0000-0000-0000BC0D0000}"/>
    <cellStyle name="20% - Énfasis3 2 2 2 4 2 7" xfId="45635" xr:uid="{280D07B6-F63A-4678-B0F0-B23201B0CE13}"/>
    <cellStyle name="20% - Énfasis3 2 2 2 4 3" xfId="6149" xr:uid="{00000000-0005-0000-0000-0000BD0D0000}"/>
    <cellStyle name="20% - Énfasis3 2 2 2 4 3 2" xfId="28242" xr:uid="{00000000-0005-0000-0000-0000BE0D0000}"/>
    <cellStyle name="20% - Énfasis3 2 2 2 4 4" xfId="15292" xr:uid="{00000000-0005-0000-0000-0000BF0D0000}"/>
    <cellStyle name="20% - Énfasis3 2 2 2 4 4 2" xfId="33127" xr:uid="{00000000-0005-0000-0000-0000C00D0000}"/>
    <cellStyle name="20% - Énfasis3 2 2 2 4 5" xfId="20551" xr:uid="{00000000-0005-0000-0000-0000C10D0000}"/>
    <cellStyle name="20% - Énfasis3 2 2 2 4 6" xfId="11060" xr:uid="{00000000-0005-0000-0000-0000C20D0000}"/>
    <cellStyle name="20% - Énfasis3 2 2 2 4 7" xfId="23201" xr:uid="{00000000-0005-0000-0000-0000C30D0000}"/>
    <cellStyle name="20% - Énfasis3 2 2 2 4 8" xfId="38031" xr:uid="{00000000-0005-0000-0000-0000C40D0000}"/>
    <cellStyle name="20% - Énfasis3 2 2 2 4 9" xfId="43099" xr:uid="{FCC773D1-76B5-4082-95D4-447F1B47FC7D}"/>
    <cellStyle name="20% - Énfasis3 2 2 2 5" xfId="1846" xr:uid="{00000000-0005-0000-0000-0000C50D0000}"/>
    <cellStyle name="20% - Énfasis3 2 2 2 5 2" xfId="4288" xr:uid="{00000000-0005-0000-0000-0000C60D0000}"/>
    <cellStyle name="20% - Énfasis3 2 2 2 5 2 2" xfId="18398" xr:uid="{00000000-0005-0000-0000-0000C70D0000}"/>
    <cellStyle name="20% - Énfasis3 2 2 2 5 2 2 2" xfId="31291" xr:uid="{00000000-0005-0000-0000-0000C80D0000}"/>
    <cellStyle name="20% - Énfasis3 2 2 2 5 2 3" xfId="14109" xr:uid="{00000000-0005-0000-0000-0000C90D0000}"/>
    <cellStyle name="20% - Énfasis3 2 2 2 5 2 3 2" xfId="36176" xr:uid="{00000000-0005-0000-0000-0000CA0D0000}"/>
    <cellStyle name="20% - Énfasis3 2 2 2 5 2 4" xfId="9231" xr:uid="{00000000-0005-0000-0000-0000CB0D0000}"/>
    <cellStyle name="20% - Énfasis3 2 2 2 5 2 5" xfId="26356" xr:uid="{00000000-0005-0000-0000-0000CC0D0000}"/>
    <cellStyle name="20% - Énfasis3 2 2 2 5 2 6" xfId="41185" xr:uid="{00000000-0005-0000-0000-0000CD0D0000}"/>
    <cellStyle name="20% - Énfasis3 2 2 2 5 2 7" xfId="46248" xr:uid="{5EEDEBC6-CD5E-4B64-89EB-50973219DB57}"/>
    <cellStyle name="20% - Énfasis3 2 2 2 5 3" xfId="6762" xr:uid="{00000000-0005-0000-0000-0000CE0D0000}"/>
    <cellStyle name="20% - Énfasis3 2 2 2 5 3 2" xfId="28855" xr:uid="{00000000-0005-0000-0000-0000CF0D0000}"/>
    <cellStyle name="20% - Énfasis3 2 2 2 5 4" xfId="15923" xr:uid="{00000000-0005-0000-0000-0000D00D0000}"/>
    <cellStyle name="20% - Énfasis3 2 2 2 5 4 2" xfId="33740" xr:uid="{00000000-0005-0000-0000-0000D10D0000}"/>
    <cellStyle name="20% - Énfasis3 2 2 2 5 5" xfId="21164" xr:uid="{00000000-0005-0000-0000-0000D20D0000}"/>
    <cellStyle name="20% - Énfasis3 2 2 2 5 6" xfId="11673" xr:uid="{00000000-0005-0000-0000-0000D30D0000}"/>
    <cellStyle name="20% - Énfasis3 2 2 2 5 7" xfId="23814" xr:uid="{00000000-0005-0000-0000-0000D40D0000}"/>
    <cellStyle name="20% - Énfasis3 2 2 2 5 8" xfId="38644" xr:uid="{00000000-0005-0000-0000-0000D50D0000}"/>
    <cellStyle name="20% - Énfasis3 2 2 2 5 9" xfId="43712" xr:uid="{74B51D7E-550D-45CE-A111-B020DE535FE0}"/>
    <cellStyle name="20% - Énfasis3 2 2 2 6" xfId="2502" xr:uid="{00000000-0005-0000-0000-0000D60D0000}"/>
    <cellStyle name="20% - Énfasis3 2 2 2 6 2" xfId="4944" xr:uid="{00000000-0005-0000-0000-0000D70D0000}"/>
    <cellStyle name="20% - Énfasis3 2 2 2 6 2 2" xfId="19054" xr:uid="{00000000-0005-0000-0000-0000D80D0000}"/>
    <cellStyle name="20% - Énfasis3 2 2 2 6 2 2 2" xfId="31947" xr:uid="{00000000-0005-0000-0000-0000D90D0000}"/>
    <cellStyle name="20% - Énfasis3 2 2 2 6 2 3" xfId="14765" xr:uid="{00000000-0005-0000-0000-0000DA0D0000}"/>
    <cellStyle name="20% - Énfasis3 2 2 2 6 2 3 2" xfId="36832" xr:uid="{00000000-0005-0000-0000-0000DB0D0000}"/>
    <cellStyle name="20% - Énfasis3 2 2 2 6 2 4" xfId="9887" xr:uid="{00000000-0005-0000-0000-0000DC0D0000}"/>
    <cellStyle name="20% - Énfasis3 2 2 2 6 2 5" xfId="27012" xr:uid="{00000000-0005-0000-0000-0000DD0D0000}"/>
    <cellStyle name="20% - Énfasis3 2 2 2 6 2 6" xfId="41841" xr:uid="{00000000-0005-0000-0000-0000DE0D0000}"/>
    <cellStyle name="20% - Énfasis3 2 2 2 6 2 7" xfId="46904" xr:uid="{793873AE-9A03-466A-BF63-0AA4CF5E49A1}"/>
    <cellStyle name="20% - Énfasis3 2 2 2 6 3" xfId="7418" xr:uid="{00000000-0005-0000-0000-0000DF0D0000}"/>
    <cellStyle name="20% - Énfasis3 2 2 2 6 3 2" xfId="29511" xr:uid="{00000000-0005-0000-0000-0000E00D0000}"/>
    <cellStyle name="20% - Énfasis3 2 2 2 6 4" xfId="16579" xr:uid="{00000000-0005-0000-0000-0000E10D0000}"/>
    <cellStyle name="20% - Énfasis3 2 2 2 6 4 2" xfId="34396" xr:uid="{00000000-0005-0000-0000-0000E20D0000}"/>
    <cellStyle name="20% - Énfasis3 2 2 2 6 5" xfId="21820" xr:uid="{00000000-0005-0000-0000-0000E30D0000}"/>
    <cellStyle name="20% - Énfasis3 2 2 2 6 6" xfId="12329" xr:uid="{00000000-0005-0000-0000-0000E40D0000}"/>
    <cellStyle name="20% - Énfasis3 2 2 2 6 7" xfId="24470" xr:uid="{00000000-0005-0000-0000-0000E50D0000}"/>
    <cellStyle name="20% - Énfasis3 2 2 2 6 8" xfId="39300" xr:uid="{00000000-0005-0000-0000-0000E60D0000}"/>
    <cellStyle name="20% - Énfasis3 2 2 2 6 9" xfId="44368" xr:uid="{DB9DF1C9-7002-48B1-AE52-589C01A6C828}"/>
    <cellStyle name="20% - Énfasis3 2 2 2 7" xfId="955" xr:uid="{00000000-0005-0000-0000-0000E70D0000}"/>
    <cellStyle name="20% - Énfasis3 2 2 2 7 2" xfId="3400" xr:uid="{00000000-0005-0000-0000-0000E80D0000}"/>
    <cellStyle name="20% - Énfasis3 2 2 2 7 2 2" xfId="17510" xr:uid="{00000000-0005-0000-0000-0000E90D0000}"/>
    <cellStyle name="20% - Énfasis3 2 2 2 7 2 2 2" xfId="30403" xr:uid="{00000000-0005-0000-0000-0000EA0D0000}"/>
    <cellStyle name="20% - Énfasis3 2 2 2 7 2 3" xfId="13221" xr:uid="{00000000-0005-0000-0000-0000EB0D0000}"/>
    <cellStyle name="20% - Énfasis3 2 2 2 7 2 3 2" xfId="35288" xr:uid="{00000000-0005-0000-0000-0000EC0D0000}"/>
    <cellStyle name="20% - Énfasis3 2 2 2 7 2 4" xfId="8343" xr:uid="{00000000-0005-0000-0000-0000ED0D0000}"/>
    <cellStyle name="20% - Énfasis3 2 2 2 7 2 5" xfId="25468" xr:uid="{00000000-0005-0000-0000-0000EE0D0000}"/>
    <cellStyle name="20% - Énfasis3 2 2 2 7 2 6" xfId="40297" xr:uid="{00000000-0005-0000-0000-0000EF0D0000}"/>
    <cellStyle name="20% - Énfasis3 2 2 2 7 2 7" xfId="45360" xr:uid="{21E9D731-E79D-4F51-A529-9CFAAAA302C7}"/>
    <cellStyle name="20% - Énfasis3 2 2 2 7 3" xfId="5874" xr:uid="{00000000-0005-0000-0000-0000F00D0000}"/>
    <cellStyle name="20% - Énfasis3 2 2 2 7 3 2" xfId="27967" xr:uid="{00000000-0005-0000-0000-0000F10D0000}"/>
    <cellStyle name="20% - Énfasis3 2 2 2 7 4" xfId="20276" xr:uid="{00000000-0005-0000-0000-0000F20D0000}"/>
    <cellStyle name="20% - Énfasis3 2 2 2 7 4 2" xfId="32852" xr:uid="{00000000-0005-0000-0000-0000F30D0000}"/>
    <cellStyle name="20% - Énfasis3 2 2 2 7 5" xfId="10785" xr:uid="{00000000-0005-0000-0000-0000F40D0000}"/>
    <cellStyle name="20% - Énfasis3 2 2 2 7 6" xfId="22926" xr:uid="{00000000-0005-0000-0000-0000F50D0000}"/>
    <cellStyle name="20% - Énfasis3 2 2 2 7 7" xfId="37756" xr:uid="{00000000-0005-0000-0000-0000F60D0000}"/>
    <cellStyle name="20% - Énfasis3 2 2 2 7 8" xfId="42824" xr:uid="{9080CB03-C37E-478B-B8A6-67AE35402068}"/>
    <cellStyle name="20% - Énfasis3 2 2 2 8" xfId="2737" xr:uid="{00000000-0005-0000-0000-0000F70D0000}"/>
    <cellStyle name="20% - Énfasis3 2 2 2 8 2" xfId="16847" xr:uid="{00000000-0005-0000-0000-0000F80D0000}"/>
    <cellStyle name="20% - Énfasis3 2 2 2 8 2 2" xfId="29740" xr:uid="{00000000-0005-0000-0000-0000F90D0000}"/>
    <cellStyle name="20% - Énfasis3 2 2 2 8 3" xfId="12558" xr:uid="{00000000-0005-0000-0000-0000FA0D0000}"/>
    <cellStyle name="20% - Énfasis3 2 2 2 8 3 2" xfId="34625" xr:uid="{00000000-0005-0000-0000-0000FB0D0000}"/>
    <cellStyle name="20% - Énfasis3 2 2 2 8 4" xfId="7680" xr:uid="{00000000-0005-0000-0000-0000FC0D0000}"/>
    <cellStyle name="20% - Énfasis3 2 2 2 8 5" xfId="24803" xr:uid="{00000000-0005-0000-0000-0000FD0D0000}"/>
    <cellStyle name="20% - Énfasis3 2 2 2 8 6" xfId="39632" xr:uid="{00000000-0005-0000-0000-0000FE0D0000}"/>
    <cellStyle name="20% - Énfasis3 2 2 2 8 7" xfId="44697" xr:uid="{82623C08-4ECA-4194-A63A-54151F8BCCA8}"/>
    <cellStyle name="20% - Énfasis3 2 2 2 9" xfId="5209" xr:uid="{00000000-0005-0000-0000-0000FF0D0000}"/>
    <cellStyle name="20% - Énfasis3 2 2 2 9 2" xfId="27302" xr:uid="{00000000-0005-0000-0000-0000000E0000}"/>
    <cellStyle name="20% - Énfasis3 2 2 20" xfId="37025" xr:uid="{00000000-0005-0000-0000-0000010E0000}"/>
    <cellStyle name="20% - Énfasis3 2 2 21" xfId="42098" xr:uid="{AFC7C21D-3D85-4AFF-9096-AE46325AFF02}"/>
    <cellStyle name="20% - Énfasis3 2 2 3" xfId="330" xr:uid="{00000000-0005-0000-0000-0000020E0000}"/>
    <cellStyle name="20% - Énfasis3 2 2 3 10" xfId="19284" xr:uid="{00000000-0005-0000-0000-0000030E0000}"/>
    <cellStyle name="20% - Énfasis3 2 2 3 11" xfId="19696" xr:uid="{00000000-0005-0000-0000-0000040E0000}"/>
    <cellStyle name="20% - Énfasis3 2 2 3 12" xfId="10223" xr:uid="{00000000-0005-0000-0000-0000050E0000}"/>
    <cellStyle name="20% - Énfasis3 2 2 3 13" xfId="22364" xr:uid="{00000000-0005-0000-0000-0000060E0000}"/>
    <cellStyle name="20% - Énfasis3 2 2 3 14" xfId="37194" xr:uid="{00000000-0005-0000-0000-0000070E0000}"/>
    <cellStyle name="20% - Énfasis3 2 2 3 15" xfId="42262" xr:uid="{AF01892D-788D-4111-8405-55DF41CD5984}"/>
    <cellStyle name="20% - Énfasis3 2 2 3 2" xfId="593" xr:uid="{00000000-0005-0000-0000-0000080E0000}"/>
    <cellStyle name="20% - Énfasis3 2 2 3 2 10" xfId="37451" xr:uid="{00000000-0005-0000-0000-0000090E0000}"/>
    <cellStyle name="20% - Énfasis3 2 2 3 2 11" xfId="42519" xr:uid="{54641A09-1DD7-4F68-8C09-33AEBD0FEA24}"/>
    <cellStyle name="20% - Énfasis3 2 2 3 2 2" xfId="2204" xr:uid="{00000000-0005-0000-0000-00000A0E0000}"/>
    <cellStyle name="20% - Énfasis3 2 2 3 2 2 2" xfId="4646" xr:uid="{00000000-0005-0000-0000-00000B0E0000}"/>
    <cellStyle name="20% - Énfasis3 2 2 3 2 2 2 2" xfId="18756" xr:uid="{00000000-0005-0000-0000-00000C0E0000}"/>
    <cellStyle name="20% - Énfasis3 2 2 3 2 2 2 2 2" xfId="31649" xr:uid="{00000000-0005-0000-0000-00000D0E0000}"/>
    <cellStyle name="20% - Énfasis3 2 2 3 2 2 2 3" xfId="14467" xr:uid="{00000000-0005-0000-0000-00000E0E0000}"/>
    <cellStyle name="20% - Énfasis3 2 2 3 2 2 2 3 2" xfId="36534" xr:uid="{00000000-0005-0000-0000-00000F0E0000}"/>
    <cellStyle name="20% - Énfasis3 2 2 3 2 2 2 4" xfId="9589" xr:uid="{00000000-0005-0000-0000-0000100E0000}"/>
    <cellStyle name="20% - Énfasis3 2 2 3 2 2 2 5" xfId="26714" xr:uid="{00000000-0005-0000-0000-0000110E0000}"/>
    <cellStyle name="20% - Énfasis3 2 2 3 2 2 2 6" xfId="41543" xr:uid="{00000000-0005-0000-0000-0000120E0000}"/>
    <cellStyle name="20% - Énfasis3 2 2 3 2 2 2 7" xfId="46606" xr:uid="{9CE30A1E-1ED4-4E55-B6EF-02A80E1E8DD4}"/>
    <cellStyle name="20% - Énfasis3 2 2 3 2 2 3" xfId="7120" xr:uid="{00000000-0005-0000-0000-0000130E0000}"/>
    <cellStyle name="20% - Énfasis3 2 2 3 2 2 3 2" xfId="29213" xr:uid="{00000000-0005-0000-0000-0000140E0000}"/>
    <cellStyle name="20% - Énfasis3 2 2 3 2 2 4" xfId="16281" xr:uid="{00000000-0005-0000-0000-0000150E0000}"/>
    <cellStyle name="20% - Énfasis3 2 2 3 2 2 4 2" xfId="34098" xr:uid="{00000000-0005-0000-0000-0000160E0000}"/>
    <cellStyle name="20% - Énfasis3 2 2 3 2 2 5" xfId="21522" xr:uid="{00000000-0005-0000-0000-0000170E0000}"/>
    <cellStyle name="20% - Énfasis3 2 2 3 2 2 6" xfId="12031" xr:uid="{00000000-0005-0000-0000-0000180E0000}"/>
    <cellStyle name="20% - Énfasis3 2 2 3 2 2 7" xfId="24172" xr:uid="{00000000-0005-0000-0000-0000190E0000}"/>
    <cellStyle name="20% - Énfasis3 2 2 3 2 2 8" xfId="39002" xr:uid="{00000000-0005-0000-0000-00001A0E0000}"/>
    <cellStyle name="20% - Énfasis3 2 2 3 2 2 9" xfId="44070" xr:uid="{37B99F70-B7C1-45EF-8659-840E69DFC6AA}"/>
    <cellStyle name="20% - Énfasis3 2 2 3 2 3" xfId="1591" xr:uid="{00000000-0005-0000-0000-00001B0E0000}"/>
    <cellStyle name="20% - Énfasis3 2 2 3 2 3 2" xfId="4033" xr:uid="{00000000-0005-0000-0000-00001C0E0000}"/>
    <cellStyle name="20% - Énfasis3 2 2 3 2 3 2 2" xfId="18143" xr:uid="{00000000-0005-0000-0000-00001D0E0000}"/>
    <cellStyle name="20% - Énfasis3 2 2 3 2 3 2 2 2" xfId="31036" xr:uid="{00000000-0005-0000-0000-00001E0E0000}"/>
    <cellStyle name="20% - Énfasis3 2 2 3 2 3 2 3" xfId="13854" xr:uid="{00000000-0005-0000-0000-00001F0E0000}"/>
    <cellStyle name="20% - Énfasis3 2 2 3 2 3 2 3 2" xfId="35921" xr:uid="{00000000-0005-0000-0000-0000200E0000}"/>
    <cellStyle name="20% - Énfasis3 2 2 3 2 3 2 4" xfId="8976" xr:uid="{00000000-0005-0000-0000-0000210E0000}"/>
    <cellStyle name="20% - Énfasis3 2 2 3 2 3 2 5" xfId="26101" xr:uid="{00000000-0005-0000-0000-0000220E0000}"/>
    <cellStyle name="20% - Énfasis3 2 2 3 2 3 2 6" xfId="40930" xr:uid="{00000000-0005-0000-0000-0000230E0000}"/>
    <cellStyle name="20% - Énfasis3 2 2 3 2 3 2 7" xfId="45993" xr:uid="{9FB7B1DB-0FB2-4FAE-A206-E539516BF57F}"/>
    <cellStyle name="20% - Énfasis3 2 2 3 2 3 3" xfId="6507" xr:uid="{00000000-0005-0000-0000-0000240E0000}"/>
    <cellStyle name="20% - Énfasis3 2 2 3 2 3 3 2" xfId="28600" xr:uid="{00000000-0005-0000-0000-0000250E0000}"/>
    <cellStyle name="20% - Énfasis3 2 2 3 2 3 4" xfId="20909" xr:uid="{00000000-0005-0000-0000-0000260E0000}"/>
    <cellStyle name="20% - Énfasis3 2 2 3 2 3 4 2" xfId="33485" xr:uid="{00000000-0005-0000-0000-0000270E0000}"/>
    <cellStyle name="20% - Énfasis3 2 2 3 2 3 5" xfId="11418" xr:uid="{00000000-0005-0000-0000-0000280E0000}"/>
    <cellStyle name="20% - Énfasis3 2 2 3 2 3 6" xfId="23559" xr:uid="{00000000-0005-0000-0000-0000290E0000}"/>
    <cellStyle name="20% - Énfasis3 2 2 3 2 3 7" xfId="38389" xr:uid="{00000000-0005-0000-0000-00002A0E0000}"/>
    <cellStyle name="20% - Énfasis3 2 2 3 2 3 8" xfId="43457" xr:uid="{4F66F862-A241-4850-AA56-24FB0861E175}"/>
    <cellStyle name="20% - Énfasis3 2 2 3 2 4" xfId="3095" xr:uid="{00000000-0005-0000-0000-00002B0E0000}"/>
    <cellStyle name="20% - Énfasis3 2 2 3 2 4 2" xfId="17205" xr:uid="{00000000-0005-0000-0000-00002C0E0000}"/>
    <cellStyle name="20% - Énfasis3 2 2 3 2 4 2 2" xfId="30098" xr:uid="{00000000-0005-0000-0000-00002D0E0000}"/>
    <cellStyle name="20% - Énfasis3 2 2 3 2 4 3" xfId="12916" xr:uid="{00000000-0005-0000-0000-00002E0E0000}"/>
    <cellStyle name="20% - Énfasis3 2 2 3 2 4 3 2" xfId="34983" xr:uid="{00000000-0005-0000-0000-00002F0E0000}"/>
    <cellStyle name="20% - Énfasis3 2 2 3 2 4 4" xfId="8038" xr:uid="{00000000-0005-0000-0000-0000300E0000}"/>
    <cellStyle name="20% - Énfasis3 2 2 3 2 4 5" xfId="25163" xr:uid="{00000000-0005-0000-0000-0000310E0000}"/>
    <cellStyle name="20% - Énfasis3 2 2 3 2 4 6" xfId="39992" xr:uid="{00000000-0005-0000-0000-0000320E0000}"/>
    <cellStyle name="20% - Énfasis3 2 2 3 2 4 7" xfId="45055" xr:uid="{7955C887-8938-4F65-88AE-95530EF67266}"/>
    <cellStyle name="20% - Énfasis3 2 2 3 2 5" xfId="5569" xr:uid="{00000000-0005-0000-0000-0000330E0000}"/>
    <cellStyle name="20% - Énfasis3 2 2 3 2 5 2" xfId="27662" xr:uid="{00000000-0005-0000-0000-0000340E0000}"/>
    <cellStyle name="20% - Énfasis3 2 2 3 2 6" xfId="15650" xr:uid="{00000000-0005-0000-0000-0000350E0000}"/>
    <cellStyle name="20% - Énfasis3 2 2 3 2 6 2" xfId="32547" xr:uid="{00000000-0005-0000-0000-0000360E0000}"/>
    <cellStyle name="20% - Énfasis3 2 2 3 2 7" xfId="19953" xr:uid="{00000000-0005-0000-0000-0000370E0000}"/>
    <cellStyle name="20% - Énfasis3 2 2 3 2 8" xfId="10480" xr:uid="{00000000-0005-0000-0000-0000380E0000}"/>
    <cellStyle name="20% - Énfasis3 2 2 3 2 9" xfId="22621" xr:uid="{00000000-0005-0000-0000-0000390E0000}"/>
    <cellStyle name="20% - Énfasis3 2 2 3 3" xfId="1334" xr:uid="{00000000-0005-0000-0000-00003A0E0000}"/>
    <cellStyle name="20% - Énfasis3 2 2 3 3 2" xfId="3776" xr:uid="{00000000-0005-0000-0000-00003B0E0000}"/>
    <cellStyle name="20% - Énfasis3 2 2 3 3 2 2" xfId="17886" xr:uid="{00000000-0005-0000-0000-00003C0E0000}"/>
    <cellStyle name="20% - Énfasis3 2 2 3 3 2 2 2" xfId="30779" xr:uid="{00000000-0005-0000-0000-00003D0E0000}"/>
    <cellStyle name="20% - Énfasis3 2 2 3 3 2 3" xfId="13597" xr:uid="{00000000-0005-0000-0000-00003E0E0000}"/>
    <cellStyle name="20% - Énfasis3 2 2 3 3 2 3 2" xfId="35664" xr:uid="{00000000-0005-0000-0000-00003F0E0000}"/>
    <cellStyle name="20% - Énfasis3 2 2 3 3 2 4" xfId="8719" xr:uid="{00000000-0005-0000-0000-0000400E0000}"/>
    <cellStyle name="20% - Énfasis3 2 2 3 3 2 5" xfId="25844" xr:uid="{00000000-0005-0000-0000-0000410E0000}"/>
    <cellStyle name="20% - Énfasis3 2 2 3 3 2 6" xfId="40673" xr:uid="{00000000-0005-0000-0000-0000420E0000}"/>
    <cellStyle name="20% - Énfasis3 2 2 3 3 2 7" xfId="45736" xr:uid="{977EA659-9657-4A13-A171-C43D51E202BD}"/>
    <cellStyle name="20% - Énfasis3 2 2 3 3 3" xfId="6250" xr:uid="{00000000-0005-0000-0000-0000430E0000}"/>
    <cellStyle name="20% - Énfasis3 2 2 3 3 3 2" xfId="28343" xr:uid="{00000000-0005-0000-0000-0000440E0000}"/>
    <cellStyle name="20% - Énfasis3 2 2 3 3 4" xfId="15393" xr:uid="{00000000-0005-0000-0000-0000450E0000}"/>
    <cellStyle name="20% - Énfasis3 2 2 3 3 4 2" xfId="33228" xr:uid="{00000000-0005-0000-0000-0000460E0000}"/>
    <cellStyle name="20% - Énfasis3 2 2 3 3 5" xfId="20652" xr:uid="{00000000-0005-0000-0000-0000470E0000}"/>
    <cellStyle name="20% - Énfasis3 2 2 3 3 6" xfId="11161" xr:uid="{00000000-0005-0000-0000-0000480E0000}"/>
    <cellStyle name="20% - Énfasis3 2 2 3 3 7" xfId="23302" xr:uid="{00000000-0005-0000-0000-0000490E0000}"/>
    <cellStyle name="20% - Énfasis3 2 2 3 3 8" xfId="38132" xr:uid="{00000000-0005-0000-0000-00004A0E0000}"/>
    <cellStyle name="20% - Énfasis3 2 2 3 3 9" xfId="43200" xr:uid="{AC240114-6D1D-4064-B852-445BEE041D53}"/>
    <cellStyle name="20% - Énfasis3 2 2 3 4" xfId="1947" xr:uid="{00000000-0005-0000-0000-00004B0E0000}"/>
    <cellStyle name="20% - Énfasis3 2 2 3 4 2" xfId="4389" xr:uid="{00000000-0005-0000-0000-00004C0E0000}"/>
    <cellStyle name="20% - Énfasis3 2 2 3 4 2 2" xfId="18499" xr:uid="{00000000-0005-0000-0000-00004D0E0000}"/>
    <cellStyle name="20% - Énfasis3 2 2 3 4 2 2 2" xfId="31392" xr:uid="{00000000-0005-0000-0000-00004E0E0000}"/>
    <cellStyle name="20% - Énfasis3 2 2 3 4 2 3" xfId="14210" xr:uid="{00000000-0005-0000-0000-00004F0E0000}"/>
    <cellStyle name="20% - Énfasis3 2 2 3 4 2 3 2" xfId="36277" xr:uid="{00000000-0005-0000-0000-0000500E0000}"/>
    <cellStyle name="20% - Énfasis3 2 2 3 4 2 4" xfId="9332" xr:uid="{00000000-0005-0000-0000-0000510E0000}"/>
    <cellStyle name="20% - Énfasis3 2 2 3 4 2 5" xfId="26457" xr:uid="{00000000-0005-0000-0000-0000520E0000}"/>
    <cellStyle name="20% - Énfasis3 2 2 3 4 2 6" xfId="41286" xr:uid="{00000000-0005-0000-0000-0000530E0000}"/>
    <cellStyle name="20% - Énfasis3 2 2 3 4 2 7" xfId="46349" xr:uid="{4B64B0D7-F51C-47C3-907C-4EA9507EBBE2}"/>
    <cellStyle name="20% - Énfasis3 2 2 3 4 3" xfId="6863" xr:uid="{00000000-0005-0000-0000-0000540E0000}"/>
    <cellStyle name="20% - Énfasis3 2 2 3 4 3 2" xfId="28956" xr:uid="{00000000-0005-0000-0000-0000550E0000}"/>
    <cellStyle name="20% - Énfasis3 2 2 3 4 4" xfId="16024" xr:uid="{00000000-0005-0000-0000-0000560E0000}"/>
    <cellStyle name="20% - Énfasis3 2 2 3 4 4 2" xfId="33841" xr:uid="{00000000-0005-0000-0000-0000570E0000}"/>
    <cellStyle name="20% - Énfasis3 2 2 3 4 5" xfId="21265" xr:uid="{00000000-0005-0000-0000-0000580E0000}"/>
    <cellStyle name="20% - Énfasis3 2 2 3 4 6" xfId="11774" xr:uid="{00000000-0005-0000-0000-0000590E0000}"/>
    <cellStyle name="20% - Énfasis3 2 2 3 4 7" xfId="23915" xr:uid="{00000000-0005-0000-0000-00005A0E0000}"/>
    <cellStyle name="20% - Énfasis3 2 2 3 4 8" xfId="38745" xr:uid="{00000000-0005-0000-0000-00005B0E0000}"/>
    <cellStyle name="20% - Énfasis3 2 2 3 4 9" xfId="43813" xr:uid="{33CB78B5-BA45-4234-BE94-E0FA8280D17F}"/>
    <cellStyle name="20% - Énfasis3 2 2 3 5" xfId="2411" xr:uid="{00000000-0005-0000-0000-00005C0E0000}"/>
    <cellStyle name="20% - Énfasis3 2 2 3 5 2" xfId="4853" xr:uid="{00000000-0005-0000-0000-00005D0E0000}"/>
    <cellStyle name="20% - Énfasis3 2 2 3 5 2 2" xfId="18963" xr:uid="{00000000-0005-0000-0000-00005E0E0000}"/>
    <cellStyle name="20% - Énfasis3 2 2 3 5 2 2 2" xfId="31856" xr:uid="{00000000-0005-0000-0000-00005F0E0000}"/>
    <cellStyle name="20% - Énfasis3 2 2 3 5 2 3" xfId="14674" xr:uid="{00000000-0005-0000-0000-0000600E0000}"/>
    <cellStyle name="20% - Énfasis3 2 2 3 5 2 3 2" xfId="36741" xr:uid="{00000000-0005-0000-0000-0000610E0000}"/>
    <cellStyle name="20% - Énfasis3 2 2 3 5 2 4" xfId="9796" xr:uid="{00000000-0005-0000-0000-0000620E0000}"/>
    <cellStyle name="20% - Énfasis3 2 2 3 5 2 5" xfId="26921" xr:uid="{00000000-0005-0000-0000-0000630E0000}"/>
    <cellStyle name="20% - Énfasis3 2 2 3 5 2 6" xfId="41750" xr:uid="{00000000-0005-0000-0000-0000640E0000}"/>
    <cellStyle name="20% - Énfasis3 2 2 3 5 2 7" xfId="46813" xr:uid="{D5CA8C8D-3128-47EC-A162-AAE027C0DC22}"/>
    <cellStyle name="20% - Énfasis3 2 2 3 5 3" xfId="7327" xr:uid="{00000000-0005-0000-0000-0000650E0000}"/>
    <cellStyle name="20% - Énfasis3 2 2 3 5 3 2" xfId="29420" xr:uid="{00000000-0005-0000-0000-0000660E0000}"/>
    <cellStyle name="20% - Énfasis3 2 2 3 5 4" xfId="16488" xr:uid="{00000000-0005-0000-0000-0000670E0000}"/>
    <cellStyle name="20% - Énfasis3 2 2 3 5 4 2" xfId="34305" xr:uid="{00000000-0005-0000-0000-0000680E0000}"/>
    <cellStyle name="20% - Énfasis3 2 2 3 5 5" xfId="21729" xr:uid="{00000000-0005-0000-0000-0000690E0000}"/>
    <cellStyle name="20% - Énfasis3 2 2 3 5 6" xfId="12238" xr:uid="{00000000-0005-0000-0000-00006A0E0000}"/>
    <cellStyle name="20% - Énfasis3 2 2 3 5 7" xfId="24379" xr:uid="{00000000-0005-0000-0000-00006B0E0000}"/>
    <cellStyle name="20% - Énfasis3 2 2 3 5 8" xfId="39209" xr:uid="{00000000-0005-0000-0000-00006C0E0000}"/>
    <cellStyle name="20% - Énfasis3 2 2 3 5 9" xfId="44277" xr:uid="{47E6123F-E5A7-4A77-9459-70308CDB7E70}"/>
    <cellStyle name="20% - Énfasis3 2 2 3 6" xfId="892" xr:uid="{00000000-0005-0000-0000-00006D0E0000}"/>
    <cellStyle name="20% - Énfasis3 2 2 3 6 2" xfId="3337" xr:uid="{00000000-0005-0000-0000-00006E0E0000}"/>
    <cellStyle name="20% - Énfasis3 2 2 3 6 2 2" xfId="17447" xr:uid="{00000000-0005-0000-0000-00006F0E0000}"/>
    <cellStyle name="20% - Énfasis3 2 2 3 6 2 2 2" xfId="30340" xr:uid="{00000000-0005-0000-0000-0000700E0000}"/>
    <cellStyle name="20% - Énfasis3 2 2 3 6 2 3" xfId="13158" xr:uid="{00000000-0005-0000-0000-0000710E0000}"/>
    <cellStyle name="20% - Énfasis3 2 2 3 6 2 3 2" xfId="35225" xr:uid="{00000000-0005-0000-0000-0000720E0000}"/>
    <cellStyle name="20% - Énfasis3 2 2 3 6 2 4" xfId="8280" xr:uid="{00000000-0005-0000-0000-0000730E0000}"/>
    <cellStyle name="20% - Énfasis3 2 2 3 6 2 5" xfId="25405" xr:uid="{00000000-0005-0000-0000-0000740E0000}"/>
    <cellStyle name="20% - Énfasis3 2 2 3 6 2 6" xfId="40234" xr:uid="{00000000-0005-0000-0000-0000750E0000}"/>
    <cellStyle name="20% - Énfasis3 2 2 3 6 2 7" xfId="45297" xr:uid="{D4C0FA1F-6012-40DD-9E71-D66EBD33E1AB}"/>
    <cellStyle name="20% - Énfasis3 2 2 3 6 3" xfId="5811" xr:uid="{00000000-0005-0000-0000-0000760E0000}"/>
    <cellStyle name="20% - Énfasis3 2 2 3 6 3 2" xfId="27904" xr:uid="{00000000-0005-0000-0000-0000770E0000}"/>
    <cellStyle name="20% - Énfasis3 2 2 3 6 4" xfId="20213" xr:uid="{00000000-0005-0000-0000-0000780E0000}"/>
    <cellStyle name="20% - Énfasis3 2 2 3 6 4 2" xfId="32789" xr:uid="{00000000-0005-0000-0000-0000790E0000}"/>
    <cellStyle name="20% - Énfasis3 2 2 3 6 5" xfId="10722" xr:uid="{00000000-0005-0000-0000-00007A0E0000}"/>
    <cellStyle name="20% - Énfasis3 2 2 3 6 6" xfId="22863" xr:uid="{00000000-0005-0000-0000-00007B0E0000}"/>
    <cellStyle name="20% - Énfasis3 2 2 3 6 7" xfId="37693" xr:uid="{00000000-0005-0000-0000-00007C0E0000}"/>
    <cellStyle name="20% - Énfasis3 2 2 3 6 8" xfId="42761" xr:uid="{A8C5D27D-9C58-4359-ACA2-3DBCFEDA7C28}"/>
    <cellStyle name="20% - Énfasis3 2 2 3 7" xfId="2838" xr:uid="{00000000-0005-0000-0000-00007D0E0000}"/>
    <cellStyle name="20% - Énfasis3 2 2 3 7 2" xfId="16948" xr:uid="{00000000-0005-0000-0000-00007E0E0000}"/>
    <cellStyle name="20% - Énfasis3 2 2 3 7 2 2" xfId="29841" xr:uid="{00000000-0005-0000-0000-00007F0E0000}"/>
    <cellStyle name="20% - Énfasis3 2 2 3 7 3" xfId="12659" xr:uid="{00000000-0005-0000-0000-0000800E0000}"/>
    <cellStyle name="20% - Énfasis3 2 2 3 7 3 2" xfId="34726" xr:uid="{00000000-0005-0000-0000-0000810E0000}"/>
    <cellStyle name="20% - Énfasis3 2 2 3 7 4" xfId="7781" xr:uid="{00000000-0005-0000-0000-0000820E0000}"/>
    <cellStyle name="20% - Énfasis3 2 2 3 7 5" xfId="24906" xr:uid="{00000000-0005-0000-0000-0000830E0000}"/>
    <cellStyle name="20% - Énfasis3 2 2 3 7 6" xfId="39735" xr:uid="{00000000-0005-0000-0000-0000840E0000}"/>
    <cellStyle name="20% - Énfasis3 2 2 3 7 7" xfId="44798" xr:uid="{AD8EB627-AF6C-45DE-8835-BD3A71F006DC}"/>
    <cellStyle name="20% - Énfasis3 2 2 3 8" xfId="5312" xr:uid="{00000000-0005-0000-0000-0000850E0000}"/>
    <cellStyle name="20% - Énfasis3 2 2 3 8 2" xfId="27405" xr:uid="{00000000-0005-0000-0000-0000860E0000}"/>
    <cellStyle name="20% - Énfasis3 2 2 3 9" xfId="14955" xr:uid="{00000000-0005-0000-0000-0000870E0000}"/>
    <cellStyle name="20% - Énfasis3 2 2 3 9 2" xfId="32290" xr:uid="{00000000-0005-0000-0000-0000880E0000}"/>
    <cellStyle name="20% - Énfasis3 2 2 4" xfId="484" xr:uid="{00000000-0005-0000-0000-0000890E0000}"/>
    <cellStyle name="20% - Énfasis3 2 2 4 10" xfId="19435" xr:uid="{00000000-0005-0000-0000-00008A0E0000}"/>
    <cellStyle name="20% - Énfasis3 2 2 4 11" xfId="19847" xr:uid="{00000000-0005-0000-0000-00008B0E0000}"/>
    <cellStyle name="20% - Énfasis3 2 2 4 12" xfId="10374" xr:uid="{00000000-0005-0000-0000-00008C0E0000}"/>
    <cellStyle name="20% - Énfasis3 2 2 4 13" xfId="22515" xr:uid="{00000000-0005-0000-0000-00008D0E0000}"/>
    <cellStyle name="20% - Énfasis3 2 2 4 14" xfId="37345" xr:uid="{00000000-0005-0000-0000-00008E0E0000}"/>
    <cellStyle name="20% - Énfasis3 2 2 4 15" xfId="42413" xr:uid="{C9212E7D-7A1A-41C8-A176-133CE37D776E}"/>
    <cellStyle name="20% - Énfasis3 2 2 4 2" xfId="592" xr:uid="{00000000-0005-0000-0000-00008F0E0000}"/>
    <cellStyle name="20% - Énfasis3 2 2 4 2 10" xfId="37450" xr:uid="{00000000-0005-0000-0000-0000900E0000}"/>
    <cellStyle name="20% - Énfasis3 2 2 4 2 11" xfId="42518" xr:uid="{174AC45D-4862-4A78-ADA8-090FDDD8D499}"/>
    <cellStyle name="20% - Énfasis3 2 2 4 2 2" xfId="2203" xr:uid="{00000000-0005-0000-0000-0000910E0000}"/>
    <cellStyle name="20% - Énfasis3 2 2 4 2 2 2" xfId="4645" xr:uid="{00000000-0005-0000-0000-0000920E0000}"/>
    <cellStyle name="20% - Énfasis3 2 2 4 2 2 2 2" xfId="18755" xr:uid="{00000000-0005-0000-0000-0000930E0000}"/>
    <cellStyle name="20% - Énfasis3 2 2 4 2 2 2 2 2" xfId="31648" xr:uid="{00000000-0005-0000-0000-0000940E0000}"/>
    <cellStyle name="20% - Énfasis3 2 2 4 2 2 2 3" xfId="14466" xr:uid="{00000000-0005-0000-0000-0000950E0000}"/>
    <cellStyle name="20% - Énfasis3 2 2 4 2 2 2 3 2" xfId="36533" xr:uid="{00000000-0005-0000-0000-0000960E0000}"/>
    <cellStyle name="20% - Énfasis3 2 2 4 2 2 2 4" xfId="9588" xr:uid="{00000000-0005-0000-0000-0000970E0000}"/>
    <cellStyle name="20% - Énfasis3 2 2 4 2 2 2 5" xfId="26713" xr:uid="{00000000-0005-0000-0000-0000980E0000}"/>
    <cellStyle name="20% - Énfasis3 2 2 4 2 2 2 6" xfId="41542" xr:uid="{00000000-0005-0000-0000-0000990E0000}"/>
    <cellStyle name="20% - Énfasis3 2 2 4 2 2 2 7" xfId="46605" xr:uid="{1BB3508E-DFA8-4DED-83B3-B2222EE027C1}"/>
    <cellStyle name="20% - Énfasis3 2 2 4 2 2 3" xfId="7119" xr:uid="{00000000-0005-0000-0000-00009A0E0000}"/>
    <cellStyle name="20% - Énfasis3 2 2 4 2 2 3 2" xfId="29212" xr:uid="{00000000-0005-0000-0000-00009B0E0000}"/>
    <cellStyle name="20% - Énfasis3 2 2 4 2 2 4" xfId="16280" xr:uid="{00000000-0005-0000-0000-00009C0E0000}"/>
    <cellStyle name="20% - Énfasis3 2 2 4 2 2 4 2" xfId="34097" xr:uid="{00000000-0005-0000-0000-00009D0E0000}"/>
    <cellStyle name="20% - Énfasis3 2 2 4 2 2 5" xfId="21521" xr:uid="{00000000-0005-0000-0000-00009E0E0000}"/>
    <cellStyle name="20% - Énfasis3 2 2 4 2 2 6" xfId="12030" xr:uid="{00000000-0005-0000-0000-00009F0E0000}"/>
    <cellStyle name="20% - Énfasis3 2 2 4 2 2 7" xfId="24171" xr:uid="{00000000-0005-0000-0000-0000A00E0000}"/>
    <cellStyle name="20% - Énfasis3 2 2 4 2 2 8" xfId="39001" xr:uid="{00000000-0005-0000-0000-0000A10E0000}"/>
    <cellStyle name="20% - Énfasis3 2 2 4 2 2 9" xfId="44069" xr:uid="{4F63B660-D56B-4F78-94FC-67E69880CD60}"/>
    <cellStyle name="20% - Énfasis3 2 2 4 2 3" xfId="1590" xr:uid="{00000000-0005-0000-0000-0000A20E0000}"/>
    <cellStyle name="20% - Énfasis3 2 2 4 2 3 2" xfId="4032" xr:uid="{00000000-0005-0000-0000-0000A30E0000}"/>
    <cellStyle name="20% - Énfasis3 2 2 4 2 3 2 2" xfId="18142" xr:uid="{00000000-0005-0000-0000-0000A40E0000}"/>
    <cellStyle name="20% - Énfasis3 2 2 4 2 3 2 2 2" xfId="31035" xr:uid="{00000000-0005-0000-0000-0000A50E0000}"/>
    <cellStyle name="20% - Énfasis3 2 2 4 2 3 2 3" xfId="13853" xr:uid="{00000000-0005-0000-0000-0000A60E0000}"/>
    <cellStyle name="20% - Énfasis3 2 2 4 2 3 2 3 2" xfId="35920" xr:uid="{00000000-0005-0000-0000-0000A70E0000}"/>
    <cellStyle name="20% - Énfasis3 2 2 4 2 3 2 4" xfId="8975" xr:uid="{00000000-0005-0000-0000-0000A80E0000}"/>
    <cellStyle name="20% - Énfasis3 2 2 4 2 3 2 5" xfId="26100" xr:uid="{00000000-0005-0000-0000-0000A90E0000}"/>
    <cellStyle name="20% - Énfasis3 2 2 4 2 3 2 6" xfId="40929" xr:uid="{00000000-0005-0000-0000-0000AA0E0000}"/>
    <cellStyle name="20% - Énfasis3 2 2 4 2 3 2 7" xfId="45992" xr:uid="{EEF79DF3-D2D3-4210-BD58-F3E29CCE18E9}"/>
    <cellStyle name="20% - Énfasis3 2 2 4 2 3 3" xfId="6506" xr:uid="{00000000-0005-0000-0000-0000AB0E0000}"/>
    <cellStyle name="20% - Énfasis3 2 2 4 2 3 3 2" xfId="28599" xr:uid="{00000000-0005-0000-0000-0000AC0E0000}"/>
    <cellStyle name="20% - Énfasis3 2 2 4 2 3 4" xfId="20908" xr:uid="{00000000-0005-0000-0000-0000AD0E0000}"/>
    <cellStyle name="20% - Énfasis3 2 2 4 2 3 4 2" xfId="33484" xr:uid="{00000000-0005-0000-0000-0000AE0E0000}"/>
    <cellStyle name="20% - Énfasis3 2 2 4 2 3 5" xfId="11417" xr:uid="{00000000-0005-0000-0000-0000AF0E0000}"/>
    <cellStyle name="20% - Énfasis3 2 2 4 2 3 6" xfId="23558" xr:uid="{00000000-0005-0000-0000-0000B00E0000}"/>
    <cellStyle name="20% - Énfasis3 2 2 4 2 3 7" xfId="38388" xr:uid="{00000000-0005-0000-0000-0000B10E0000}"/>
    <cellStyle name="20% - Énfasis3 2 2 4 2 3 8" xfId="43456" xr:uid="{C4E8CD27-193D-4703-BCB0-BB14F60739EA}"/>
    <cellStyle name="20% - Énfasis3 2 2 4 2 4" xfId="3094" xr:uid="{00000000-0005-0000-0000-0000B20E0000}"/>
    <cellStyle name="20% - Énfasis3 2 2 4 2 4 2" xfId="17204" xr:uid="{00000000-0005-0000-0000-0000B30E0000}"/>
    <cellStyle name="20% - Énfasis3 2 2 4 2 4 2 2" xfId="30097" xr:uid="{00000000-0005-0000-0000-0000B40E0000}"/>
    <cellStyle name="20% - Énfasis3 2 2 4 2 4 3" xfId="12915" xr:uid="{00000000-0005-0000-0000-0000B50E0000}"/>
    <cellStyle name="20% - Énfasis3 2 2 4 2 4 3 2" xfId="34982" xr:uid="{00000000-0005-0000-0000-0000B60E0000}"/>
    <cellStyle name="20% - Énfasis3 2 2 4 2 4 4" xfId="8037" xr:uid="{00000000-0005-0000-0000-0000B70E0000}"/>
    <cellStyle name="20% - Énfasis3 2 2 4 2 4 5" xfId="25162" xr:uid="{00000000-0005-0000-0000-0000B80E0000}"/>
    <cellStyle name="20% - Énfasis3 2 2 4 2 4 6" xfId="39991" xr:uid="{00000000-0005-0000-0000-0000B90E0000}"/>
    <cellStyle name="20% - Énfasis3 2 2 4 2 4 7" xfId="45054" xr:uid="{E3A51E8E-7958-4AC4-A442-A53F82BADBE0}"/>
    <cellStyle name="20% - Énfasis3 2 2 4 2 5" xfId="5568" xr:uid="{00000000-0005-0000-0000-0000BA0E0000}"/>
    <cellStyle name="20% - Énfasis3 2 2 4 2 5 2" xfId="27661" xr:uid="{00000000-0005-0000-0000-0000BB0E0000}"/>
    <cellStyle name="20% - Énfasis3 2 2 4 2 6" xfId="15649" xr:uid="{00000000-0005-0000-0000-0000BC0E0000}"/>
    <cellStyle name="20% - Énfasis3 2 2 4 2 6 2" xfId="32546" xr:uid="{00000000-0005-0000-0000-0000BD0E0000}"/>
    <cellStyle name="20% - Énfasis3 2 2 4 2 7" xfId="19952" xr:uid="{00000000-0005-0000-0000-0000BE0E0000}"/>
    <cellStyle name="20% - Énfasis3 2 2 4 2 8" xfId="10479" xr:uid="{00000000-0005-0000-0000-0000BF0E0000}"/>
    <cellStyle name="20% - Énfasis3 2 2 4 2 9" xfId="22620" xr:uid="{00000000-0005-0000-0000-0000C00E0000}"/>
    <cellStyle name="20% - Énfasis3 2 2 4 3" xfId="1485" xr:uid="{00000000-0005-0000-0000-0000C10E0000}"/>
    <cellStyle name="20% - Énfasis3 2 2 4 3 2" xfId="3927" xr:uid="{00000000-0005-0000-0000-0000C20E0000}"/>
    <cellStyle name="20% - Énfasis3 2 2 4 3 2 2" xfId="18037" xr:uid="{00000000-0005-0000-0000-0000C30E0000}"/>
    <cellStyle name="20% - Énfasis3 2 2 4 3 2 2 2" xfId="30930" xr:uid="{00000000-0005-0000-0000-0000C40E0000}"/>
    <cellStyle name="20% - Énfasis3 2 2 4 3 2 3" xfId="13748" xr:uid="{00000000-0005-0000-0000-0000C50E0000}"/>
    <cellStyle name="20% - Énfasis3 2 2 4 3 2 3 2" xfId="35815" xr:uid="{00000000-0005-0000-0000-0000C60E0000}"/>
    <cellStyle name="20% - Énfasis3 2 2 4 3 2 4" xfId="8870" xr:uid="{00000000-0005-0000-0000-0000C70E0000}"/>
    <cellStyle name="20% - Énfasis3 2 2 4 3 2 5" xfId="25995" xr:uid="{00000000-0005-0000-0000-0000C80E0000}"/>
    <cellStyle name="20% - Énfasis3 2 2 4 3 2 6" xfId="40824" xr:uid="{00000000-0005-0000-0000-0000C90E0000}"/>
    <cellStyle name="20% - Énfasis3 2 2 4 3 2 7" xfId="45887" xr:uid="{87E92F64-5969-45FB-8DD4-A31F9E53C5F2}"/>
    <cellStyle name="20% - Énfasis3 2 2 4 3 3" xfId="6401" xr:uid="{00000000-0005-0000-0000-0000CA0E0000}"/>
    <cellStyle name="20% - Énfasis3 2 2 4 3 3 2" xfId="28494" xr:uid="{00000000-0005-0000-0000-0000CB0E0000}"/>
    <cellStyle name="20% - Énfasis3 2 2 4 3 4" xfId="15544" xr:uid="{00000000-0005-0000-0000-0000CC0E0000}"/>
    <cellStyle name="20% - Énfasis3 2 2 4 3 4 2" xfId="33379" xr:uid="{00000000-0005-0000-0000-0000CD0E0000}"/>
    <cellStyle name="20% - Énfasis3 2 2 4 3 5" xfId="20803" xr:uid="{00000000-0005-0000-0000-0000CE0E0000}"/>
    <cellStyle name="20% - Énfasis3 2 2 4 3 6" xfId="11312" xr:uid="{00000000-0005-0000-0000-0000CF0E0000}"/>
    <cellStyle name="20% - Énfasis3 2 2 4 3 7" xfId="23453" xr:uid="{00000000-0005-0000-0000-0000D00E0000}"/>
    <cellStyle name="20% - Énfasis3 2 2 4 3 8" xfId="38283" xr:uid="{00000000-0005-0000-0000-0000D10E0000}"/>
    <cellStyle name="20% - Énfasis3 2 2 4 3 9" xfId="43351" xr:uid="{031920DB-DB0C-4F9E-AAF4-89FC9CDF232E}"/>
    <cellStyle name="20% - Énfasis3 2 2 4 4" xfId="2098" xr:uid="{00000000-0005-0000-0000-0000D20E0000}"/>
    <cellStyle name="20% - Énfasis3 2 2 4 4 2" xfId="4540" xr:uid="{00000000-0005-0000-0000-0000D30E0000}"/>
    <cellStyle name="20% - Énfasis3 2 2 4 4 2 2" xfId="18650" xr:uid="{00000000-0005-0000-0000-0000D40E0000}"/>
    <cellStyle name="20% - Énfasis3 2 2 4 4 2 2 2" xfId="31543" xr:uid="{00000000-0005-0000-0000-0000D50E0000}"/>
    <cellStyle name="20% - Énfasis3 2 2 4 4 2 3" xfId="14361" xr:uid="{00000000-0005-0000-0000-0000D60E0000}"/>
    <cellStyle name="20% - Énfasis3 2 2 4 4 2 3 2" xfId="36428" xr:uid="{00000000-0005-0000-0000-0000D70E0000}"/>
    <cellStyle name="20% - Énfasis3 2 2 4 4 2 4" xfId="9483" xr:uid="{00000000-0005-0000-0000-0000D80E0000}"/>
    <cellStyle name="20% - Énfasis3 2 2 4 4 2 5" xfId="26608" xr:uid="{00000000-0005-0000-0000-0000D90E0000}"/>
    <cellStyle name="20% - Énfasis3 2 2 4 4 2 6" xfId="41437" xr:uid="{00000000-0005-0000-0000-0000DA0E0000}"/>
    <cellStyle name="20% - Énfasis3 2 2 4 4 2 7" xfId="46500" xr:uid="{67737AFA-BABB-4021-A04C-E034895A3C1B}"/>
    <cellStyle name="20% - Énfasis3 2 2 4 4 3" xfId="7014" xr:uid="{00000000-0005-0000-0000-0000DB0E0000}"/>
    <cellStyle name="20% - Énfasis3 2 2 4 4 3 2" xfId="29107" xr:uid="{00000000-0005-0000-0000-0000DC0E0000}"/>
    <cellStyle name="20% - Énfasis3 2 2 4 4 4" xfId="16175" xr:uid="{00000000-0005-0000-0000-0000DD0E0000}"/>
    <cellStyle name="20% - Énfasis3 2 2 4 4 4 2" xfId="33992" xr:uid="{00000000-0005-0000-0000-0000DE0E0000}"/>
    <cellStyle name="20% - Énfasis3 2 2 4 4 5" xfId="21416" xr:uid="{00000000-0005-0000-0000-0000DF0E0000}"/>
    <cellStyle name="20% - Énfasis3 2 2 4 4 6" xfId="11925" xr:uid="{00000000-0005-0000-0000-0000E00E0000}"/>
    <cellStyle name="20% - Énfasis3 2 2 4 4 7" xfId="24066" xr:uid="{00000000-0005-0000-0000-0000E10E0000}"/>
    <cellStyle name="20% - Énfasis3 2 2 4 4 8" xfId="38896" xr:uid="{00000000-0005-0000-0000-0000E20E0000}"/>
    <cellStyle name="20% - Énfasis3 2 2 4 4 9" xfId="43964" xr:uid="{5F994A4E-DB36-4BA2-AE76-EA2C6D31EFC5}"/>
    <cellStyle name="20% - Énfasis3 2 2 4 5" xfId="2538" xr:uid="{00000000-0005-0000-0000-0000E30E0000}"/>
    <cellStyle name="20% - Énfasis3 2 2 4 5 2" xfId="4980" xr:uid="{00000000-0005-0000-0000-0000E40E0000}"/>
    <cellStyle name="20% - Énfasis3 2 2 4 5 2 2" xfId="19090" xr:uid="{00000000-0005-0000-0000-0000E50E0000}"/>
    <cellStyle name="20% - Énfasis3 2 2 4 5 2 2 2" xfId="31983" xr:uid="{00000000-0005-0000-0000-0000E60E0000}"/>
    <cellStyle name="20% - Énfasis3 2 2 4 5 2 3" xfId="14801" xr:uid="{00000000-0005-0000-0000-0000E70E0000}"/>
    <cellStyle name="20% - Énfasis3 2 2 4 5 2 3 2" xfId="36868" xr:uid="{00000000-0005-0000-0000-0000E80E0000}"/>
    <cellStyle name="20% - Énfasis3 2 2 4 5 2 4" xfId="9923" xr:uid="{00000000-0005-0000-0000-0000E90E0000}"/>
    <cellStyle name="20% - Énfasis3 2 2 4 5 2 5" xfId="27048" xr:uid="{00000000-0005-0000-0000-0000EA0E0000}"/>
    <cellStyle name="20% - Énfasis3 2 2 4 5 2 6" xfId="41877" xr:uid="{00000000-0005-0000-0000-0000EB0E0000}"/>
    <cellStyle name="20% - Énfasis3 2 2 4 5 2 7" xfId="46940" xr:uid="{5C33A557-856B-4F17-847D-328E167B5C15}"/>
    <cellStyle name="20% - Énfasis3 2 2 4 5 3" xfId="7454" xr:uid="{00000000-0005-0000-0000-0000EC0E0000}"/>
    <cellStyle name="20% - Énfasis3 2 2 4 5 3 2" xfId="29547" xr:uid="{00000000-0005-0000-0000-0000ED0E0000}"/>
    <cellStyle name="20% - Énfasis3 2 2 4 5 4" xfId="16615" xr:uid="{00000000-0005-0000-0000-0000EE0E0000}"/>
    <cellStyle name="20% - Énfasis3 2 2 4 5 4 2" xfId="34432" xr:uid="{00000000-0005-0000-0000-0000EF0E0000}"/>
    <cellStyle name="20% - Énfasis3 2 2 4 5 5" xfId="21856" xr:uid="{00000000-0005-0000-0000-0000F00E0000}"/>
    <cellStyle name="20% - Énfasis3 2 2 4 5 6" xfId="12365" xr:uid="{00000000-0005-0000-0000-0000F10E0000}"/>
    <cellStyle name="20% - Énfasis3 2 2 4 5 7" xfId="24506" xr:uid="{00000000-0005-0000-0000-0000F20E0000}"/>
    <cellStyle name="20% - Énfasis3 2 2 4 5 8" xfId="39336" xr:uid="{00000000-0005-0000-0000-0000F30E0000}"/>
    <cellStyle name="20% - Énfasis3 2 2 4 5 9" xfId="44404" xr:uid="{A35106D4-D088-42FD-A91B-BA4A6D80DBAC}"/>
    <cellStyle name="20% - Énfasis3 2 2 4 6" xfId="1043" xr:uid="{00000000-0005-0000-0000-0000F40E0000}"/>
    <cellStyle name="20% - Énfasis3 2 2 4 6 2" xfId="3488" xr:uid="{00000000-0005-0000-0000-0000F50E0000}"/>
    <cellStyle name="20% - Énfasis3 2 2 4 6 2 2" xfId="17598" xr:uid="{00000000-0005-0000-0000-0000F60E0000}"/>
    <cellStyle name="20% - Énfasis3 2 2 4 6 2 2 2" xfId="30491" xr:uid="{00000000-0005-0000-0000-0000F70E0000}"/>
    <cellStyle name="20% - Énfasis3 2 2 4 6 2 3" xfId="13309" xr:uid="{00000000-0005-0000-0000-0000F80E0000}"/>
    <cellStyle name="20% - Énfasis3 2 2 4 6 2 3 2" xfId="35376" xr:uid="{00000000-0005-0000-0000-0000F90E0000}"/>
    <cellStyle name="20% - Énfasis3 2 2 4 6 2 4" xfId="8431" xr:uid="{00000000-0005-0000-0000-0000FA0E0000}"/>
    <cellStyle name="20% - Énfasis3 2 2 4 6 2 5" xfId="25556" xr:uid="{00000000-0005-0000-0000-0000FB0E0000}"/>
    <cellStyle name="20% - Énfasis3 2 2 4 6 2 6" xfId="40385" xr:uid="{00000000-0005-0000-0000-0000FC0E0000}"/>
    <cellStyle name="20% - Énfasis3 2 2 4 6 2 7" xfId="45448" xr:uid="{C475F7FA-2297-4ABE-8848-59E8FE6E73A8}"/>
    <cellStyle name="20% - Énfasis3 2 2 4 6 3" xfId="5962" xr:uid="{00000000-0005-0000-0000-0000FD0E0000}"/>
    <cellStyle name="20% - Énfasis3 2 2 4 6 3 2" xfId="28055" xr:uid="{00000000-0005-0000-0000-0000FE0E0000}"/>
    <cellStyle name="20% - Énfasis3 2 2 4 6 4" xfId="20364" xr:uid="{00000000-0005-0000-0000-0000FF0E0000}"/>
    <cellStyle name="20% - Énfasis3 2 2 4 6 4 2" xfId="32940" xr:uid="{00000000-0005-0000-0000-0000000F0000}"/>
    <cellStyle name="20% - Énfasis3 2 2 4 6 5" xfId="10873" xr:uid="{00000000-0005-0000-0000-0000010F0000}"/>
    <cellStyle name="20% - Énfasis3 2 2 4 6 6" xfId="23014" xr:uid="{00000000-0005-0000-0000-0000020F0000}"/>
    <cellStyle name="20% - Énfasis3 2 2 4 6 7" xfId="37844" xr:uid="{00000000-0005-0000-0000-0000030F0000}"/>
    <cellStyle name="20% - Énfasis3 2 2 4 6 8" xfId="42912" xr:uid="{779B6260-CC05-475E-8D65-031E1DED290E}"/>
    <cellStyle name="20% - Énfasis3 2 2 4 7" xfId="2989" xr:uid="{00000000-0005-0000-0000-0000040F0000}"/>
    <cellStyle name="20% - Énfasis3 2 2 4 7 2" xfId="17099" xr:uid="{00000000-0005-0000-0000-0000050F0000}"/>
    <cellStyle name="20% - Énfasis3 2 2 4 7 2 2" xfId="29992" xr:uid="{00000000-0005-0000-0000-0000060F0000}"/>
    <cellStyle name="20% - Énfasis3 2 2 4 7 3" xfId="12810" xr:uid="{00000000-0005-0000-0000-0000070F0000}"/>
    <cellStyle name="20% - Énfasis3 2 2 4 7 3 2" xfId="34877" xr:uid="{00000000-0005-0000-0000-0000080F0000}"/>
    <cellStyle name="20% - Énfasis3 2 2 4 7 4" xfId="7932" xr:uid="{00000000-0005-0000-0000-0000090F0000}"/>
    <cellStyle name="20% - Énfasis3 2 2 4 7 5" xfId="25057" xr:uid="{00000000-0005-0000-0000-00000A0F0000}"/>
    <cellStyle name="20% - Énfasis3 2 2 4 7 6" xfId="39886" xr:uid="{00000000-0005-0000-0000-00000B0F0000}"/>
    <cellStyle name="20% - Énfasis3 2 2 4 7 7" xfId="44949" xr:uid="{3D7119BB-EEB9-4313-BD8F-A12D4A3A2EE1}"/>
    <cellStyle name="20% - Énfasis3 2 2 4 8" xfId="5463" xr:uid="{00000000-0005-0000-0000-00000C0F0000}"/>
    <cellStyle name="20% - Énfasis3 2 2 4 8 2" xfId="27556" xr:uid="{00000000-0005-0000-0000-00000D0F0000}"/>
    <cellStyle name="20% - Énfasis3 2 2 4 9" xfId="15105" xr:uid="{00000000-0005-0000-0000-00000E0F0000}"/>
    <cellStyle name="20% - Énfasis3 2 2 4 9 2" xfId="32441" xr:uid="{00000000-0005-0000-0000-00000F0F0000}"/>
    <cellStyle name="20% - Énfasis3 2 2 5" xfId="505" xr:uid="{00000000-0005-0000-0000-0000100F0000}"/>
    <cellStyle name="20% - Énfasis3 2 2 5 10" xfId="19453" xr:uid="{00000000-0005-0000-0000-0000110F0000}"/>
    <cellStyle name="20% - Énfasis3 2 2 5 11" xfId="19865" xr:uid="{00000000-0005-0000-0000-0000120F0000}"/>
    <cellStyle name="20% - Énfasis3 2 2 5 12" xfId="10392" xr:uid="{00000000-0005-0000-0000-0000130F0000}"/>
    <cellStyle name="20% - Énfasis3 2 2 5 13" xfId="22533" xr:uid="{00000000-0005-0000-0000-0000140F0000}"/>
    <cellStyle name="20% - Énfasis3 2 2 5 14" xfId="37363" xr:uid="{00000000-0005-0000-0000-0000150F0000}"/>
    <cellStyle name="20% - Énfasis3 2 2 5 15" xfId="42431" xr:uid="{05CD2EDC-F065-4130-8167-A589B7AE2C20}"/>
    <cellStyle name="20% - Énfasis3 2 2 5 2" xfId="591" xr:uid="{00000000-0005-0000-0000-0000160F0000}"/>
    <cellStyle name="20% - Énfasis3 2 2 5 2 10" xfId="37449" xr:uid="{00000000-0005-0000-0000-0000170F0000}"/>
    <cellStyle name="20% - Énfasis3 2 2 5 2 11" xfId="42517" xr:uid="{5F5E12C7-DB4B-45C7-AC12-BCAD7FFC8A69}"/>
    <cellStyle name="20% - Énfasis3 2 2 5 2 2" xfId="2202" xr:uid="{00000000-0005-0000-0000-0000180F0000}"/>
    <cellStyle name="20% - Énfasis3 2 2 5 2 2 2" xfId="4644" xr:uid="{00000000-0005-0000-0000-0000190F0000}"/>
    <cellStyle name="20% - Énfasis3 2 2 5 2 2 2 2" xfId="18754" xr:uid="{00000000-0005-0000-0000-00001A0F0000}"/>
    <cellStyle name="20% - Énfasis3 2 2 5 2 2 2 2 2" xfId="31647" xr:uid="{00000000-0005-0000-0000-00001B0F0000}"/>
    <cellStyle name="20% - Énfasis3 2 2 5 2 2 2 3" xfId="14465" xr:uid="{00000000-0005-0000-0000-00001C0F0000}"/>
    <cellStyle name="20% - Énfasis3 2 2 5 2 2 2 3 2" xfId="36532" xr:uid="{00000000-0005-0000-0000-00001D0F0000}"/>
    <cellStyle name="20% - Énfasis3 2 2 5 2 2 2 4" xfId="9587" xr:uid="{00000000-0005-0000-0000-00001E0F0000}"/>
    <cellStyle name="20% - Énfasis3 2 2 5 2 2 2 5" xfId="26712" xr:uid="{00000000-0005-0000-0000-00001F0F0000}"/>
    <cellStyle name="20% - Énfasis3 2 2 5 2 2 2 6" xfId="41541" xr:uid="{00000000-0005-0000-0000-0000200F0000}"/>
    <cellStyle name="20% - Énfasis3 2 2 5 2 2 2 7" xfId="46604" xr:uid="{E469D8DD-6021-4FF5-AD97-FAAC8281F74B}"/>
    <cellStyle name="20% - Énfasis3 2 2 5 2 2 3" xfId="7118" xr:uid="{00000000-0005-0000-0000-0000210F0000}"/>
    <cellStyle name="20% - Énfasis3 2 2 5 2 2 3 2" xfId="29211" xr:uid="{00000000-0005-0000-0000-0000220F0000}"/>
    <cellStyle name="20% - Énfasis3 2 2 5 2 2 4" xfId="16279" xr:uid="{00000000-0005-0000-0000-0000230F0000}"/>
    <cellStyle name="20% - Énfasis3 2 2 5 2 2 4 2" xfId="34096" xr:uid="{00000000-0005-0000-0000-0000240F0000}"/>
    <cellStyle name="20% - Énfasis3 2 2 5 2 2 5" xfId="21520" xr:uid="{00000000-0005-0000-0000-0000250F0000}"/>
    <cellStyle name="20% - Énfasis3 2 2 5 2 2 6" xfId="12029" xr:uid="{00000000-0005-0000-0000-0000260F0000}"/>
    <cellStyle name="20% - Énfasis3 2 2 5 2 2 7" xfId="24170" xr:uid="{00000000-0005-0000-0000-0000270F0000}"/>
    <cellStyle name="20% - Énfasis3 2 2 5 2 2 8" xfId="39000" xr:uid="{00000000-0005-0000-0000-0000280F0000}"/>
    <cellStyle name="20% - Énfasis3 2 2 5 2 2 9" xfId="44068" xr:uid="{24FF24DA-B24B-4353-9CF0-F4E89E4C1197}"/>
    <cellStyle name="20% - Énfasis3 2 2 5 2 3" xfId="1589" xr:uid="{00000000-0005-0000-0000-0000290F0000}"/>
    <cellStyle name="20% - Énfasis3 2 2 5 2 3 2" xfId="4031" xr:uid="{00000000-0005-0000-0000-00002A0F0000}"/>
    <cellStyle name="20% - Énfasis3 2 2 5 2 3 2 2" xfId="18141" xr:uid="{00000000-0005-0000-0000-00002B0F0000}"/>
    <cellStyle name="20% - Énfasis3 2 2 5 2 3 2 2 2" xfId="31034" xr:uid="{00000000-0005-0000-0000-00002C0F0000}"/>
    <cellStyle name="20% - Énfasis3 2 2 5 2 3 2 3" xfId="13852" xr:uid="{00000000-0005-0000-0000-00002D0F0000}"/>
    <cellStyle name="20% - Énfasis3 2 2 5 2 3 2 3 2" xfId="35919" xr:uid="{00000000-0005-0000-0000-00002E0F0000}"/>
    <cellStyle name="20% - Énfasis3 2 2 5 2 3 2 4" xfId="8974" xr:uid="{00000000-0005-0000-0000-00002F0F0000}"/>
    <cellStyle name="20% - Énfasis3 2 2 5 2 3 2 5" xfId="26099" xr:uid="{00000000-0005-0000-0000-0000300F0000}"/>
    <cellStyle name="20% - Énfasis3 2 2 5 2 3 2 6" xfId="40928" xr:uid="{00000000-0005-0000-0000-0000310F0000}"/>
    <cellStyle name="20% - Énfasis3 2 2 5 2 3 2 7" xfId="45991" xr:uid="{91670646-A022-4823-BF91-212D5828D210}"/>
    <cellStyle name="20% - Énfasis3 2 2 5 2 3 3" xfId="6505" xr:uid="{00000000-0005-0000-0000-0000320F0000}"/>
    <cellStyle name="20% - Énfasis3 2 2 5 2 3 3 2" xfId="28598" xr:uid="{00000000-0005-0000-0000-0000330F0000}"/>
    <cellStyle name="20% - Énfasis3 2 2 5 2 3 4" xfId="20907" xr:uid="{00000000-0005-0000-0000-0000340F0000}"/>
    <cellStyle name="20% - Énfasis3 2 2 5 2 3 4 2" xfId="33483" xr:uid="{00000000-0005-0000-0000-0000350F0000}"/>
    <cellStyle name="20% - Énfasis3 2 2 5 2 3 5" xfId="11416" xr:uid="{00000000-0005-0000-0000-0000360F0000}"/>
    <cellStyle name="20% - Énfasis3 2 2 5 2 3 6" xfId="23557" xr:uid="{00000000-0005-0000-0000-0000370F0000}"/>
    <cellStyle name="20% - Énfasis3 2 2 5 2 3 7" xfId="38387" xr:uid="{00000000-0005-0000-0000-0000380F0000}"/>
    <cellStyle name="20% - Énfasis3 2 2 5 2 3 8" xfId="43455" xr:uid="{CAE80A0F-5795-47EF-9FF9-824F0D93D057}"/>
    <cellStyle name="20% - Énfasis3 2 2 5 2 4" xfId="3093" xr:uid="{00000000-0005-0000-0000-0000390F0000}"/>
    <cellStyle name="20% - Énfasis3 2 2 5 2 4 2" xfId="17203" xr:uid="{00000000-0005-0000-0000-00003A0F0000}"/>
    <cellStyle name="20% - Énfasis3 2 2 5 2 4 2 2" xfId="30096" xr:uid="{00000000-0005-0000-0000-00003B0F0000}"/>
    <cellStyle name="20% - Énfasis3 2 2 5 2 4 3" xfId="12914" xr:uid="{00000000-0005-0000-0000-00003C0F0000}"/>
    <cellStyle name="20% - Énfasis3 2 2 5 2 4 3 2" xfId="34981" xr:uid="{00000000-0005-0000-0000-00003D0F0000}"/>
    <cellStyle name="20% - Énfasis3 2 2 5 2 4 4" xfId="8036" xr:uid="{00000000-0005-0000-0000-00003E0F0000}"/>
    <cellStyle name="20% - Énfasis3 2 2 5 2 4 5" xfId="25161" xr:uid="{00000000-0005-0000-0000-00003F0F0000}"/>
    <cellStyle name="20% - Énfasis3 2 2 5 2 4 6" xfId="39990" xr:uid="{00000000-0005-0000-0000-0000400F0000}"/>
    <cellStyle name="20% - Énfasis3 2 2 5 2 4 7" xfId="45053" xr:uid="{A1C42664-6F3D-4302-8AF1-DADA403156D8}"/>
    <cellStyle name="20% - Énfasis3 2 2 5 2 5" xfId="5567" xr:uid="{00000000-0005-0000-0000-0000410F0000}"/>
    <cellStyle name="20% - Énfasis3 2 2 5 2 5 2" xfId="27660" xr:uid="{00000000-0005-0000-0000-0000420F0000}"/>
    <cellStyle name="20% - Énfasis3 2 2 5 2 6" xfId="15648" xr:uid="{00000000-0005-0000-0000-0000430F0000}"/>
    <cellStyle name="20% - Énfasis3 2 2 5 2 6 2" xfId="32545" xr:uid="{00000000-0005-0000-0000-0000440F0000}"/>
    <cellStyle name="20% - Énfasis3 2 2 5 2 7" xfId="19951" xr:uid="{00000000-0005-0000-0000-0000450F0000}"/>
    <cellStyle name="20% - Énfasis3 2 2 5 2 8" xfId="10478" xr:uid="{00000000-0005-0000-0000-0000460F0000}"/>
    <cellStyle name="20% - Énfasis3 2 2 5 2 9" xfId="22619" xr:uid="{00000000-0005-0000-0000-0000470F0000}"/>
    <cellStyle name="20% - Énfasis3 2 2 5 3" xfId="1503" xr:uid="{00000000-0005-0000-0000-0000480F0000}"/>
    <cellStyle name="20% - Énfasis3 2 2 5 3 2" xfId="3945" xr:uid="{00000000-0005-0000-0000-0000490F0000}"/>
    <cellStyle name="20% - Énfasis3 2 2 5 3 2 2" xfId="18055" xr:uid="{00000000-0005-0000-0000-00004A0F0000}"/>
    <cellStyle name="20% - Énfasis3 2 2 5 3 2 2 2" xfId="30948" xr:uid="{00000000-0005-0000-0000-00004B0F0000}"/>
    <cellStyle name="20% - Énfasis3 2 2 5 3 2 3" xfId="13766" xr:uid="{00000000-0005-0000-0000-00004C0F0000}"/>
    <cellStyle name="20% - Énfasis3 2 2 5 3 2 3 2" xfId="35833" xr:uid="{00000000-0005-0000-0000-00004D0F0000}"/>
    <cellStyle name="20% - Énfasis3 2 2 5 3 2 4" xfId="8888" xr:uid="{00000000-0005-0000-0000-00004E0F0000}"/>
    <cellStyle name="20% - Énfasis3 2 2 5 3 2 5" xfId="26013" xr:uid="{00000000-0005-0000-0000-00004F0F0000}"/>
    <cellStyle name="20% - Énfasis3 2 2 5 3 2 6" xfId="40842" xr:uid="{00000000-0005-0000-0000-0000500F0000}"/>
    <cellStyle name="20% - Énfasis3 2 2 5 3 2 7" xfId="45905" xr:uid="{234E33EF-7DFA-4B29-BA6E-F67E5A12BEB9}"/>
    <cellStyle name="20% - Énfasis3 2 2 5 3 3" xfId="6419" xr:uid="{00000000-0005-0000-0000-0000510F0000}"/>
    <cellStyle name="20% - Énfasis3 2 2 5 3 3 2" xfId="28512" xr:uid="{00000000-0005-0000-0000-0000520F0000}"/>
    <cellStyle name="20% - Énfasis3 2 2 5 3 4" xfId="15562" xr:uid="{00000000-0005-0000-0000-0000530F0000}"/>
    <cellStyle name="20% - Énfasis3 2 2 5 3 4 2" xfId="33397" xr:uid="{00000000-0005-0000-0000-0000540F0000}"/>
    <cellStyle name="20% - Énfasis3 2 2 5 3 5" xfId="20821" xr:uid="{00000000-0005-0000-0000-0000550F0000}"/>
    <cellStyle name="20% - Énfasis3 2 2 5 3 6" xfId="11330" xr:uid="{00000000-0005-0000-0000-0000560F0000}"/>
    <cellStyle name="20% - Énfasis3 2 2 5 3 7" xfId="23471" xr:uid="{00000000-0005-0000-0000-0000570F0000}"/>
    <cellStyle name="20% - Énfasis3 2 2 5 3 8" xfId="38301" xr:uid="{00000000-0005-0000-0000-0000580F0000}"/>
    <cellStyle name="20% - Énfasis3 2 2 5 3 9" xfId="43369" xr:uid="{47ECCD18-8BE5-4707-BF02-3A8CA855BBA4}"/>
    <cellStyle name="20% - Énfasis3 2 2 5 4" xfId="2116" xr:uid="{00000000-0005-0000-0000-0000590F0000}"/>
    <cellStyle name="20% - Énfasis3 2 2 5 4 2" xfId="4558" xr:uid="{00000000-0005-0000-0000-00005A0F0000}"/>
    <cellStyle name="20% - Énfasis3 2 2 5 4 2 2" xfId="18668" xr:uid="{00000000-0005-0000-0000-00005B0F0000}"/>
    <cellStyle name="20% - Énfasis3 2 2 5 4 2 2 2" xfId="31561" xr:uid="{00000000-0005-0000-0000-00005C0F0000}"/>
    <cellStyle name="20% - Énfasis3 2 2 5 4 2 3" xfId="14379" xr:uid="{00000000-0005-0000-0000-00005D0F0000}"/>
    <cellStyle name="20% - Énfasis3 2 2 5 4 2 3 2" xfId="36446" xr:uid="{00000000-0005-0000-0000-00005E0F0000}"/>
    <cellStyle name="20% - Énfasis3 2 2 5 4 2 4" xfId="9501" xr:uid="{00000000-0005-0000-0000-00005F0F0000}"/>
    <cellStyle name="20% - Énfasis3 2 2 5 4 2 5" xfId="26626" xr:uid="{00000000-0005-0000-0000-0000600F0000}"/>
    <cellStyle name="20% - Énfasis3 2 2 5 4 2 6" xfId="41455" xr:uid="{00000000-0005-0000-0000-0000610F0000}"/>
    <cellStyle name="20% - Énfasis3 2 2 5 4 2 7" xfId="46518" xr:uid="{6CB09AED-4E5A-4260-B0F1-EF13BF499E18}"/>
    <cellStyle name="20% - Énfasis3 2 2 5 4 3" xfId="7032" xr:uid="{00000000-0005-0000-0000-0000620F0000}"/>
    <cellStyle name="20% - Énfasis3 2 2 5 4 3 2" xfId="29125" xr:uid="{00000000-0005-0000-0000-0000630F0000}"/>
    <cellStyle name="20% - Énfasis3 2 2 5 4 4" xfId="16193" xr:uid="{00000000-0005-0000-0000-0000640F0000}"/>
    <cellStyle name="20% - Énfasis3 2 2 5 4 4 2" xfId="34010" xr:uid="{00000000-0005-0000-0000-0000650F0000}"/>
    <cellStyle name="20% - Énfasis3 2 2 5 4 5" xfId="21434" xr:uid="{00000000-0005-0000-0000-0000660F0000}"/>
    <cellStyle name="20% - Énfasis3 2 2 5 4 6" xfId="11943" xr:uid="{00000000-0005-0000-0000-0000670F0000}"/>
    <cellStyle name="20% - Énfasis3 2 2 5 4 7" xfId="24084" xr:uid="{00000000-0005-0000-0000-0000680F0000}"/>
    <cellStyle name="20% - Énfasis3 2 2 5 4 8" xfId="38914" xr:uid="{00000000-0005-0000-0000-0000690F0000}"/>
    <cellStyle name="20% - Énfasis3 2 2 5 4 9" xfId="43982" xr:uid="{F671616F-08CB-498B-B458-3E125D9457A7}"/>
    <cellStyle name="20% - Énfasis3 2 2 5 5" xfId="2469" xr:uid="{00000000-0005-0000-0000-00006A0F0000}"/>
    <cellStyle name="20% - Énfasis3 2 2 5 5 2" xfId="4911" xr:uid="{00000000-0005-0000-0000-00006B0F0000}"/>
    <cellStyle name="20% - Énfasis3 2 2 5 5 2 2" xfId="19021" xr:uid="{00000000-0005-0000-0000-00006C0F0000}"/>
    <cellStyle name="20% - Énfasis3 2 2 5 5 2 2 2" xfId="31914" xr:uid="{00000000-0005-0000-0000-00006D0F0000}"/>
    <cellStyle name="20% - Énfasis3 2 2 5 5 2 3" xfId="14732" xr:uid="{00000000-0005-0000-0000-00006E0F0000}"/>
    <cellStyle name="20% - Énfasis3 2 2 5 5 2 3 2" xfId="36799" xr:uid="{00000000-0005-0000-0000-00006F0F0000}"/>
    <cellStyle name="20% - Énfasis3 2 2 5 5 2 4" xfId="9854" xr:uid="{00000000-0005-0000-0000-0000700F0000}"/>
    <cellStyle name="20% - Énfasis3 2 2 5 5 2 5" xfId="26979" xr:uid="{00000000-0005-0000-0000-0000710F0000}"/>
    <cellStyle name="20% - Énfasis3 2 2 5 5 2 6" xfId="41808" xr:uid="{00000000-0005-0000-0000-0000720F0000}"/>
    <cellStyle name="20% - Énfasis3 2 2 5 5 2 7" xfId="46871" xr:uid="{BAF763E9-6303-4C2E-A4C0-016147D3A4C7}"/>
    <cellStyle name="20% - Énfasis3 2 2 5 5 3" xfId="7385" xr:uid="{00000000-0005-0000-0000-0000730F0000}"/>
    <cellStyle name="20% - Énfasis3 2 2 5 5 3 2" xfId="29478" xr:uid="{00000000-0005-0000-0000-0000740F0000}"/>
    <cellStyle name="20% - Énfasis3 2 2 5 5 4" xfId="16546" xr:uid="{00000000-0005-0000-0000-0000750F0000}"/>
    <cellStyle name="20% - Énfasis3 2 2 5 5 4 2" xfId="34363" xr:uid="{00000000-0005-0000-0000-0000760F0000}"/>
    <cellStyle name="20% - Énfasis3 2 2 5 5 5" xfId="21787" xr:uid="{00000000-0005-0000-0000-0000770F0000}"/>
    <cellStyle name="20% - Énfasis3 2 2 5 5 6" xfId="12296" xr:uid="{00000000-0005-0000-0000-0000780F0000}"/>
    <cellStyle name="20% - Énfasis3 2 2 5 5 7" xfId="24437" xr:uid="{00000000-0005-0000-0000-0000790F0000}"/>
    <cellStyle name="20% - Énfasis3 2 2 5 5 8" xfId="39267" xr:uid="{00000000-0005-0000-0000-00007A0F0000}"/>
    <cellStyle name="20% - Énfasis3 2 2 5 5 9" xfId="44335" xr:uid="{C816CDC1-C014-4477-8BD0-ADC3BBB99181}"/>
    <cellStyle name="20% - Énfasis3 2 2 5 6" xfId="1061" xr:uid="{00000000-0005-0000-0000-00007B0F0000}"/>
    <cellStyle name="20% - Énfasis3 2 2 5 6 2" xfId="3506" xr:uid="{00000000-0005-0000-0000-00007C0F0000}"/>
    <cellStyle name="20% - Énfasis3 2 2 5 6 2 2" xfId="17616" xr:uid="{00000000-0005-0000-0000-00007D0F0000}"/>
    <cellStyle name="20% - Énfasis3 2 2 5 6 2 2 2" xfId="30509" xr:uid="{00000000-0005-0000-0000-00007E0F0000}"/>
    <cellStyle name="20% - Énfasis3 2 2 5 6 2 3" xfId="13327" xr:uid="{00000000-0005-0000-0000-00007F0F0000}"/>
    <cellStyle name="20% - Énfasis3 2 2 5 6 2 3 2" xfId="35394" xr:uid="{00000000-0005-0000-0000-0000800F0000}"/>
    <cellStyle name="20% - Énfasis3 2 2 5 6 2 4" xfId="8449" xr:uid="{00000000-0005-0000-0000-0000810F0000}"/>
    <cellStyle name="20% - Énfasis3 2 2 5 6 2 5" xfId="25574" xr:uid="{00000000-0005-0000-0000-0000820F0000}"/>
    <cellStyle name="20% - Énfasis3 2 2 5 6 2 6" xfId="40403" xr:uid="{00000000-0005-0000-0000-0000830F0000}"/>
    <cellStyle name="20% - Énfasis3 2 2 5 6 2 7" xfId="45466" xr:uid="{96AD1C0F-E373-4FF5-9A33-81F3F67BEE87}"/>
    <cellStyle name="20% - Énfasis3 2 2 5 6 3" xfId="5980" xr:uid="{00000000-0005-0000-0000-0000840F0000}"/>
    <cellStyle name="20% - Énfasis3 2 2 5 6 3 2" xfId="28073" xr:uid="{00000000-0005-0000-0000-0000850F0000}"/>
    <cellStyle name="20% - Énfasis3 2 2 5 6 4" xfId="20382" xr:uid="{00000000-0005-0000-0000-0000860F0000}"/>
    <cellStyle name="20% - Énfasis3 2 2 5 6 4 2" xfId="32958" xr:uid="{00000000-0005-0000-0000-0000870F0000}"/>
    <cellStyle name="20% - Énfasis3 2 2 5 6 5" xfId="10891" xr:uid="{00000000-0005-0000-0000-0000880F0000}"/>
    <cellStyle name="20% - Énfasis3 2 2 5 6 6" xfId="23032" xr:uid="{00000000-0005-0000-0000-0000890F0000}"/>
    <cellStyle name="20% - Énfasis3 2 2 5 6 7" xfId="37862" xr:uid="{00000000-0005-0000-0000-00008A0F0000}"/>
    <cellStyle name="20% - Énfasis3 2 2 5 6 8" xfId="42930" xr:uid="{888E1999-A2B7-4C1D-A90C-9248954D385C}"/>
    <cellStyle name="20% - Énfasis3 2 2 5 7" xfId="3007" xr:uid="{00000000-0005-0000-0000-00008B0F0000}"/>
    <cellStyle name="20% - Énfasis3 2 2 5 7 2" xfId="17117" xr:uid="{00000000-0005-0000-0000-00008C0F0000}"/>
    <cellStyle name="20% - Énfasis3 2 2 5 7 2 2" xfId="30010" xr:uid="{00000000-0005-0000-0000-00008D0F0000}"/>
    <cellStyle name="20% - Énfasis3 2 2 5 7 3" xfId="12828" xr:uid="{00000000-0005-0000-0000-00008E0F0000}"/>
    <cellStyle name="20% - Énfasis3 2 2 5 7 3 2" xfId="34895" xr:uid="{00000000-0005-0000-0000-00008F0F0000}"/>
    <cellStyle name="20% - Énfasis3 2 2 5 7 4" xfId="7950" xr:uid="{00000000-0005-0000-0000-0000900F0000}"/>
    <cellStyle name="20% - Énfasis3 2 2 5 7 5" xfId="25075" xr:uid="{00000000-0005-0000-0000-0000910F0000}"/>
    <cellStyle name="20% - Énfasis3 2 2 5 7 6" xfId="39904" xr:uid="{00000000-0005-0000-0000-0000920F0000}"/>
    <cellStyle name="20% - Énfasis3 2 2 5 7 7" xfId="44967" xr:uid="{262ED9A1-896E-4CAD-9EAE-2885237DAC97}"/>
    <cellStyle name="20% - Énfasis3 2 2 5 8" xfId="5481" xr:uid="{00000000-0005-0000-0000-0000930F0000}"/>
    <cellStyle name="20% - Énfasis3 2 2 5 8 2" xfId="27574" xr:uid="{00000000-0005-0000-0000-0000940F0000}"/>
    <cellStyle name="20% - Énfasis3 2 2 5 9" xfId="15123" xr:uid="{00000000-0005-0000-0000-0000950F0000}"/>
    <cellStyle name="20% - Énfasis3 2 2 5 9 2" xfId="32459" xr:uid="{00000000-0005-0000-0000-0000960F0000}"/>
    <cellStyle name="20% - Énfasis3 2 2 6" xfId="285" xr:uid="{00000000-0005-0000-0000-0000970F0000}"/>
    <cellStyle name="20% - Énfasis3 2 2 6 10" xfId="22339" xr:uid="{00000000-0005-0000-0000-0000980F0000}"/>
    <cellStyle name="20% - Énfasis3 2 2 6 11" xfId="37169" xr:uid="{00000000-0005-0000-0000-0000990F0000}"/>
    <cellStyle name="20% - Énfasis3 2 2 6 12" xfId="42237" xr:uid="{CD846A0E-D432-4CFF-B187-8543BB8D8877}"/>
    <cellStyle name="20% - Énfasis3 2 2 6 2" xfId="1307" xr:uid="{00000000-0005-0000-0000-00009A0F0000}"/>
    <cellStyle name="20% - Énfasis3 2 2 6 2 2" xfId="3751" xr:uid="{00000000-0005-0000-0000-00009B0F0000}"/>
    <cellStyle name="20% - Énfasis3 2 2 6 2 2 2" xfId="17861" xr:uid="{00000000-0005-0000-0000-00009C0F0000}"/>
    <cellStyle name="20% - Énfasis3 2 2 6 2 2 2 2" xfId="30754" xr:uid="{00000000-0005-0000-0000-00009D0F0000}"/>
    <cellStyle name="20% - Énfasis3 2 2 6 2 2 3" xfId="13572" xr:uid="{00000000-0005-0000-0000-00009E0F0000}"/>
    <cellStyle name="20% - Énfasis3 2 2 6 2 2 3 2" xfId="35639" xr:uid="{00000000-0005-0000-0000-00009F0F0000}"/>
    <cellStyle name="20% - Énfasis3 2 2 6 2 2 4" xfId="8694" xr:uid="{00000000-0005-0000-0000-0000A00F0000}"/>
    <cellStyle name="20% - Énfasis3 2 2 6 2 2 5" xfId="25819" xr:uid="{00000000-0005-0000-0000-0000A10F0000}"/>
    <cellStyle name="20% - Énfasis3 2 2 6 2 2 6" xfId="40648" xr:uid="{00000000-0005-0000-0000-0000A20F0000}"/>
    <cellStyle name="20% - Énfasis3 2 2 6 2 2 7" xfId="45711" xr:uid="{E7157822-714F-4019-A84C-45DF2E717F93}"/>
    <cellStyle name="20% - Énfasis3 2 2 6 2 3" xfId="6225" xr:uid="{00000000-0005-0000-0000-0000A30F0000}"/>
    <cellStyle name="20% - Énfasis3 2 2 6 2 3 2" xfId="28318" xr:uid="{00000000-0005-0000-0000-0000A40F0000}"/>
    <cellStyle name="20% - Énfasis3 2 2 6 2 4" xfId="15368" xr:uid="{00000000-0005-0000-0000-0000A50F0000}"/>
    <cellStyle name="20% - Énfasis3 2 2 6 2 4 2" xfId="33203" xr:uid="{00000000-0005-0000-0000-0000A60F0000}"/>
    <cellStyle name="20% - Énfasis3 2 2 6 2 5" xfId="20627" xr:uid="{00000000-0005-0000-0000-0000A70F0000}"/>
    <cellStyle name="20% - Énfasis3 2 2 6 2 6" xfId="11136" xr:uid="{00000000-0005-0000-0000-0000A80F0000}"/>
    <cellStyle name="20% - Énfasis3 2 2 6 2 7" xfId="23277" xr:uid="{00000000-0005-0000-0000-0000A90F0000}"/>
    <cellStyle name="20% - Énfasis3 2 2 6 2 8" xfId="38107" xr:uid="{00000000-0005-0000-0000-0000AA0F0000}"/>
    <cellStyle name="20% - Énfasis3 2 2 6 2 9" xfId="43175" xr:uid="{FAE3D1FD-9BD2-4E4B-ACFA-26FA93A07588}"/>
    <cellStyle name="20% - Énfasis3 2 2 6 3" xfId="1922" xr:uid="{00000000-0005-0000-0000-0000AB0F0000}"/>
    <cellStyle name="20% - Énfasis3 2 2 6 3 2" xfId="4364" xr:uid="{00000000-0005-0000-0000-0000AC0F0000}"/>
    <cellStyle name="20% - Énfasis3 2 2 6 3 2 2" xfId="18474" xr:uid="{00000000-0005-0000-0000-0000AD0F0000}"/>
    <cellStyle name="20% - Énfasis3 2 2 6 3 2 2 2" xfId="31367" xr:uid="{00000000-0005-0000-0000-0000AE0F0000}"/>
    <cellStyle name="20% - Énfasis3 2 2 6 3 2 3" xfId="14185" xr:uid="{00000000-0005-0000-0000-0000AF0F0000}"/>
    <cellStyle name="20% - Énfasis3 2 2 6 3 2 3 2" xfId="36252" xr:uid="{00000000-0005-0000-0000-0000B00F0000}"/>
    <cellStyle name="20% - Énfasis3 2 2 6 3 2 4" xfId="9307" xr:uid="{00000000-0005-0000-0000-0000B10F0000}"/>
    <cellStyle name="20% - Énfasis3 2 2 6 3 2 5" xfId="26432" xr:uid="{00000000-0005-0000-0000-0000B20F0000}"/>
    <cellStyle name="20% - Énfasis3 2 2 6 3 2 6" xfId="41261" xr:uid="{00000000-0005-0000-0000-0000B30F0000}"/>
    <cellStyle name="20% - Énfasis3 2 2 6 3 2 7" xfId="46324" xr:uid="{60312434-972F-4294-A7AA-C39CD4AA54C6}"/>
    <cellStyle name="20% - Énfasis3 2 2 6 3 3" xfId="6838" xr:uid="{00000000-0005-0000-0000-0000B40F0000}"/>
    <cellStyle name="20% - Énfasis3 2 2 6 3 3 2" xfId="28931" xr:uid="{00000000-0005-0000-0000-0000B50F0000}"/>
    <cellStyle name="20% - Énfasis3 2 2 6 3 4" xfId="15999" xr:uid="{00000000-0005-0000-0000-0000B60F0000}"/>
    <cellStyle name="20% - Énfasis3 2 2 6 3 4 2" xfId="33816" xr:uid="{00000000-0005-0000-0000-0000B70F0000}"/>
    <cellStyle name="20% - Énfasis3 2 2 6 3 5" xfId="21240" xr:uid="{00000000-0005-0000-0000-0000B80F0000}"/>
    <cellStyle name="20% - Énfasis3 2 2 6 3 6" xfId="11749" xr:uid="{00000000-0005-0000-0000-0000B90F0000}"/>
    <cellStyle name="20% - Énfasis3 2 2 6 3 7" xfId="23890" xr:uid="{00000000-0005-0000-0000-0000BA0F0000}"/>
    <cellStyle name="20% - Énfasis3 2 2 6 3 8" xfId="38720" xr:uid="{00000000-0005-0000-0000-0000BB0F0000}"/>
    <cellStyle name="20% - Énfasis3 2 2 6 3 9" xfId="43788" xr:uid="{139B7DF8-C4A3-40C8-A1A7-7B2B5E628A4F}"/>
    <cellStyle name="20% - Énfasis3 2 2 6 4" xfId="1112" xr:uid="{00000000-0005-0000-0000-0000BC0F0000}"/>
    <cellStyle name="20% - Énfasis3 2 2 6 4 2" xfId="3557" xr:uid="{00000000-0005-0000-0000-0000BD0F0000}"/>
    <cellStyle name="20% - Énfasis3 2 2 6 4 2 2" xfId="17667" xr:uid="{00000000-0005-0000-0000-0000BE0F0000}"/>
    <cellStyle name="20% - Énfasis3 2 2 6 4 2 2 2" xfId="30560" xr:uid="{00000000-0005-0000-0000-0000BF0F0000}"/>
    <cellStyle name="20% - Énfasis3 2 2 6 4 2 3" xfId="13378" xr:uid="{00000000-0005-0000-0000-0000C00F0000}"/>
    <cellStyle name="20% - Énfasis3 2 2 6 4 2 3 2" xfId="35445" xr:uid="{00000000-0005-0000-0000-0000C10F0000}"/>
    <cellStyle name="20% - Énfasis3 2 2 6 4 2 4" xfId="8500" xr:uid="{00000000-0005-0000-0000-0000C20F0000}"/>
    <cellStyle name="20% - Énfasis3 2 2 6 4 2 5" xfId="25625" xr:uid="{00000000-0005-0000-0000-0000C30F0000}"/>
    <cellStyle name="20% - Énfasis3 2 2 6 4 2 6" xfId="40454" xr:uid="{00000000-0005-0000-0000-0000C40F0000}"/>
    <cellStyle name="20% - Énfasis3 2 2 6 4 2 7" xfId="45517" xr:uid="{849EEC7A-945E-4AC2-BC41-54DDCFB64760}"/>
    <cellStyle name="20% - Énfasis3 2 2 6 4 3" xfId="6031" xr:uid="{00000000-0005-0000-0000-0000C50F0000}"/>
    <cellStyle name="20% - Énfasis3 2 2 6 4 3 2" xfId="28124" xr:uid="{00000000-0005-0000-0000-0000C60F0000}"/>
    <cellStyle name="20% - Énfasis3 2 2 6 4 4" xfId="20433" xr:uid="{00000000-0005-0000-0000-0000C70F0000}"/>
    <cellStyle name="20% - Énfasis3 2 2 6 4 4 2" xfId="33009" xr:uid="{00000000-0005-0000-0000-0000C80F0000}"/>
    <cellStyle name="20% - Énfasis3 2 2 6 4 5" xfId="10942" xr:uid="{00000000-0005-0000-0000-0000C90F0000}"/>
    <cellStyle name="20% - Énfasis3 2 2 6 4 6" xfId="23083" xr:uid="{00000000-0005-0000-0000-0000CA0F0000}"/>
    <cellStyle name="20% - Énfasis3 2 2 6 4 7" xfId="37913" xr:uid="{00000000-0005-0000-0000-0000CB0F0000}"/>
    <cellStyle name="20% - Énfasis3 2 2 6 4 8" xfId="42981" xr:uid="{75967C00-CA05-40D3-A8F2-EA2E97BEC91C}"/>
    <cellStyle name="20% - Énfasis3 2 2 6 5" xfId="2813" xr:uid="{00000000-0005-0000-0000-0000CC0F0000}"/>
    <cellStyle name="20% - Énfasis3 2 2 6 5 2" xfId="16923" xr:uid="{00000000-0005-0000-0000-0000CD0F0000}"/>
    <cellStyle name="20% - Énfasis3 2 2 6 5 2 2" xfId="29816" xr:uid="{00000000-0005-0000-0000-0000CE0F0000}"/>
    <cellStyle name="20% - Énfasis3 2 2 6 5 3" xfId="12634" xr:uid="{00000000-0005-0000-0000-0000CF0F0000}"/>
    <cellStyle name="20% - Énfasis3 2 2 6 5 3 2" xfId="34701" xr:uid="{00000000-0005-0000-0000-0000D00F0000}"/>
    <cellStyle name="20% - Énfasis3 2 2 6 5 4" xfId="7756" xr:uid="{00000000-0005-0000-0000-0000D10F0000}"/>
    <cellStyle name="20% - Énfasis3 2 2 6 5 5" xfId="24881" xr:uid="{00000000-0005-0000-0000-0000D20F0000}"/>
    <cellStyle name="20% - Énfasis3 2 2 6 5 6" xfId="39710" xr:uid="{00000000-0005-0000-0000-0000D30F0000}"/>
    <cellStyle name="20% - Énfasis3 2 2 6 5 7" xfId="44773" xr:uid="{3A8ED856-10C9-4674-BB01-442DE0F5F974}"/>
    <cellStyle name="20% - Énfasis3 2 2 6 6" xfId="5287" xr:uid="{00000000-0005-0000-0000-0000D40F0000}"/>
    <cellStyle name="20% - Énfasis3 2 2 6 6 2" xfId="27380" xr:uid="{00000000-0005-0000-0000-0000D50F0000}"/>
    <cellStyle name="20% - Énfasis3 2 2 6 7" xfId="15174" xr:uid="{00000000-0005-0000-0000-0000D60F0000}"/>
    <cellStyle name="20% - Énfasis3 2 2 6 7 2" xfId="32265" xr:uid="{00000000-0005-0000-0000-0000D70F0000}"/>
    <cellStyle name="20% - Énfasis3 2 2 6 8" xfId="19671" xr:uid="{00000000-0005-0000-0000-0000D80F0000}"/>
    <cellStyle name="20% - Énfasis3 2 2 6 9" xfId="10198" xr:uid="{00000000-0005-0000-0000-0000D90F0000}"/>
    <cellStyle name="20% - Énfasis3 2 2 7" xfId="595" xr:uid="{00000000-0005-0000-0000-0000DA0F0000}"/>
    <cellStyle name="20% - Énfasis3 2 2 7 10" xfId="37453" xr:uid="{00000000-0005-0000-0000-0000DB0F0000}"/>
    <cellStyle name="20% - Énfasis3 2 2 7 11" xfId="42521" xr:uid="{30C39266-73DB-4FC5-AF43-290D46C86F0F}"/>
    <cellStyle name="20% - Énfasis3 2 2 7 2" xfId="2206" xr:uid="{00000000-0005-0000-0000-0000DC0F0000}"/>
    <cellStyle name="20% - Énfasis3 2 2 7 2 2" xfId="4648" xr:uid="{00000000-0005-0000-0000-0000DD0F0000}"/>
    <cellStyle name="20% - Énfasis3 2 2 7 2 2 2" xfId="18758" xr:uid="{00000000-0005-0000-0000-0000DE0F0000}"/>
    <cellStyle name="20% - Énfasis3 2 2 7 2 2 2 2" xfId="31651" xr:uid="{00000000-0005-0000-0000-0000DF0F0000}"/>
    <cellStyle name="20% - Énfasis3 2 2 7 2 2 3" xfId="14469" xr:uid="{00000000-0005-0000-0000-0000E00F0000}"/>
    <cellStyle name="20% - Énfasis3 2 2 7 2 2 3 2" xfId="36536" xr:uid="{00000000-0005-0000-0000-0000E10F0000}"/>
    <cellStyle name="20% - Énfasis3 2 2 7 2 2 4" xfId="9591" xr:uid="{00000000-0005-0000-0000-0000E20F0000}"/>
    <cellStyle name="20% - Énfasis3 2 2 7 2 2 5" xfId="26716" xr:uid="{00000000-0005-0000-0000-0000E30F0000}"/>
    <cellStyle name="20% - Énfasis3 2 2 7 2 2 6" xfId="41545" xr:uid="{00000000-0005-0000-0000-0000E40F0000}"/>
    <cellStyle name="20% - Énfasis3 2 2 7 2 2 7" xfId="46608" xr:uid="{74294281-14B0-4A29-A530-7E7D0CF6DEC4}"/>
    <cellStyle name="20% - Énfasis3 2 2 7 2 3" xfId="7122" xr:uid="{00000000-0005-0000-0000-0000E50F0000}"/>
    <cellStyle name="20% - Énfasis3 2 2 7 2 3 2" xfId="29215" xr:uid="{00000000-0005-0000-0000-0000E60F0000}"/>
    <cellStyle name="20% - Énfasis3 2 2 7 2 4" xfId="16283" xr:uid="{00000000-0005-0000-0000-0000E70F0000}"/>
    <cellStyle name="20% - Énfasis3 2 2 7 2 4 2" xfId="34100" xr:uid="{00000000-0005-0000-0000-0000E80F0000}"/>
    <cellStyle name="20% - Énfasis3 2 2 7 2 5" xfId="21524" xr:uid="{00000000-0005-0000-0000-0000E90F0000}"/>
    <cellStyle name="20% - Énfasis3 2 2 7 2 6" xfId="12033" xr:uid="{00000000-0005-0000-0000-0000EA0F0000}"/>
    <cellStyle name="20% - Énfasis3 2 2 7 2 7" xfId="24174" xr:uid="{00000000-0005-0000-0000-0000EB0F0000}"/>
    <cellStyle name="20% - Énfasis3 2 2 7 2 8" xfId="39004" xr:uid="{00000000-0005-0000-0000-0000EC0F0000}"/>
    <cellStyle name="20% - Énfasis3 2 2 7 2 9" xfId="44072" xr:uid="{1ED4A3DF-BBA7-409D-AE8D-C2F69E87DA20}"/>
    <cellStyle name="20% - Énfasis3 2 2 7 3" xfId="1593" xr:uid="{00000000-0005-0000-0000-0000ED0F0000}"/>
    <cellStyle name="20% - Énfasis3 2 2 7 3 2" xfId="4035" xr:uid="{00000000-0005-0000-0000-0000EE0F0000}"/>
    <cellStyle name="20% - Énfasis3 2 2 7 3 2 2" xfId="18145" xr:uid="{00000000-0005-0000-0000-0000EF0F0000}"/>
    <cellStyle name="20% - Énfasis3 2 2 7 3 2 2 2" xfId="31038" xr:uid="{00000000-0005-0000-0000-0000F00F0000}"/>
    <cellStyle name="20% - Énfasis3 2 2 7 3 2 3" xfId="13856" xr:uid="{00000000-0005-0000-0000-0000F10F0000}"/>
    <cellStyle name="20% - Énfasis3 2 2 7 3 2 3 2" xfId="35923" xr:uid="{00000000-0005-0000-0000-0000F20F0000}"/>
    <cellStyle name="20% - Énfasis3 2 2 7 3 2 4" xfId="8978" xr:uid="{00000000-0005-0000-0000-0000F30F0000}"/>
    <cellStyle name="20% - Énfasis3 2 2 7 3 2 5" xfId="26103" xr:uid="{00000000-0005-0000-0000-0000F40F0000}"/>
    <cellStyle name="20% - Énfasis3 2 2 7 3 2 6" xfId="40932" xr:uid="{00000000-0005-0000-0000-0000F50F0000}"/>
    <cellStyle name="20% - Énfasis3 2 2 7 3 2 7" xfId="45995" xr:uid="{C65618E6-BBED-4CDF-A44A-B849A672081B}"/>
    <cellStyle name="20% - Énfasis3 2 2 7 3 3" xfId="6509" xr:uid="{00000000-0005-0000-0000-0000F60F0000}"/>
    <cellStyle name="20% - Énfasis3 2 2 7 3 3 2" xfId="28602" xr:uid="{00000000-0005-0000-0000-0000F70F0000}"/>
    <cellStyle name="20% - Énfasis3 2 2 7 3 4" xfId="20911" xr:uid="{00000000-0005-0000-0000-0000F80F0000}"/>
    <cellStyle name="20% - Énfasis3 2 2 7 3 4 2" xfId="33487" xr:uid="{00000000-0005-0000-0000-0000F90F0000}"/>
    <cellStyle name="20% - Énfasis3 2 2 7 3 5" xfId="11420" xr:uid="{00000000-0005-0000-0000-0000FA0F0000}"/>
    <cellStyle name="20% - Énfasis3 2 2 7 3 6" xfId="23561" xr:uid="{00000000-0005-0000-0000-0000FB0F0000}"/>
    <cellStyle name="20% - Énfasis3 2 2 7 3 7" xfId="38391" xr:uid="{00000000-0005-0000-0000-0000FC0F0000}"/>
    <cellStyle name="20% - Énfasis3 2 2 7 3 8" xfId="43459" xr:uid="{85ABDEF0-2E7A-4D96-B467-711A12B2D6D1}"/>
    <cellStyle name="20% - Énfasis3 2 2 7 4" xfId="3097" xr:uid="{00000000-0005-0000-0000-0000FD0F0000}"/>
    <cellStyle name="20% - Énfasis3 2 2 7 4 2" xfId="17207" xr:uid="{00000000-0005-0000-0000-0000FE0F0000}"/>
    <cellStyle name="20% - Énfasis3 2 2 7 4 2 2" xfId="30100" xr:uid="{00000000-0005-0000-0000-0000FF0F0000}"/>
    <cellStyle name="20% - Énfasis3 2 2 7 4 3" xfId="12918" xr:uid="{00000000-0005-0000-0000-000000100000}"/>
    <cellStyle name="20% - Énfasis3 2 2 7 4 3 2" xfId="34985" xr:uid="{00000000-0005-0000-0000-000001100000}"/>
    <cellStyle name="20% - Énfasis3 2 2 7 4 4" xfId="8040" xr:uid="{00000000-0005-0000-0000-000002100000}"/>
    <cellStyle name="20% - Énfasis3 2 2 7 4 5" xfId="25165" xr:uid="{00000000-0005-0000-0000-000003100000}"/>
    <cellStyle name="20% - Énfasis3 2 2 7 4 6" xfId="39994" xr:uid="{00000000-0005-0000-0000-000004100000}"/>
    <cellStyle name="20% - Énfasis3 2 2 7 4 7" xfId="45057" xr:uid="{9F44E752-9AA0-4CA8-8AD7-2F4AEF7E8195}"/>
    <cellStyle name="20% - Énfasis3 2 2 7 5" xfId="5571" xr:uid="{00000000-0005-0000-0000-000005100000}"/>
    <cellStyle name="20% - Énfasis3 2 2 7 5 2" xfId="27664" xr:uid="{00000000-0005-0000-0000-000006100000}"/>
    <cellStyle name="20% - Énfasis3 2 2 7 6" xfId="15652" xr:uid="{00000000-0005-0000-0000-000007100000}"/>
    <cellStyle name="20% - Énfasis3 2 2 7 6 2" xfId="32549" xr:uid="{00000000-0005-0000-0000-000008100000}"/>
    <cellStyle name="20% - Énfasis3 2 2 7 7" xfId="19955" xr:uid="{00000000-0005-0000-0000-000009100000}"/>
    <cellStyle name="20% - Énfasis3 2 2 7 8" xfId="10482" xr:uid="{00000000-0005-0000-0000-00000A100000}"/>
    <cellStyle name="20% - Énfasis3 2 2 7 9" xfId="22623" xr:uid="{00000000-0005-0000-0000-00000B100000}"/>
    <cellStyle name="20% - Énfasis3 2 2 8" xfId="1167" xr:uid="{00000000-0005-0000-0000-00000C100000}"/>
    <cellStyle name="20% - Énfasis3 2 2 8 2" xfId="3612" xr:uid="{00000000-0005-0000-0000-00000D100000}"/>
    <cellStyle name="20% - Énfasis3 2 2 8 2 2" xfId="17722" xr:uid="{00000000-0005-0000-0000-00000E100000}"/>
    <cellStyle name="20% - Énfasis3 2 2 8 2 2 2" xfId="30615" xr:uid="{00000000-0005-0000-0000-00000F100000}"/>
    <cellStyle name="20% - Énfasis3 2 2 8 2 3" xfId="13433" xr:uid="{00000000-0005-0000-0000-000010100000}"/>
    <cellStyle name="20% - Énfasis3 2 2 8 2 3 2" xfId="35500" xr:uid="{00000000-0005-0000-0000-000011100000}"/>
    <cellStyle name="20% - Énfasis3 2 2 8 2 4" xfId="8555" xr:uid="{00000000-0005-0000-0000-000012100000}"/>
    <cellStyle name="20% - Énfasis3 2 2 8 2 5" xfId="25680" xr:uid="{00000000-0005-0000-0000-000013100000}"/>
    <cellStyle name="20% - Énfasis3 2 2 8 2 6" xfId="40509" xr:uid="{00000000-0005-0000-0000-000014100000}"/>
    <cellStyle name="20% - Énfasis3 2 2 8 2 7" xfId="45572" xr:uid="{8FDDEB3C-19EB-4B04-90FF-65D3176D99AD}"/>
    <cellStyle name="20% - Énfasis3 2 2 8 3" xfId="6086" xr:uid="{00000000-0005-0000-0000-000015100000}"/>
    <cellStyle name="20% - Énfasis3 2 2 8 3 2" xfId="28179" xr:uid="{00000000-0005-0000-0000-000016100000}"/>
    <cellStyle name="20% - Énfasis3 2 2 8 4" xfId="15229" xr:uid="{00000000-0005-0000-0000-000017100000}"/>
    <cellStyle name="20% - Énfasis3 2 2 8 4 2" xfId="33064" xr:uid="{00000000-0005-0000-0000-000018100000}"/>
    <cellStyle name="20% - Énfasis3 2 2 8 5" xfId="20488" xr:uid="{00000000-0005-0000-0000-000019100000}"/>
    <cellStyle name="20% - Énfasis3 2 2 8 6" xfId="10997" xr:uid="{00000000-0005-0000-0000-00001A100000}"/>
    <cellStyle name="20% - Énfasis3 2 2 8 7" xfId="23138" xr:uid="{00000000-0005-0000-0000-00001B100000}"/>
    <cellStyle name="20% - Énfasis3 2 2 8 8" xfId="37968" xr:uid="{00000000-0005-0000-0000-00001C100000}"/>
    <cellStyle name="20% - Énfasis3 2 2 8 9" xfId="43036" xr:uid="{0E2FCB36-D2C5-41FB-A8E0-C64E2FF12221}"/>
    <cellStyle name="20% - Énfasis3 2 2 9" xfId="1783" xr:uid="{00000000-0005-0000-0000-00001D100000}"/>
    <cellStyle name="20% - Énfasis3 2 2 9 2" xfId="4225" xr:uid="{00000000-0005-0000-0000-00001E100000}"/>
    <cellStyle name="20% - Énfasis3 2 2 9 2 2" xfId="18335" xr:uid="{00000000-0005-0000-0000-00001F100000}"/>
    <cellStyle name="20% - Énfasis3 2 2 9 2 2 2" xfId="31228" xr:uid="{00000000-0005-0000-0000-000020100000}"/>
    <cellStyle name="20% - Énfasis3 2 2 9 2 3" xfId="14046" xr:uid="{00000000-0005-0000-0000-000021100000}"/>
    <cellStyle name="20% - Énfasis3 2 2 9 2 3 2" xfId="36113" xr:uid="{00000000-0005-0000-0000-000022100000}"/>
    <cellStyle name="20% - Énfasis3 2 2 9 2 4" xfId="9168" xr:uid="{00000000-0005-0000-0000-000023100000}"/>
    <cellStyle name="20% - Énfasis3 2 2 9 2 5" xfId="26293" xr:uid="{00000000-0005-0000-0000-000024100000}"/>
    <cellStyle name="20% - Énfasis3 2 2 9 2 6" xfId="41122" xr:uid="{00000000-0005-0000-0000-000025100000}"/>
    <cellStyle name="20% - Énfasis3 2 2 9 2 7" xfId="46185" xr:uid="{2B638582-5124-4697-A13A-AB5BAA15021D}"/>
    <cellStyle name="20% - Énfasis3 2 2 9 3" xfId="6699" xr:uid="{00000000-0005-0000-0000-000026100000}"/>
    <cellStyle name="20% - Énfasis3 2 2 9 3 2" xfId="28792" xr:uid="{00000000-0005-0000-0000-000027100000}"/>
    <cellStyle name="20% - Énfasis3 2 2 9 4" xfId="15860" xr:uid="{00000000-0005-0000-0000-000028100000}"/>
    <cellStyle name="20% - Énfasis3 2 2 9 4 2" xfId="33677" xr:uid="{00000000-0005-0000-0000-000029100000}"/>
    <cellStyle name="20% - Énfasis3 2 2 9 5" xfId="21101" xr:uid="{00000000-0005-0000-0000-00002A100000}"/>
    <cellStyle name="20% - Énfasis3 2 2 9 6" xfId="11610" xr:uid="{00000000-0005-0000-0000-00002B100000}"/>
    <cellStyle name="20% - Énfasis3 2 2 9 7" xfId="23751" xr:uid="{00000000-0005-0000-0000-00002C100000}"/>
    <cellStyle name="20% - Énfasis3 2 2 9 8" xfId="38581" xr:uid="{00000000-0005-0000-0000-00002D100000}"/>
    <cellStyle name="20% - Énfasis3 2 2 9 9" xfId="43649" xr:uid="{46EDF326-6209-4CA9-ACB8-393B0B7326D7}"/>
    <cellStyle name="20% - Énfasis3 2 20" xfId="22040" xr:uid="{00000000-0005-0000-0000-00002E100000}"/>
    <cellStyle name="20% - Énfasis3 2 21" xfId="22168" xr:uid="{00000000-0005-0000-0000-00002F100000}"/>
    <cellStyle name="20% - Énfasis3 2 22" xfId="36999" xr:uid="{00000000-0005-0000-0000-000030100000}"/>
    <cellStyle name="20% - Énfasis3 2 23" xfId="42057" xr:uid="{00000000-0005-0000-0000-000031100000}"/>
    <cellStyle name="20% - Énfasis3 2 24" xfId="42071" xr:uid="{CD30AFA6-33BB-489A-9B8F-88D79AE7BBD9}"/>
    <cellStyle name="20% - Énfasis3 2 3" xfId="202" xr:uid="{00000000-0005-0000-0000-000032100000}"/>
    <cellStyle name="20% - Énfasis3 2 3 10" xfId="15016" xr:uid="{00000000-0005-0000-0000-000033100000}"/>
    <cellStyle name="20% - Énfasis3 2 3 10 2" xfId="32186" xr:uid="{00000000-0005-0000-0000-000034100000}"/>
    <cellStyle name="20% - Énfasis3 2 3 11" xfId="19346" xr:uid="{00000000-0005-0000-0000-000035100000}"/>
    <cellStyle name="20% - Énfasis3 2 3 12" xfId="19594" xr:uid="{00000000-0005-0000-0000-000036100000}"/>
    <cellStyle name="20% - Énfasis3 2 3 13" xfId="10119" xr:uid="{00000000-0005-0000-0000-000037100000}"/>
    <cellStyle name="20% - Énfasis3 2 3 14" xfId="22072" xr:uid="{00000000-0005-0000-0000-000038100000}"/>
    <cellStyle name="20% - Énfasis3 2 3 15" xfId="22260" xr:uid="{00000000-0005-0000-0000-000039100000}"/>
    <cellStyle name="20% - Énfasis3 2 3 16" xfId="37090" xr:uid="{00000000-0005-0000-0000-00003A100000}"/>
    <cellStyle name="20% - Énfasis3 2 3 17" xfId="42160" xr:uid="{24983D3F-9D4D-45FF-B8E0-5CB5DFCEEE53}"/>
    <cellStyle name="20% - Énfasis3 2 3 2" xfId="395" xr:uid="{00000000-0005-0000-0000-00003B100000}"/>
    <cellStyle name="20% - Énfasis3 2 3 2 10" xfId="37256" xr:uid="{00000000-0005-0000-0000-00003C100000}"/>
    <cellStyle name="20% - Énfasis3 2 3 2 11" xfId="42324" xr:uid="{A1BCBA2A-93C5-4AA7-BAF5-F838A35B4317}"/>
    <cellStyle name="20% - Énfasis3 2 3 2 2" xfId="2009" xr:uid="{00000000-0005-0000-0000-00003D100000}"/>
    <cellStyle name="20% - Énfasis3 2 3 2 2 2" xfId="4451" xr:uid="{00000000-0005-0000-0000-00003E100000}"/>
    <cellStyle name="20% - Énfasis3 2 3 2 2 2 2" xfId="18561" xr:uid="{00000000-0005-0000-0000-00003F100000}"/>
    <cellStyle name="20% - Énfasis3 2 3 2 2 2 2 2" xfId="31454" xr:uid="{00000000-0005-0000-0000-000040100000}"/>
    <cellStyle name="20% - Énfasis3 2 3 2 2 2 3" xfId="14272" xr:uid="{00000000-0005-0000-0000-000041100000}"/>
    <cellStyle name="20% - Énfasis3 2 3 2 2 2 3 2" xfId="36339" xr:uid="{00000000-0005-0000-0000-000042100000}"/>
    <cellStyle name="20% - Énfasis3 2 3 2 2 2 4" xfId="9394" xr:uid="{00000000-0005-0000-0000-000043100000}"/>
    <cellStyle name="20% - Énfasis3 2 3 2 2 2 5" xfId="26519" xr:uid="{00000000-0005-0000-0000-000044100000}"/>
    <cellStyle name="20% - Énfasis3 2 3 2 2 2 6" xfId="41348" xr:uid="{00000000-0005-0000-0000-000045100000}"/>
    <cellStyle name="20% - Énfasis3 2 3 2 2 2 7" xfId="46411" xr:uid="{A418AC53-469B-439B-982A-6906FFE47240}"/>
    <cellStyle name="20% - Énfasis3 2 3 2 2 3" xfId="6925" xr:uid="{00000000-0005-0000-0000-000046100000}"/>
    <cellStyle name="20% - Énfasis3 2 3 2 2 3 2" xfId="29018" xr:uid="{00000000-0005-0000-0000-000047100000}"/>
    <cellStyle name="20% - Énfasis3 2 3 2 2 4" xfId="16086" xr:uid="{00000000-0005-0000-0000-000048100000}"/>
    <cellStyle name="20% - Énfasis3 2 3 2 2 4 2" xfId="33903" xr:uid="{00000000-0005-0000-0000-000049100000}"/>
    <cellStyle name="20% - Énfasis3 2 3 2 2 5" xfId="21327" xr:uid="{00000000-0005-0000-0000-00004A100000}"/>
    <cellStyle name="20% - Énfasis3 2 3 2 2 6" xfId="11836" xr:uid="{00000000-0005-0000-0000-00004B100000}"/>
    <cellStyle name="20% - Énfasis3 2 3 2 2 7" xfId="23977" xr:uid="{00000000-0005-0000-0000-00004C100000}"/>
    <cellStyle name="20% - Énfasis3 2 3 2 2 8" xfId="38807" xr:uid="{00000000-0005-0000-0000-00004D100000}"/>
    <cellStyle name="20% - Énfasis3 2 3 2 2 9" xfId="43875" xr:uid="{4D26EDC4-E361-4512-924A-14C1A45B658F}"/>
    <cellStyle name="20% - Énfasis3 2 3 2 3" xfId="1396" xr:uid="{00000000-0005-0000-0000-00004E100000}"/>
    <cellStyle name="20% - Énfasis3 2 3 2 3 2" xfId="3838" xr:uid="{00000000-0005-0000-0000-00004F100000}"/>
    <cellStyle name="20% - Énfasis3 2 3 2 3 2 2" xfId="17948" xr:uid="{00000000-0005-0000-0000-000050100000}"/>
    <cellStyle name="20% - Énfasis3 2 3 2 3 2 2 2" xfId="30841" xr:uid="{00000000-0005-0000-0000-000051100000}"/>
    <cellStyle name="20% - Énfasis3 2 3 2 3 2 3" xfId="13659" xr:uid="{00000000-0005-0000-0000-000052100000}"/>
    <cellStyle name="20% - Énfasis3 2 3 2 3 2 3 2" xfId="35726" xr:uid="{00000000-0005-0000-0000-000053100000}"/>
    <cellStyle name="20% - Énfasis3 2 3 2 3 2 4" xfId="8781" xr:uid="{00000000-0005-0000-0000-000054100000}"/>
    <cellStyle name="20% - Énfasis3 2 3 2 3 2 5" xfId="25906" xr:uid="{00000000-0005-0000-0000-000055100000}"/>
    <cellStyle name="20% - Énfasis3 2 3 2 3 2 6" xfId="40735" xr:uid="{00000000-0005-0000-0000-000056100000}"/>
    <cellStyle name="20% - Énfasis3 2 3 2 3 2 7" xfId="45798" xr:uid="{B6BC6ED6-AD71-4E9D-A1A2-2193C602137A}"/>
    <cellStyle name="20% - Énfasis3 2 3 2 3 3" xfId="6312" xr:uid="{00000000-0005-0000-0000-000057100000}"/>
    <cellStyle name="20% - Énfasis3 2 3 2 3 3 2" xfId="28405" xr:uid="{00000000-0005-0000-0000-000058100000}"/>
    <cellStyle name="20% - Énfasis3 2 3 2 3 4" xfId="20714" xr:uid="{00000000-0005-0000-0000-000059100000}"/>
    <cellStyle name="20% - Énfasis3 2 3 2 3 4 2" xfId="33290" xr:uid="{00000000-0005-0000-0000-00005A100000}"/>
    <cellStyle name="20% - Énfasis3 2 3 2 3 5" xfId="11223" xr:uid="{00000000-0005-0000-0000-00005B100000}"/>
    <cellStyle name="20% - Énfasis3 2 3 2 3 6" xfId="23364" xr:uid="{00000000-0005-0000-0000-00005C100000}"/>
    <cellStyle name="20% - Énfasis3 2 3 2 3 7" xfId="38194" xr:uid="{00000000-0005-0000-0000-00005D100000}"/>
    <cellStyle name="20% - Énfasis3 2 3 2 3 8" xfId="43262" xr:uid="{9BCFAD78-DCE2-4FD4-BA8B-71D78059694A}"/>
    <cellStyle name="20% - Énfasis3 2 3 2 4" xfId="2900" xr:uid="{00000000-0005-0000-0000-00005E100000}"/>
    <cellStyle name="20% - Énfasis3 2 3 2 4 2" xfId="17010" xr:uid="{00000000-0005-0000-0000-00005F100000}"/>
    <cellStyle name="20% - Énfasis3 2 3 2 4 2 2" xfId="29903" xr:uid="{00000000-0005-0000-0000-000060100000}"/>
    <cellStyle name="20% - Énfasis3 2 3 2 4 3" xfId="12721" xr:uid="{00000000-0005-0000-0000-000061100000}"/>
    <cellStyle name="20% - Énfasis3 2 3 2 4 3 2" xfId="34788" xr:uid="{00000000-0005-0000-0000-000062100000}"/>
    <cellStyle name="20% - Énfasis3 2 3 2 4 4" xfId="7843" xr:uid="{00000000-0005-0000-0000-000063100000}"/>
    <cellStyle name="20% - Énfasis3 2 3 2 4 5" xfId="24968" xr:uid="{00000000-0005-0000-0000-000064100000}"/>
    <cellStyle name="20% - Énfasis3 2 3 2 4 6" xfId="39797" xr:uid="{00000000-0005-0000-0000-000065100000}"/>
    <cellStyle name="20% - Énfasis3 2 3 2 4 7" xfId="44860" xr:uid="{9FC491D8-B226-4BB4-B88A-64EA30058E45}"/>
    <cellStyle name="20% - Énfasis3 2 3 2 5" xfId="5374" xr:uid="{00000000-0005-0000-0000-000066100000}"/>
    <cellStyle name="20% - Énfasis3 2 3 2 5 2" xfId="27467" xr:uid="{00000000-0005-0000-0000-000067100000}"/>
    <cellStyle name="20% - Énfasis3 2 3 2 6" xfId="15455" xr:uid="{00000000-0005-0000-0000-000068100000}"/>
    <cellStyle name="20% - Énfasis3 2 3 2 6 2" xfId="32352" xr:uid="{00000000-0005-0000-0000-000069100000}"/>
    <cellStyle name="20% - Énfasis3 2 3 2 7" xfId="19758" xr:uid="{00000000-0005-0000-0000-00006A100000}"/>
    <cellStyle name="20% - Énfasis3 2 3 2 8" xfId="10285" xr:uid="{00000000-0005-0000-0000-00006B100000}"/>
    <cellStyle name="20% - Énfasis3 2 3 2 9" xfId="22426" xr:uid="{00000000-0005-0000-0000-00006C100000}"/>
    <cellStyle name="20% - Énfasis3 2 3 3" xfId="590" xr:uid="{00000000-0005-0000-0000-00006D100000}"/>
    <cellStyle name="20% - Énfasis3 2 3 3 10" xfId="37448" xr:uid="{00000000-0005-0000-0000-00006E100000}"/>
    <cellStyle name="20% - Énfasis3 2 3 3 11" xfId="42516" xr:uid="{FB5B7C2B-5CBA-4EF4-8DFB-2C2310FE82F1}"/>
    <cellStyle name="20% - Énfasis3 2 3 3 2" xfId="2201" xr:uid="{00000000-0005-0000-0000-00006F100000}"/>
    <cellStyle name="20% - Énfasis3 2 3 3 2 2" xfId="4643" xr:uid="{00000000-0005-0000-0000-000070100000}"/>
    <cellStyle name="20% - Énfasis3 2 3 3 2 2 2" xfId="18753" xr:uid="{00000000-0005-0000-0000-000071100000}"/>
    <cellStyle name="20% - Énfasis3 2 3 3 2 2 2 2" xfId="31646" xr:uid="{00000000-0005-0000-0000-000072100000}"/>
    <cellStyle name="20% - Énfasis3 2 3 3 2 2 3" xfId="14464" xr:uid="{00000000-0005-0000-0000-000073100000}"/>
    <cellStyle name="20% - Énfasis3 2 3 3 2 2 3 2" xfId="36531" xr:uid="{00000000-0005-0000-0000-000074100000}"/>
    <cellStyle name="20% - Énfasis3 2 3 3 2 2 4" xfId="9586" xr:uid="{00000000-0005-0000-0000-000075100000}"/>
    <cellStyle name="20% - Énfasis3 2 3 3 2 2 5" xfId="26711" xr:uid="{00000000-0005-0000-0000-000076100000}"/>
    <cellStyle name="20% - Énfasis3 2 3 3 2 2 6" xfId="41540" xr:uid="{00000000-0005-0000-0000-000077100000}"/>
    <cellStyle name="20% - Énfasis3 2 3 3 2 2 7" xfId="46603" xr:uid="{1752CF50-0BC4-437C-A1F6-5508300AA666}"/>
    <cellStyle name="20% - Énfasis3 2 3 3 2 3" xfId="7117" xr:uid="{00000000-0005-0000-0000-000078100000}"/>
    <cellStyle name="20% - Énfasis3 2 3 3 2 3 2" xfId="29210" xr:uid="{00000000-0005-0000-0000-000079100000}"/>
    <cellStyle name="20% - Énfasis3 2 3 3 2 4" xfId="16278" xr:uid="{00000000-0005-0000-0000-00007A100000}"/>
    <cellStyle name="20% - Énfasis3 2 3 3 2 4 2" xfId="34095" xr:uid="{00000000-0005-0000-0000-00007B100000}"/>
    <cellStyle name="20% - Énfasis3 2 3 3 2 5" xfId="21519" xr:uid="{00000000-0005-0000-0000-00007C100000}"/>
    <cellStyle name="20% - Énfasis3 2 3 3 2 6" xfId="12028" xr:uid="{00000000-0005-0000-0000-00007D100000}"/>
    <cellStyle name="20% - Énfasis3 2 3 3 2 7" xfId="24169" xr:uid="{00000000-0005-0000-0000-00007E100000}"/>
    <cellStyle name="20% - Énfasis3 2 3 3 2 8" xfId="38999" xr:uid="{00000000-0005-0000-0000-00007F100000}"/>
    <cellStyle name="20% - Énfasis3 2 3 3 2 9" xfId="44067" xr:uid="{89890EAA-A1F9-40B1-9986-4D036215C76E}"/>
    <cellStyle name="20% - Énfasis3 2 3 3 3" xfId="1588" xr:uid="{00000000-0005-0000-0000-000080100000}"/>
    <cellStyle name="20% - Énfasis3 2 3 3 3 2" xfId="4030" xr:uid="{00000000-0005-0000-0000-000081100000}"/>
    <cellStyle name="20% - Énfasis3 2 3 3 3 2 2" xfId="18140" xr:uid="{00000000-0005-0000-0000-000082100000}"/>
    <cellStyle name="20% - Énfasis3 2 3 3 3 2 2 2" xfId="31033" xr:uid="{00000000-0005-0000-0000-000083100000}"/>
    <cellStyle name="20% - Énfasis3 2 3 3 3 2 3" xfId="13851" xr:uid="{00000000-0005-0000-0000-000084100000}"/>
    <cellStyle name="20% - Énfasis3 2 3 3 3 2 3 2" xfId="35918" xr:uid="{00000000-0005-0000-0000-000085100000}"/>
    <cellStyle name="20% - Énfasis3 2 3 3 3 2 4" xfId="8973" xr:uid="{00000000-0005-0000-0000-000086100000}"/>
    <cellStyle name="20% - Énfasis3 2 3 3 3 2 5" xfId="26098" xr:uid="{00000000-0005-0000-0000-000087100000}"/>
    <cellStyle name="20% - Énfasis3 2 3 3 3 2 6" xfId="40927" xr:uid="{00000000-0005-0000-0000-000088100000}"/>
    <cellStyle name="20% - Énfasis3 2 3 3 3 2 7" xfId="45990" xr:uid="{9A2BF3D6-68A0-4B62-99EC-6A858A8C60F5}"/>
    <cellStyle name="20% - Énfasis3 2 3 3 3 3" xfId="6504" xr:uid="{00000000-0005-0000-0000-000089100000}"/>
    <cellStyle name="20% - Énfasis3 2 3 3 3 3 2" xfId="28597" xr:uid="{00000000-0005-0000-0000-00008A100000}"/>
    <cellStyle name="20% - Énfasis3 2 3 3 3 4" xfId="20906" xr:uid="{00000000-0005-0000-0000-00008B100000}"/>
    <cellStyle name="20% - Énfasis3 2 3 3 3 4 2" xfId="33482" xr:uid="{00000000-0005-0000-0000-00008C100000}"/>
    <cellStyle name="20% - Énfasis3 2 3 3 3 5" xfId="11415" xr:uid="{00000000-0005-0000-0000-00008D100000}"/>
    <cellStyle name="20% - Énfasis3 2 3 3 3 6" xfId="23556" xr:uid="{00000000-0005-0000-0000-00008E100000}"/>
    <cellStyle name="20% - Énfasis3 2 3 3 3 7" xfId="38386" xr:uid="{00000000-0005-0000-0000-00008F100000}"/>
    <cellStyle name="20% - Énfasis3 2 3 3 3 8" xfId="43454" xr:uid="{2FEB8A85-553D-48D9-9A05-07C834B64454}"/>
    <cellStyle name="20% - Énfasis3 2 3 3 4" xfId="3092" xr:uid="{00000000-0005-0000-0000-000090100000}"/>
    <cellStyle name="20% - Énfasis3 2 3 3 4 2" xfId="17202" xr:uid="{00000000-0005-0000-0000-000091100000}"/>
    <cellStyle name="20% - Énfasis3 2 3 3 4 2 2" xfId="30095" xr:uid="{00000000-0005-0000-0000-000092100000}"/>
    <cellStyle name="20% - Énfasis3 2 3 3 4 3" xfId="12913" xr:uid="{00000000-0005-0000-0000-000093100000}"/>
    <cellStyle name="20% - Énfasis3 2 3 3 4 3 2" xfId="34980" xr:uid="{00000000-0005-0000-0000-000094100000}"/>
    <cellStyle name="20% - Énfasis3 2 3 3 4 4" xfId="8035" xr:uid="{00000000-0005-0000-0000-000095100000}"/>
    <cellStyle name="20% - Énfasis3 2 3 3 4 5" xfId="25160" xr:uid="{00000000-0005-0000-0000-000096100000}"/>
    <cellStyle name="20% - Énfasis3 2 3 3 4 6" xfId="39989" xr:uid="{00000000-0005-0000-0000-000097100000}"/>
    <cellStyle name="20% - Énfasis3 2 3 3 4 7" xfId="45052" xr:uid="{F9CBAD1E-76C3-43AD-8FCF-05B33533749A}"/>
    <cellStyle name="20% - Énfasis3 2 3 3 5" xfId="5566" xr:uid="{00000000-0005-0000-0000-000098100000}"/>
    <cellStyle name="20% - Énfasis3 2 3 3 5 2" xfId="27659" xr:uid="{00000000-0005-0000-0000-000099100000}"/>
    <cellStyle name="20% - Énfasis3 2 3 3 6" xfId="15647" xr:uid="{00000000-0005-0000-0000-00009A100000}"/>
    <cellStyle name="20% - Énfasis3 2 3 3 6 2" xfId="32544" xr:uid="{00000000-0005-0000-0000-00009B100000}"/>
    <cellStyle name="20% - Énfasis3 2 3 3 7" xfId="19950" xr:uid="{00000000-0005-0000-0000-00009C100000}"/>
    <cellStyle name="20% - Énfasis3 2 3 3 8" xfId="10477" xr:uid="{00000000-0005-0000-0000-00009D100000}"/>
    <cellStyle name="20% - Énfasis3 2 3 3 9" xfId="22618" xr:uid="{00000000-0005-0000-0000-00009E100000}"/>
    <cellStyle name="20% - Énfasis3 2 3 4" xfId="1229" xr:uid="{00000000-0005-0000-0000-00009F100000}"/>
    <cellStyle name="20% - Énfasis3 2 3 4 2" xfId="3674" xr:uid="{00000000-0005-0000-0000-0000A0100000}"/>
    <cellStyle name="20% - Énfasis3 2 3 4 2 2" xfId="17784" xr:uid="{00000000-0005-0000-0000-0000A1100000}"/>
    <cellStyle name="20% - Énfasis3 2 3 4 2 2 2" xfId="30677" xr:uid="{00000000-0005-0000-0000-0000A2100000}"/>
    <cellStyle name="20% - Énfasis3 2 3 4 2 3" xfId="13495" xr:uid="{00000000-0005-0000-0000-0000A3100000}"/>
    <cellStyle name="20% - Énfasis3 2 3 4 2 3 2" xfId="35562" xr:uid="{00000000-0005-0000-0000-0000A4100000}"/>
    <cellStyle name="20% - Énfasis3 2 3 4 2 4" xfId="8617" xr:uid="{00000000-0005-0000-0000-0000A5100000}"/>
    <cellStyle name="20% - Énfasis3 2 3 4 2 5" xfId="25742" xr:uid="{00000000-0005-0000-0000-0000A6100000}"/>
    <cellStyle name="20% - Énfasis3 2 3 4 2 6" xfId="40571" xr:uid="{00000000-0005-0000-0000-0000A7100000}"/>
    <cellStyle name="20% - Énfasis3 2 3 4 2 7" xfId="45634" xr:uid="{CCA5A374-EA67-4D87-94D7-EC220B844E10}"/>
    <cellStyle name="20% - Énfasis3 2 3 4 3" xfId="6148" xr:uid="{00000000-0005-0000-0000-0000A8100000}"/>
    <cellStyle name="20% - Énfasis3 2 3 4 3 2" xfId="28241" xr:uid="{00000000-0005-0000-0000-0000A9100000}"/>
    <cellStyle name="20% - Énfasis3 2 3 4 4" xfId="15291" xr:uid="{00000000-0005-0000-0000-0000AA100000}"/>
    <cellStyle name="20% - Énfasis3 2 3 4 4 2" xfId="33126" xr:uid="{00000000-0005-0000-0000-0000AB100000}"/>
    <cellStyle name="20% - Énfasis3 2 3 4 5" xfId="20550" xr:uid="{00000000-0005-0000-0000-0000AC100000}"/>
    <cellStyle name="20% - Énfasis3 2 3 4 6" xfId="11059" xr:uid="{00000000-0005-0000-0000-0000AD100000}"/>
    <cellStyle name="20% - Énfasis3 2 3 4 7" xfId="23200" xr:uid="{00000000-0005-0000-0000-0000AE100000}"/>
    <cellStyle name="20% - Énfasis3 2 3 4 8" xfId="38030" xr:uid="{00000000-0005-0000-0000-0000AF100000}"/>
    <cellStyle name="20% - Énfasis3 2 3 4 9" xfId="43098" xr:uid="{380B0386-D0C8-4421-89D0-ECE49CD6121D}"/>
    <cellStyle name="20% - Énfasis3 2 3 5" xfId="1845" xr:uid="{00000000-0005-0000-0000-0000B0100000}"/>
    <cellStyle name="20% - Énfasis3 2 3 5 2" xfId="4287" xr:uid="{00000000-0005-0000-0000-0000B1100000}"/>
    <cellStyle name="20% - Énfasis3 2 3 5 2 2" xfId="18397" xr:uid="{00000000-0005-0000-0000-0000B2100000}"/>
    <cellStyle name="20% - Énfasis3 2 3 5 2 2 2" xfId="31290" xr:uid="{00000000-0005-0000-0000-0000B3100000}"/>
    <cellStyle name="20% - Énfasis3 2 3 5 2 3" xfId="14108" xr:uid="{00000000-0005-0000-0000-0000B4100000}"/>
    <cellStyle name="20% - Énfasis3 2 3 5 2 3 2" xfId="36175" xr:uid="{00000000-0005-0000-0000-0000B5100000}"/>
    <cellStyle name="20% - Énfasis3 2 3 5 2 4" xfId="9230" xr:uid="{00000000-0005-0000-0000-0000B6100000}"/>
    <cellStyle name="20% - Énfasis3 2 3 5 2 5" xfId="26355" xr:uid="{00000000-0005-0000-0000-0000B7100000}"/>
    <cellStyle name="20% - Énfasis3 2 3 5 2 6" xfId="41184" xr:uid="{00000000-0005-0000-0000-0000B8100000}"/>
    <cellStyle name="20% - Énfasis3 2 3 5 2 7" xfId="46247" xr:uid="{94086D18-2892-4A1C-97C4-E3DBA3EA8F21}"/>
    <cellStyle name="20% - Énfasis3 2 3 5 3" xfId="6761" xr:uid="{00000000-0005-0000-0000-0000B9100000}"/>
    <cellStyle name="20% - Énfasis3 2 3 5 3 2" xfId="28854" xr:uid="{00000000-0005-0000-0000-0000BA100000}"/>
    <cellStyle name="20% - Énfasis3 2 3 5 4" xfId="15922" xr:uid="{00000000-0005-0000-0000-0000BB100000}"/>
    <cellStyle name="20% - Énfasis3 2 3 5 4 2" xfId="33739" xr:uid="{00000000-0005-0000-0000-0000BC100000}"/>
    <cellStyle name="20% - Énfasis3 2 3 5 5" xfId="21163" xr:uid="{00000000-0005-0000-0000-0000BD100000}"/>
    <cellStyle name="20% - Énfasis3 2 3 5 6" xfId="11672" xr:uid="{00000000-0005-0000-0000-0000BE100000}"/>
    <cellStyle name="20% - Énfasis3 2 3 5 7" xfId="23813" xr:uid="{00000000-0005-0000-0000-0000BF100000}"/>
    <cellStyle name="20% - Énfasis3 2 3 5 8" xfId="38643" xr:uid="{00000000-0005-0000-0000-0000C0100000}"/>
    <cellStyle name="20% - Énfasis3 2 3 5 9" xfId="43711" xr:uid="{F015693C-1707-4989-AB5D-4D6527C5FA22}"/>
    <cellStyle name="20% - Énfasis3 2 3 6" xfId="2501" xr:uid="{00000000-0005-0000-0000-0000C1100000}"/>
    <cellStyle name="20% - Énfasis3 2 3 6 2" xfId="4943" xr:uid="{00000000-0005-0000-0000-0000C2100000}"/>
    <cellStyle name="20% - Énfasis3 2 3 6 2 2" xfId="19053" xr:uid="{00000000-0005-0000-0000-0000C3100000}"/>
    <cellStyle name="20% - Énfasis3 2 3 6 2 2 2" xfId="31946" xr:uid="{00000000-0005-0000-0000-0000C4100000}"/>
    <cellStyle name="20% - Énfasis3 2 3 6 2 3" xfId="14764" xr:uid="{00000000-0005-0000-0000-0000C5100000}"/>
    <cellStyle name="20% - Énfasis3 2 3 6 2 3 2" xfId="36831" xr:uid="{00000000-0005-0000-0000-0000C6100000}"/>
    <cellStyle name="20% - Énfasis3 2 3 6 2 4" xfId="9886" xr:uid="{00000000-0005-0000-0000-0000C7100000}"/>
    <cellStyle name="20% - Énfasis3 2 3 6 2 5" xfId="27011" xr:uid="{00000000-0005-0000-0000-0000C8100000}"/>
    <cellStyle name="20% - Énfasis3 2 3 6 2 6" xfId="41840" xr:uid="{00000000-0005-0000-0000-0000C9100000}"/>
    <cellStyle name="20% - Énfasis3 2 3 6 2 7" xfId="46903" xr:uid="{9ECA0D79-E19C-479A-8729-C1FA992EB122}"/>
    <cellStyle name="20% - Énfasis3 2 3 6 3" xfId="7417" xr:uid="{00000000-0005-0000-0000-0000CA100000}"/>
    <cellStyle name="20% - Énfasis3 2 3 6 3 2" xfId="29510" xr:uid="{00000000-0005-0000-0000-0000CB100000}"/>
    <cellStyle name="20% - Énfasis3 2 3 6 4" xfId="16578" xr:uid="{00000000-0005-0000-0000-0000CC100000}"/>
    <cellStyle name="20% - Énfasis3 2 3 6 4 2" xfId="34395" xr:uid="{00000000-0005-0000-0000-0000CD100000}"/>
    <cellStyle name="20% - Énfasis3 2 3 6 5" xfId="21819" xr:uid="{00000000-0005-0000-0000-0000CE100000}"/>
    <cellStyle name="20% - Énfasis3 2 3 6 6" xfId="12328" xr:uid="{00000000-0005-0000-0000-0000CF100000}"/>
    <cellStyle name="20% - Énfasis3 2 3 6 7" xfId="24469" xr:uid="{00000000-0005-0000-0000-0000D0100000}"/>
    <cellStyle name="20% - Énfasis3 2 3 6 8" xfId="39299" xr:uid="{00000000-0005-0000-0000-0000D1100000}"/>
    <cellStyle name="20% - Énfasis3 2 3 6 9" xfId="44367" xr:uid="{A200DA15-A1CE-4192-B26D-AC720C63E082}"/>
    <cellStyle name="20% - Énfasis3 2 3 7" xfId="954" xr:uid="{00000000-0005-0000-0000-0000D2100000}"/>
    <cellStyle name="20% - Énfasis3 2 3 7 2" xfId="3399" xr:uid="{00000000-0005-0000-0000-0000D3100000}"/>
    <cellStyle name="20% - Énfasis3 2 3 7 2 2" xfId="17509" xr:uid="{00000000-0005-0000-0000-0000D4100000}"/>
    <cellStyle name="20% - Énfasis3 2 3 7 2 2 2" xfId="30402" xr:uid="{00000000-0005-0000-0000-0000D5100000}"/>
    <cellStyle name="20% - Énfasis3 2 3 7 2 3" xfId="13220" xr:uid="{00000000-0005-0000-0000-0000D6100000}"/>
    <cellStyle name="20% - Énfasis3 2 3 7 2 3 2" xfId="35287" xr:uid="{00000000-0005-0000-0000-0000D7100000}"/>
    <cellStyle name="20% - Énfasis3 2 3 7 2 4" xfId="8342" xr:uid="{00000000-0005-0000-0000-0000D8100000}"/>
    <cellStyle name="20% - Énfasis3 2 3 7 2 5" xfId="25467" xr:uid="{00000000-0005-0000-0000-0000D9100000}"/>
    <cellStyle name="20% - Énfasis3 2 3 7 2 6" xfId="40296" xr:uid="{00000000-0005-0000-0000-0000DA100000}"/>
    <cellStyle name="20% - Énfasis3 2 3 7 2 7" xfId="45359" xr:uid="{2EB737A2-2C0E-42FE-A401-923563A848D8}"/>
    <cellStyle name="20% - Énfasis3 2 3 7 3" xfId="5873" xr:uid="{00000000-0005-0000-0000-0000DB100000}"/>
    <cellStyle name="20% - Énfasis3 2 3 7 3 2" xfId="27966" xr:uid="{00000000-0005-0000-0000-0000DC100000}"/>
    <cellStyle name="20% - Énfasis3 2 3 7 4" xfId="20275" xr:uid="{00000000-0005-0000-0000-0000DD100000}"/>
    <cellStyle name="20% - Énfasis3 2 3 7 4 2" xfId="32851" xr:uid="{00000000-0005-0000-0000-0000DE100000}"/>
    <cellStyle name="20% - Énfasis3 2 3 7 5" xfId="10784" xr:uid="{00000000-0005-0000-0000-0000DF100000}"/>
    <cellStyle name="20% - Énfasis3 2 3 7 6" xfId="22925" xr:uid="{00000000-0005-0000-0000-0000E0100000}"/>
    <cellStyle name="20% - Énfasis3 2 3 7 7" xfId="37755" xr:uid="{00000000-0005-0000-0000-0000E1100000}"/>
    <cellStyle name="20% - Énfasis3 2 3 7 8" xfId="42823" xr:uid="{DACA9F2F-0D3E-47EC-AB45-835DFDBE4534}"/>
    <cellStyle name="20% - Énfasis3 2 3 8" xfId="2736" xr:uid="{00000000-0005-0000-0000-0000E2100000}"/>
    <cellStyle name="20% - Énfasis3 2 3 8 2" xfId="16846" xr:uid="{00000000-0005-0000-0000-0000E3100000}"/>
    <cellStyle name="20% - Énfasis3 2 3 8 2 2" xfId="29739" xr:uid="{00000000-0005-0000-0000-0000E4100000}"/>
    <cellStyle name="20% - Énfasis3 2 3 8 3" xfId="12557" xr:uid="{00000000-0005-0000-0000-0000E5100000}"/>
    <cellStyle name="20% - Énfasis3 2 3 8 3 2" xfId="34624" xr:uid="{00000000-0005-0000-0000-0000E6100000}"/>
    <cellStyle name="20% - Énfasis3 2 3 8 4" xfId="7679" xr:uid="{00000000-0005-0000-0000-0000E7100000}"/>
    <cellStyle name="20% - Énfasis3 2 3 8 5" xfId="24802" xr:uid="{00000000-0005-0000-0000-0000E8100000}"/>
    <cellStyle name="20% - Énfasis3 2 3 8 6" xfId="39631" xr:uid="{00000000-0005-0000-0000-0000E9100000}"/>
    <cellStyle name="20% - Énfasis3 2 3 8 7" xfId="44696" xr:uid="{430E2F52-E923-4388-9B7C-E6BB83BF3C13}"/>
    <cellStyle name="20% - Énfasis3 2 3 9" xfId="5208" xr:uid="{00000000-0005-0000-0000-0000EA100000}"/>
    <cellStyle name="20% - Énfasis3 2 3 9 2" xfId="27301" xr:uid="{00000000-0005-0000-0000-0000EB100000}"/>
    <cellStyle name="20% - Énfasis3 2 4" xfId="329" xr:uid="{00000000-0005-0000-0000-0000EC100000}"/>
    <cellStyle name="20% - Énfasis3 2 4 10" xfId="19283" xr:uid="{00000000-0005-0000-0000-0000ED100000}"/>
    <cellStyle name="20% - Énfasis3 2 4 11" xfId="19695" xr:uid="{00000000-0005-0000-0000-0000EE100000}"/>
    <cellStyle name="20% - Énfasis3 2 4 12" xfId="10222" xr:uid="{00000000-0005-0000-0000-0000EF100000}"/>
    <cellStyle name="20% - Énfasis3 2 4 13" xfId="22119" xr:uid="{00000000-0005-0000-0000-0000F0100000}"/>
    <cellStyle name="20% - Énfasis3 2 4 14" xfId="22363" xr:uid="{00000000-0005-0000-0000-0000F1100000}"/>
    <cellStyle name="20% - Énfasis3 2 4 15" xfId="37193" xr:uid="{00000000-0005-0000-0000-0000F2100000}"/>
    <cellStyle name="20% - Énfasis3 2 4 16" xfId="42261" xr:uid="{4459CCD6-AFF4-44CB-B0A9-E0D610788081}"/>
    <cellStyle name="20% - Énfasis3 2 4 2" xfId="589" xr:uid="{00000000-0005-0000-0000-0000F3100000}"/>
    <cellStyle name="20% - Énfasis3 2 4 2 10" xfId="37447" xr:uid="{00000000-0005-0000-0000-0000F4100000}"/>
    <cellStyle name="20% - Énfasis3 2 4 2 11" xfId="42515" xr:uid="{098992BB-6F90-424F-AA08-32AF2E78A323}"/>
    <cellStyle name="20% - Énfasis3 2 4 2 2" xfId="2200" xr:uid="{00000000-0005-0000-0000-0000F5100000}"/>
    <cellStyle name="20% - Énfasis3 2 4 2 2 2" xfId="4642" xr:uid="{00000000-0005-0000-0000-0000F6100000}"/>
    <cellStyle name="20% - Énfasis3 2 4 2 2 2 2" xfId="18752" xr:uid="{00000000-0005-0000-0000-0000F7100000}"/>
    <cellStyle name="20% - Énfasis3 2 4 2 2 2 2 2" xfId="31645" xr:uid="{00000000-0005-0000-0000-0000F8100000}"/>
    <cellStyle name="20% - Énfasis3 2 4 2 2 2 3" xfId="14463" xr:uid="{00000000-0005-0000-0000-0000F9100000}"/>
    <cellStyle name="20% - Énfasis3 2 4 2 2 2 3 2" xfId="36530" xr:uid="{00000000-0005-0000-0000-0000FA100000}"/>
    <cellStyle name="20% - Énfasis3 2 4 2 2 2 4" xfId="9585" xr:uid="{00000000-0005-0000-0000-0000FB100000}"/>
    <cellStyle name="20% - Énfasis3 2 4 2 2 2 5" xfId="26710" xr:uid="{00000000-0005-0000-0000-0000FC100000}"/>
    <cellStyle name="20% - Énfasis3 2 4 2 2 2 6" xfId="41539" xr:uid="{00000000-0005-0000-0000-0000FD100000}"/>
    <cellStyle name="20% - Énfasis3 2 4 2 2 2 7" xfId="46602" xr:uid="{FE8F0B9F-682A-43C8-8E78-0B66D692B952}"/>
    <cellStyle name="20% - Énfasis3 2 4 2 2 3" xfId="7116" xr:uid="{00000000-0005-0000-0000-0000FE100000}"/>
    <cellStyle name="20% - Énfasis3 2 4 2 2 3 2" xfId="29209" xr:uid="{00000000-0005-0000-0000-0000FF100000}"/>
    <cellStyle name="20% - Énfasis3 2 4 2 2 4" xfId="16277" xr:uid="{00000000-0005-0000-0000-000000110000}"/>
    <cellStyle name="20% - Énfasis3 2 4 2 2 4 2" xfId="34094" xr:uid="{00000000-0005-0000-0000-000001110000}"/>
    <cellStyle name="20% - Énfasis3 2 4 2 2 5" xfId="21518" xr:uid="{00000000-0005-0000-0000-000002110000}"/>
    <cellStyle name="20% - Énfasis3 2 4 2 2 6" xfId="12027" xr:uid="{00000000-0005-0000-0000-000003110000}"/>
    <cellStyle name="20% - Énfasis3 2 4 2 2 7" xfId="24168" xr:uid="{00000000-0005-0000-0000-000004110000}"/>
    <cellStyle name="20% - Énfasis3 2 4 2 2 8" xfId="38998" xr:uid="{00000000-0005-0000-0000-000005110000}"/>
    <cellStyle name="20% - Énfasis3 2 4 2 2 9" xfId="44066" xr:uid="{44274D90-6CA9-4F3E-B44E-F4FDC6F7CBDD}"/>
    <cellStyle name="20% - Énfasis3 2 4 2 3" xfId="1587" xr:uid="{00000000-0005-0000-0000-000006110000}"/>
    <cellStyle name="20% - Énfasis3 2 4 2 3 2" xfId="4029" xr:uid="{00000000-0005-0000-0000-000007110000}"/>
    <cellStyle name="20% - Énfasis3 2 4 2 3 2 2" xfId="18139" xr:uid="{00000000-0005-0000-0000-000008110000}"/>
    <cellStyle name="20% - Énfasis3 2 4 2 3 2 2 2" xfId="31032" xr:uid="{00000000-0005-0000-0000-000009110000}"/>
    <cellStyle name="20% - Énfasis3 2 4 2 3 2 3" xfId="13850" xr:uid="{00000000-0005-0000-0000-00000A110000}"/>
    <cellStyle name="20% - Énfasis3 2 4 2 3 2 3 2" xfId="35917" xr:uid="{00000000-0005-0000-0000-00000B110000}"/>
    <cellStyle name="20% - Énfasis3 2 4 2 3 2 4" xfId="8972" xr:uid="{00000000-0005-0000-0000-00000C110000}"/>
    <cellStyle name="20% - Énfasis3 2 4 2 3 2 5" xfId="26097" xr:uid="{00000000-0005-0000-0000-00000D110000}"/>
    <cellStyle name="20% - Énfasis3 2 4 2 3 2 6" xfId="40926" xr:uid="{00000000-0005-0000-0000-00000E110000}"/>
    <cellStyle name="20% - Énfasis3 2 4 2 3 2 7" xfId="45989" xr:uid="{442CCF25-34A8-4264-818E-FF1A2C769370}"/>
    <cellStyle name="20% - Énfasis3 2 4 2 3 3" xfId="6503" xr:uid="{00000000-0005-0000-0000-00000F110000}"/>
    <cellStyle name="20% - Énfasis3 2 4 2 3 3 2" xfId="28596" xr:uid="{00000000-0005-0000-0000-000010110000}"/>
    <cellStyle name="20% - Énfasis3 2 4 2 3 4" xfId="20905" xr:uid="{00000000-0005-0000-0000-000011110000}"/>
    <cellStyle name="20% - Énfasis3 2 4 2 3 4 2" xfId="33481" xr:uid="{00000000-0005-0000-0000-000012110000}"/>
    <cellStyle name="20% - Énfasis3 2 4 2 3 5" xfId="11414" xr:uid="{00000000-0005-0000-0000-000013110000}"/>
    <cellStyle name="20% - Énfasis3 2 4 2 3 6" xfId="23555" xr:uid="{00000000-0005-0000-0000-000014110000}"/>
    <cellStyle name="20% - Énfasis3 2 4 2 3 7" xfId="38385" xr:uid="{00000000-0005-0000-0000-000015110000}"/>
    <cellStyle name="20% - Énfasis3 2 4 2 3 8" xfId="43453" xr:uid="{1B18CF7B-258D-4360-97A0-50586397C9B9}"/>
    <cellStyle name="20% - Énfasis3 2 4 2 4" xfId="3091" xr:uid="{00000000-0005-0000-0000-000016110000}"/>
    <cellStyle name="20% - Énfasis3 2 4 2 4 2" xfId="17201" xr:uid="{00000000-0005-0000-0000-000017110000}"/>
    <cellStyle name="20% - Énfasis3 2 4 2 4 2 2" xfId="30094" xr:uid="{00000000-0005-0000-0000-000018110000}"/>
    <cellStyle name="20% - Énfasis3 2 4 2 4 3" xfId="12912" xr:uid="{00000000-0005-0000-0000-000019110000}"/>
    <cellStyle name="20% - Énfasis3 2 4 2 4 3 2" xfId="34979" xr:uid="{00000000-0005-0000-0000-00001A110000}"/>
    <cellStyle name="20% - Énfasis3 2 4 2 4 4" xfId="8034" xr:uid="{00000000-0005-0000-0000-00001B110000}"/>
    <cellStyle name="20% - Énfasis3 2 4 2 4 5" xfId="25159" xr:uid="{00000000-0005-0000-0000-00001C110000}"/>
    <cellStyle name="20% - Énfasis3 2 4 2 4 6" xfId="39988" xr:uid="{00000000-0005-0000-0000-00001D110000}"/>
    <cellStyle name="20% - Énfasis3 2 4 2 4 7" xfId="45051" xr:uid="{9F8B44B9-A01A-4D01-B09F-D553BDE3BA99}"/>
    <cellStyle name="20% - Énfasis3 2 4 2 5" xfId="5565" xr:uid="{00000000-0005-0000-0000-00001E110000}"/>
    <cellStyle name="20% - Énfasis3 2 4 2 5 2" xfId="27658" xr:uid="{00000000-0005-0000-0000-00001F110000}"/>
    <cellStyle name="20% - Énfasis3 2 4 2 6" xfId="15646" xr:uid="{00000000-0005-0000-0000-000020110000}"/>
    <cellStyle name="20% - Énfasis3 2 4 2 6 2" xfId="32543" xr:uid="{00000000-0005-0000-0000-000021110000}"/>
    <cellStyle name="20% - Énfasis3 2 4 2 7" xfId="19949" xr:uid="{00000000-0005-0000-0000-000022110000}"/>
    <cellStyle name="20% - Énfasis3 2 4 2 8" xfId="10476" xr:uid="{00000000-0005-0000-0000-000023110000}"/>
    <cellStyle name="20% - Énfasis3 2 4 2 9" xfId="22617" xr:uid="{00000000-0005-0000-0000-000024110000}"/>
    <cellStyle name="20% - Énfasis3 2 4 3" xfId="1333" xr:uid="{00000000-0005-0000-0000-000025110000}"/>
    <cellStyle name="20% - Énfasis3 2 4 3 2" xfId="3775" xr:uid="{00000000-0005-0000-0000-000026110000}"/>
    <cellStyle name="20% - Énfasis3 2 4 3 2 2" xfId="17885" xr:uid="{00000000-0005-0000-0000-000027110000}"/>
    <cellStyle name="20% - Énfasis3 2 4 3 2 2 2" xfId="30778" xr:uid="{00000000-0005-0000-0000-000028110000}"/>
    <cellStyle name="20% - Énfasis3 2 4 3 2 3" xfId="13596" xr:uid="{00000000-0005-0000-0000-000029110000}"/>
    <cellStyle name="20% - Énfasis3 2 4 3 2 3 2" xfId="35663" xr:uid="{00000000-0005-0000-0000-00002A110000}"/>
    <cellStyle name="20% - Énfasis3 2 4 3 2 4" xfId="8718" xr:uid="{00000000-0005-0000-0000-00002B110000}"/>
    <cellStyle name="20% - Énfasis3 2 4 3 2 5" xfId="25843" xr:uid="{00000000-0005-0000-0000-00002C110000}"/>
    <cellStyle name="20% - Énfasis3 2 4 3 2 6" xfId="40672" xr:uid="{00000000-0005-0000-0000-00002D110000}"/>
    <cellStyle name="20% - Énfasis3 2 4 3 2 7" xfId="45735" xr:uid="{A4FCC4F3-261D-4E0E-AE9C-34A2A8532805}"/>
    <cellStyle name="20% - Énfasis3 2 4 3 3" xfId="6249" xr:uid="{00000000-0005-0000-0000-00002E110000}"/>
    <cellStyle name="20% - Énfasis3 2 4 3 3 2" xfId="28342" xr:uid="{00000000-0005-0000-0000-00002F110000}"/>
    <cellStyle name="20% - Énfasis3 2 4 3 4" xfId="15392" xr:uid="{00000000-0005-0000-0000-000030110000}"/>
    <cellStyle name="20% - Énfasis3 2 4 3 4 2" xfId="33227" xr:uid="{00000000-0005-0000-0000-000031110000}"/>
    <cellStyle name="20% - Énfasis3 2 4 3 5" xfId="20651" xr:uid="{00000000-0005-0000-0000-000032110000}"/>
    <cellStyle name="20% - Énfasis3 2 4 3 6" xfId="11160" xr:uid="{00000000-0005-0000-0000-000033110000}"/>
    <cellStyle name="20% - Énfasis3 2 4 3 7" xfId="23301" xr:uid="{00000000-0005-0000-0000-000034110000}"/>
    <cellStyle name="20% - Énfasis3 2 4 3 8" xfId="38131" xr:uid="{00000000-0005-0000-0000-000035110000}"/>
    <cellStyle name="20% - Énfasis3 2 4 3 9" xfId="43199" xr:uid="{661BAB17-821E-4AE5-BB16-80A3A6CACC2D}"/>
    <cellStyle name="20% - Énfasis3 2 4 4" xfId="1946" xr:uid="{00000000-0005-0000-0000-000036110000}"/>
    <cellStyle name="20% - Énfasis3 2 4 4 2" xfId="4388" xr:uid="{00000000-0005-0000-0000-000037110000}"/>
    <cellStyle name="20% - Énfasis3 2 4 4 2 2" xfId="18498" xr:uid="{00000000-0005-0000-0000-000038110000}"/>
    <cellStyle name="20% - Énfasis3 2 4 4 2 2 2" xfId="31391" xr:uid="{00000000-0005-0000-0000-000039110000}"/>
    <cellStyle name="20% - Énfasis3 2 4 4 2 3" xfId="14209" xr:uid="{00000000-0005-0000-0000-00003A110000}"/>
    <cellStyle name="20% - Énfasis3 2 4 4 2 3 2" xfId="36276" xr:uid="{00000000-0005-0000-0000-00003B110000}"/>
    <cellStyle name="20% - Énfasis3 2 4 4 2 4" xfId="9331" xr:uid="{00000000-0005-0000-0000-00003C110000}"/>
    <cellStyle name="20% - Énfasis3 2 4 4 2 5" xfId="26456" xr:uid="{00000000-0005-0000-0000-00003D110000}"/>
    <cellStyle name="20% - Énfasis3 2 4 4 2 6" xfId="41285" xr:uid="{00000000-0005-0000-0000-00003E110000}"/>
    <cellStyle name="20% - Énfasis3 2 4 4 2 7" xfId="46348" xr:uid="{2D985D6B-76F6-4D1D-9BCB-414403C267F7}"/>
    <cellStyle name="20% - Énfasis3 2 4 4 3" xfId="6862" xr:uid="{00000000-0005-0000-0000-00003F110000}"/>
    <cellStyle name="20% - Énfasis3 2 4 4 3 2" xfId="28955" xr:uid="{00000000-0005-0000-0000-000040110000}"/>
    <cellStyle name="20% - Énfasis3 2 4 4 4" xfId="16023" xr:uid="{00000000-0005-0000-0000-000041110000}"/>
    <cellStyle name="20% - Énfasis3 2 4 4 4 2" xfId="33840" xr:uid="{00000000-0005-0000-0000-000042110000}"/>
    <cellStyle name="20% - Énfasis3 2 4 4 5" xfId="21264" xr:uid="{00000000-0005-0000-0000-000043110000}"/>
    <cellStyle name="20% - Énfasis3 2 4 4 6" xfId="11773" xr:uid="{00000000-0005-0000-0000-000044110000}"/>
    <cellStyle name="20% - Énfasis3 2 4 4 7" xfId="23914" xr:uid="{00000000-0005-0000-0000-000045110000}"/>
    <cellStyle name="20% - Énfasis3 2 4 4 8" xfId="38744" xr:uid="{00000000-0005-0000-0000-000046110000}"/>
    <cellStyle name="20% - Énfasis3 2 4 4 9" xfId="43812" xr:uid="{4E96F327-DDC7-4BB2-ACA9-BF74774C8632}"/>
    <cellStyle name="20% - Énfasis3 2 4 5" xfId="2468" xr:uid="{00000000-0005-0000-0000-000047110000}"/>
    <cellStyle name="20% - Énfasis3 2 4 5 2" xfId="4910" xr:uid="{00000000-0005-0000-0000-000048110000}"/>
    <cellStyle name="20% - Énfasis3 2 4 5 2 2" xfId="19020" xr:uid="{00000000-0005-0000-0000-000049110000}"/>
    <cellStyle name="20% - Énfasis3 2 4 5 2 2 2" xfId="31913" xr:uid="{00000000-0005-0000-0000-00004A110000}"/>
    <cellStyle name="20% - Énfasis3 2 4 5 2 3" xfId="14731" xr:uid="{00000000-0005-0000-0000-00004B110000}"/>
    <cellStyle name="20% - Énfasis3 2 4 5 2 3 2" xfId="36798" xr:uid="{00000000-0005-0000-0000-00004C110000}"/>
    <cellStyle name="20% - Énfasis3 2 4 5 2 4" xfId="9853" xr:uid="{00000000-0005-0000-0000-00004D110000}"/>
    <cellStyle name="20% - Énfasis3 2 4 5 2 5" xfId="26978" xr:uid="{00000000-0005-0000-0000-00004E110000}"/>
    <cellStyle name="20% - Énfasis3 2 4 5 2 6" xfId="41807" xr:uid="{00000000-0005-0000-0000-00004F110000}"/>
    <cellStyle name="20% - Énfasis3 2 4 5 2 7" xfId="46870" xr:uid="{56293DD5-4AE9-407E-AAE1-5B19A25B4033}"/>
    <cellStyle name="20% - Énfasis3 2 4 5 3" xfId="7384" xr:uid="{00000000-0005-0000-0000-000050110000}"/>
    <cellStyle name="20% - Énfasis3 2 4 5 3 2" xfId="29477" xr:uid="{00000000-0005-0000-0000-000051110000}"/>
    <cellStyle name="20% - Énfasis3 2 4 5 4" xfId="16545" xr:uid="{00000000-0005-0000-0000-000052110000}"/>
    <cellStyle name="20% - Énfasis3 2 4 5 4 2" xfId="34362" xr:uid="{00000000-0005-0000-0000-000053110000}"/>
    <cellStyle name="20% - Énfasis3 2 4 5 5" xfId="21786" xr:uid="{00000000-0005-0000-0000-000054110000}"/>
    <cellStyle name="20% - Énfasis3 2 4 5 6" xfId="12295" xr:uid="{00000000-0005-0000-0000-000055110000}"/>
    <cellStyle name="20% - Énfasis3 2 4 5 7" xfId="24436" xr:uid="{00000000-0005-0000-0000-000056110000}"/>
    <cellStyle name="20% - Énfasis3 2 4 5 8" xfId="39266" xr:uid="{00000000-0005-0000-0000-000057110000}"/>
    <cellStyle name="20% - Énfasis3 2 4 5 9" xfId="44334" xr:uid="{BB284E59-76E2-4277-A03C-AE099847E13F}"/>
    <cellStyle name="20% - Énfasis3 2 4 6" xfId="891" xr:uid="{00000000-0005-0000-0000-000058110000}"/>
    <cellStyle name="20% - Énfasis3 2 4 6 2" xfId="3336" xr:uid="{00000000-0005-0000-0000-000059110000}"/>
    <cellStyle name="20% - Énfasis3 2 4 6 2 2" xfId="17446" xr:uid="{00000000-0005-0000-0000-00005A110000}"/>
    <cellStyle name="20% - Énfasis3 2 4 6 2 2 2" xfId="30339" xr:uid="{00000000-0005-0000-0000-00005B110000}"/>
    <cellStyle name="20% - Énfasis3 2 4 6 2 3" xfId="13157" xr:uid="{00000000-0005-0000-0000-00005C110000}"/>
    <cellStyle name="20% - Énfasis3 2 4 6 2 3 2" xfId="35224" xr:uid="{00000000-0005-0000-0000-00005D110000}"/>
    <cellStyle name="20% - Énfasis3 2 4 6 2 4" xfId="8279" xr:uid="{00000000-0005-0000-0000-00005E110000}"/>
    <cellStyle name="20% - Énfasis3 2 4 6 2 5" xfId="25404" xr:uid="{00000000-0005-0000-0000-00005F110000}"/>
    <cellStyle name="20% - Énfasis3 2 4 6 2 6" xfId="40233" xr:uid="{00000000-0005-0000-0000-000060110000}"/>
    <cellStyle name="20% - Énfasis3 2 4 6 2 7" xfId="45296" xr:uid="{71DF3EFA-06DE-4EC2-8392-FA2D91C30A6F}"/>
    <cellStyle name="20% - Énfasis3 2 4 6 3" xfId="5810" xr:uid="{00000000-0005-0000-0000-000061110000}"/>
    <cellStyle name="20% - Énfasis3 2 4 6 3 2" xfId="27903" xr:uid="{00000000-0005-0000-0000-000062110000}"/>
    <cellStyle name="20% - Énfasis3 2 4 6 4" xfId="20212" xr:uid="{00000000-0005-0000-0000-000063110000}"/>
    <cellStyle name="20% - Énfasis3 2 4 6 4 2" xfId="32788" xr:uid="{00000000-0005-0000-0000-000064110000}"/>
    <cellStyle name="20% - Énfasis3 2 4 6 5" xfId="10721" xr:uid="{00000000-0005-0000-0000-000065110000}"/>
    <cellStyle name="20% - Énfasis3 2 4 6 6" xfId="22862" xr:uid="{00000000-0005-0000-0000-000066110000}"/>
    <cellStyle name="20% - Énfasis3 2 4 6 7" xfId="37692" xr:uid="{00000000-0005-0000-0000-000067110000}"/>
    <cellStyle name="20% - Énfasis3 2 4 6 8" xfId="42760" xr:uid="{1E404C40-A411-4575-A90D-0055A0CA5671}"/>
    <cellStyle name="20% - Énfasis3 2 4 7" xfId="2837" xr:uid="{00000000-0005-0000-0000-000068110000}"/>
    <cellStyle name="20% - Énfasis3 2 4 7 2" xfId="16947" xr:uid="{00000000-0005-0000-0000-000069110000}"/>
    <cellStyle name="20% - Énfasis3 2 4 7 2 2" xfId="29840" xr:uid="{00000000-0005-0000-0000-00006A110000}"/>
    <cellStyle name="20% - Énfasis3 2 4 7 3" xfId="12658" xr:uid="{00000000-0005-0000-0000-00006B110000}"/>
    <cellStyle name="20% - Énfasis3 2 4 7 3 2" xfId="34725" xr:uid="{00000000-0005-0000-0000-00006C110000}"/>
    <cellStyle name="20% - Énfasis3 2 4 7 4" xfId="7780" xr:uid="{00000000-0005-0000-0000-00006D110000}"/>
    <cellStyle name="20% - Énfasis3 2 4 7 5" xfId="24905" xr:uid="{00000000-0005-0000-0000-00006E110000}"/>
    <cellStyle name="20% - Énfasis3 2 4 7 6" xfId="39734" xr:uid="{00000000-0005-0000-0000-00006F110000}"/>
    <cellStyle name="20% - Énfasis3 2 4 7 7" xfId="44797" xr:uid="{48B18B0E-29DB-4BA9-9345-0E69D8092C6C}"/>
    <cellStyle name="20% - Énfasis3 2 4 8" xfId="5311" xr:uid="{00000000-0005-0000-0000-000070110000}"/>
    <cellStyle name="20% - Énfasis3 2 4 8 2" xfId="27404" xr:uid="{00000000-0005-0000-0000-000071110000}"/>
    <cellStyle name="20% - Énfasis3 2 4 9" xfId="14954" xr:uid="{00000000-0005-0000-0000-000072110000}"/>
    <cellStyle name="20% - Énfasis3 2 4 9 2" xfId="32289" xr:uid="{00000000-0005-0000-0000-000073110000}"/>
    <cellStyle name="20% - Énfasis3 2 5" xfId="485" xr:uid="{00000000-0005-0000-0000-000074110000}"/>
    <cellStyle name="20% - Énfasis3 2 5 10" xfId="19436" xr:uid="{00000000-0005-0000-0000-000075110000}"/>
    <cellStyle name="20% - Énfasis3 2 5 11" xfId="19848" xr:uid="{00000000-0005-0000-0000-000076110000}"/>
    <cellStyle name="20% - Énfasis3 2 5 12" xfId="10375" xr:uid="{00000000-0005-0000-0000-000077110000}"/>
    <cellStyle name="20% - Énfasis3 2 5 13" xfId="22516" xr:uid="{00000000-0005-0000-0000-000078110000}"/>
    <cellStyle name="20% - Énfasis3 2 5 14" xfId="37346" xr:uid="{00000000-0005-0000-0000-000079110000}"/>
    <cellStyle name="20% - Énfasis3 2 5 15" xfId="42414" xr:uid="{6345EF21-5841-44B2-ACBF-EE5E27B76FA4}"/>
    <cellStyle name="20% - Énfasis3 2 5 2" xfId="588" xr:uid="{00000000-0005-0000-0000-00007A110000}"/>
    <cellStyle name="20% - Énfasis3 2 5 2 10" xfId="37446" xr:uid="{00000000-0005-0000-0000-00007B110000}"/>
    <cellStyle name="20% - Énfasis3 2 5 2 11" xfId="42514" xr:uid="{B1D9C117-0983-4311-99D9-ADF9043116DC}"/>
    <cellStyle name="20% - Énfasis3 2 5 2 2" xfId="2199" xr:uid="{00000000-0005-0000-0000-00007C110000}"/>
    <cellStyle name="20% - Énfasis3 2 5 2 2 2" xfId="4641" xr:uid="{00000000-0005-0000-0000-00007D110000}"/>
    <cellStyle name="20% - Énfasis3 2 5 2 2 2 2" xfId="18751" xr:uid="{00000000-0005-0000-0000-00007E110000}"/>
    <cellStyle name="20% - Énfasis3 2 5 2 2 2 2 2" xfId="31644" xr:uid="{00000000-0005-0000-0000-00007F110000}"/>
    <cellStyle name="20% - Énfasis3 2 5 2 2 2 3" xfId="14462" xr:uid="{00000000-0005-0000-0000-000080110000}"/>
    <cellStyle name="20% - Énfasis3 2 5 2 2 2 3 2" xfId="36529" xr:uid="{00000000-0005-0000-0000-000081110000}"/>
    <cellStyle name="20% - Énfasis3 2 5 2 2 2 4" xfId="9584" xr:uid="{00000000-0005-0000-0000-000082110000}"/>
    <cellStyle name="20% - Énfasis3 2 5 2 2 2 5" xfId="26709" xr:uid="{00000000-0005-0000-0000-000083110000}"/>
    <cellStyle name="20% - Énfasis3 2 5 2 2 2 6" xfId="41538" xr:uid="{00000000-0005-0000-0000-000084110000}"/>
    <cellStyle name="20% - Énfasis3 2 5 2 2 2 7" xfId="46601" xr:uid="{02D0E3FF-1719-46A6-9016-5100CBAF8D5C}"/>
    <cellStyle name="20% - Énfasis3 2 5 2 2 3" xfId="7115" xr:uid="{00000000-0005-0000-0000-000085110000}"/>
    <cellStyle name="20% - Énfasis3 2 5 2 2 3 2" xfId="29208" xr:uid="{00000000-0005-0000-0000-000086110000}"/>
    <cellStyle name="20% - Énfasis3 2 5 2 2 4" xfId="16276" xr:uid="{00000000-0005-0000-0000-000087110000}"/>
    <cellStyle name="20% - Énfasis3 2 5 2 2 4 2" xfId="34093" xr:uid="{00000000-0005-0000-0000-000088110000}"/>
    <cellStyle name="20% - Énfasis3 2 5 2 2 5" xfId="21517" xr:uid="{00000000-0005-0000-0000-000089110000}"/>
    <cellStyle name="20% - Énfasis3 2 5 2 2 6" xfId="12026" xr:uid="{00000000-0005-0000-0000-00008A110000}"/>
    <cellStyle name="20% - Énfasis3 2 5 2 2 7" xfId="24167" xr:uid="{00000000-0005-0000-0000-00008B110000}"/>
    <cellStyle name="20% - Énfasis3 2 5 2 2 8" xfId="38997" xr:uid="{00000000-0005-0000-0000-00008C110000}"/>
    <cellStyle name="20% - Énfasis3 2 5 2 2 9" xfId="44065" xr:uid="{BE4A1449-519D-42FA-98B6-61F59F6AD908}"/>
    <cellStyle name="20% - Énfasis3 2 5 2 3" xfId="1586" xr:uid="{00000000-0005-0000-0000-00008D110000}"/>
    <cellStyle name="20% - Énfasis3 2 5 2 3 2" xfId="4028" xr:uid="{00000000-0005-0000-0000-00008E110000}"/>
    <cellStyle name="20% - Énfasis3 2 5 2 3 2 2" xfId="18138" xr:uid="{00000000-0005-0000-0000-00008F110000}"/>
    <cellStyle name="20% - Énfasis3 2 5 2 3 2 2 2" xfId="31031" xr:uid="{00000000-0005-0000-0000-000090110000}"/>
    <cellStyle name="20% - Énfasis3 2 5 2 3 2 3" xfId="13849" xr:uid="{00000000-0005-0000-0000-000091110000}"/>
    <cellStyle name="20% - Énfasis3 2 5 2 3 2 3 2" xfId="35916" xr:uid="{00000000-0005-0000-0000-000092110000}"/>
    <cellStyle name="20% - Énfasis3 2 5 2 3 2 4" xfId="8971" xr:uid="{00000000-0005-0000-0000-000093110000}"/>
    <cellStyle name="20% - Énfasis3 2 5 2 3 2 5" xfId="26096" xr:uid="{00000000-0005-0000-0000-000094110000}"/>
    <cellStyle name="20% - Énfasis3 2 5 2 3 2 6" xfId="40925" xr:uid="{00000000-0005-0000-0000-000095110000}"/>
    <cellStyle name="20% - Énfasis3 2 5 2 3 2 7" xfId="45988" xr:uid="{66CAB361-E665-4B9B-BD10-453FCEA0E00B}"/>
    <cellStyle name="20% - Énfasis3 2 5 2 3 3" xfId="6502" xr:uid="{00000000-0005-0000-0000-000096110000}"/>
    <cellStyle name="20% - Énfasis3 2 5 2 3 3 2" xfId="28595" xr:uid="{00000000-0005-0000-0000-000097110000}"/>
    <cellStyle name="20% - Énfasis3 2 5 2 3 4" xfId="20904" xr:uid="{00000000-0005-0000-0000-000098110000}"/>
    <cellStyle name="20% - Énfasis3 2 5 2 3 4 2" xfId="33480" xr:uid="{00000000-0005-0000-0000-000099110000}"/>
    <cellStyle name="20% - Énfasis3 2 5 2 3 5" xfId="11413" xr:uid="{00000000-0005-0000-0000-00009A110000}"/>
    <cellStyle name="20% - Énfasis3 2 5 2 3 6" xfId="23554" xr:uid="{00000000-0005-0000-0000-00009B110000}"/>
    <cellStyle name="20% - Énfasis3 2 5 2 3 7" xfId="38384" xr:uid="{00000000-0005-0000-0000-00009C110000}"/>
    <cellStyle name="20% - Énfasis3 2 5 2 3 8" xfId="43452" xr:uid="{6BCB3F35-C13E-4578-BFE4-A4C321D62B3C}"/>
    <cellStyle name="20% - Énfasis3 2 5 2 4" xfId="3090" xr:uid="{00000000-0005-0000-0000-00009D110000}"/>
    <cellStyle name="20% - Énfasis3 2 5 2 4 2" xfId="17200" xr:uid="{00000000-0005-0000-0000-00009E110000}"/>
    <cellStyle name="20% - Énfasis3 2 5 2 4 2 2" xfId="30093" xr:uid="{00000000-0005-0000-0000-00009F110000}"/>
    <cellStyle name="20% - Énfasis3 2 5 2 4 3" xfId="12911" xr:uid="{00000000-0005-0000-0000-0000A0110000}"/>
    <cellStyle name="20% - Énfasis3 2 5 2 4 3 2" xfId="34978" xr:uid="{00000000-0005-0000-0000-0000A1110000}"/>
    <cellStyle name="20% - Énfasis3 2 5 2 4 4" xfId="8033" xr:uid="{00000000-0005-0000-0000-0000A2110000}"/>
    <cellStyle name="20% - Énfasis3 2 5 2 4 5" xfId="25158" xr:uid="{00000000-0005-0000-0000-0000A3110000}"/>
    <cellStyle name="20% - Énfasis3 2 5 2 4 6" xfId="39987" xr:uid="{00000000-0005-0000-0000-0000A4110000}"/>
    <cellStyle name="20% - Énfasis3 2 5 2 4 7" xfId="45050" xr:uid="{AA0678E4-DC4A-4A08-B9C9-E3B5A5FFF789}"/>
    <cellStyle name="20% - Énfasis3 2 5 2 5" xfId="5564" xr:uid="{00000000-0005-0000-0000-0000A5110000}"/>
    <cellStyle name="20% - Énfasis3 2 5 2 5 2" xfId="27657" xr:uid="{00000000-0005-0000-0000-0000A6110000}"/>
    <cellStyle name="20% - Énfasis3 2 5 2 6" xfId="15645" xr:uid="{00000000-0005-0000-0000-0000A7110000}"/>
    <cellStyle name="20% - Énfasis3 2 5 2 6 2" xfId="32542" xr:uid="{00000000-0005-0000-0000-0000A8110000}"/>
    <cellStyle name="20% - Énfasis3 2 5 2 7" xfId="19948" xr:uid="{00000000-0005-0000-0000-0000A9110000}"/>
    <cellStyle name="20% - Énfasis3 2 5 2 8" xfId="10475" xr:uid="{00000000-0005-0000-0000-0000AA110000}"/>
    <cellStyle name="20% - Énfasis3 2 5 2 9" xfId="22616" xr:uid="{00000000-0005-0000-0000-0000AB110000}"/>
    <cellStyle name="20% - Énfasis3 2 5 3" xfId="1486" xr:uid="{00000000-0005-0000-0000-0000AC110000}"/>
    <cellStyle name="20% - Énfasis3 2 5 3 2" xfId="3928" xr:uid="{00000000-0005-0000-0000-0000AD110000}"/>
    <cellStyle name="20% - Énfasis3 2 5 3 2 2" xfId="18038" xr:uid="{00000000-0005-0000-0000-0000AE110000}"/>
    <cellStyle name="20% - Énfasis3 2 5 3 2 2 2" xfId="30931" xr:uid="{00000000-0005-0000-0000-0000AF110000}"/>
    <cellStyle name="20% - Énfasis3 2 5 3 2 3" xfId="13749" xr:uid="{00000000-0005-0000-0000-0000B0110000}"/>
    <cellStyle name="20% - Énfasis3 2 5 3 2 3 2" xfId="35816" xr:uid="{00000000-0005-0000-0000-0000B1110000}"/>
    <cellStyle name="20% - Énfasis3 2 5 3 2 4" xfId="8871" xr:uid="{00000000-0005-0000-0000-0000B2110000}"/>
    <cellStyle name="20% - Énfasis3 2 5 3 2 5" xfId="25996" xr:uid="{00000000-0005-0000-0000-0000B3110000}"/>
    <cellStyle name="20% - Énfasis3 2 5 3 2 6" xfId="40825" xr:uid="{00000000-0005-0000-0000-0000B4110000}"/>
    <cellStyle name="20% - Énfasis3 2 5 3 2 7" xfId="45888" xr:uid="{63FF74F9-FF06-4F9D-B2FE-99368EE7BD1F}"/>
    <cellStyle name="20% - Énfasis3 2 5 3 3" xfId="6402" xr:uid="{00000000-0005-0000-0000-0000B5110000}"/>
    <cellStyle name="20% - Énfasis3 2 5 3 3 2" xfId="28495" xr:uid="{00000000-0005-0000-0000-0000B6110000}"/>
    <cellStyle name="20% - Énfasis3 2 5 3 4" xfId="15545" xr:uid="{00000000-0005-0000-0000-0000B7110000}"/>
    <cellStyle name="20% - Énfasis3 2 5 3 4 2" xfId="33380" xr:uid="{00000000-0005-0000-0000-0000B8110000}"/>
    <cellStyle name="20% - Énfasis3 2 5 3 5" xfId="20804" xr:uid="{00000000-0005-0000-0000-0000B9110000}"/>
    <cellStyle name="20% - Énfasis3 2 5 3 6" xfId="11313" xr:uid="{00000000-0005-0000-0000-0000BA110000}"/>
    <cellStyle name="20% - Énfasis3 2 5 3 7" xfId="23454" xr:uid="{00000000-0005-0000-0000-0000BB110000}"/>
    <cellStyle name="20% - Énfasis3 2 5 3 8" xfId="38284" xr:uid="{00000000-0005-0000-0000-0000BC110000}"/>
    <cellStyle name="20% - Énfasis3 2 5 3 9" xfId="43352" xr:uid="{DDF7002B-DA0F-4943-AAC6-E055CA2EADBF}"/>
    <cellStyle name="20% - Énfasis3 2 5 4" xfId="2099" xr:uid="{00000000-0005-0000-0000-0000BD110000}"/>
    <cellStyle name="20% - Énfasis3 2 5 4 2" xfId="4541" xr:uid="{00000000-0005-0000-0000-0000BE110000}"/>
    <cellStyle name="20% - Énfasis3 2 5 4 2 2" xfId="18651" xr:uid="{00000000-0005-0000-0000-0000BF110000}"/>
    <cellStyle name="20% - Énfasis3 2 5 4 2 2 2" xfId="31544" xr:uid="{00000000-0005-0000-0000-0000C0110000}"/>
    <cellStyle name="20% - Énfasis3 2 5 4 2 3" xfId="14362" xr:uid="{00000000-0005-0000-0000-0000C1110000}"/>
    <cellStyle name="20% - Énfasis3 2 5 4 2 3 2" xfId="36429" xr:uid="{00000000-0005-0000-0000-0000C2110000}"/>
    <cellStyle name="20% - Énfasis3 2 5 4 2 4" xfId="9484" xr:uid="{00000000-0005-0000-0000-0000C3110000}"/>
    <cellStyle name="20% - Énfasis3 2 5 4 2 5" xfId="26609" xr:uid="{00000000-0005-0000-0000-0000C4110000}"/>
    <cellStyle name="20% - Énfasis3 2 5 4 2 6" xfId="41438" xr:uid="{00000000-0005-0000-0000-0000C5110000}"/>
    <cellStyle name="20% - Énfasis3 2 5 4 2 7" xfId="46501" xr:uid="{D79E841B-0B40-4345-995B-CE3535E652E7}"/>
    <cellStyle name="20% - Énfasis3 2 5 4 3" xfId="7015" xr:uid="{00000000-0005-0000-0000-0000C6110000}"/>
    <cellStyle name="20% - Énfasis3 2 5 4 3 2" xfId="29108" xr:uid="{00000000-0005-0000-0000-0000C7110000}"/>
    <cellStyle name="20% - Énfasis3 2 5 4 4" xfId="16176" xr:uid="{00000000-0005-0000-0000-0000C8110000}"/>
    <cellStyle name="20% - Énfasis3 2 5 4 4 2" xfId="33993" xr:uid="{00000000-0005-0000-0000-0000C9110000}"/>
    <cellStyle name="20% - Énfasis3 2 5 4 5" xfId="21417" xr:uid="{00000000-0005-0000-0000-0000CA110000}"/>
    <cellStyle name="20% - Énfasis3 2 5 4 6" xfId="11926" xr:uid="{00000000-0005-0000-0000-0000CB110000}"/>
    <cellStyle name="20% - Énfasis3 2 5 4 7" xfId="24067" xr:uid="{00000000-0005-0000-0000-0000CC110000}"/>
    <cellStyle name="20% - Énfasis3 2 5 4 8" xfId="38897" xr:uid="{00000000-0005-0000-0000-0000CD110000}"/>
    <cellStyle name="20% - Énfasis3 2 5 4 9" xfId="43965" xr:uid="{483F015E-4B3F-4AF6-A140-AF2D39828FB1}"/>
    <cellStyle name="20% - Énfasis3 2 5 5" xfId="2537" xr:uid="{00000000-0005-0000-0000-0000CE110000}"/>
    <cellStyle name="20% - Énfasis3 2 5 5 2" xfId="4979" xr:uid="{00000000-0005-0000-0000-0000CF110000}"/>
    <cellStyle name="20% - Énfasis3 2 5 5 2 2" xfId="19089" xr:uid="{00000000-0005-0000-0000-0000D0110000}"/>
    <cellStyle name="20% - Énfasis3 2 5 5 2 2 2" xfId="31982" xr:uid="{00000000-0005-0000-0000-0000D1110000}"/>
    <cellStyle name="20% - Énfasis3 2 5 5 2 3" xfId="14800" xr:uid="{00000000-0005-0000-0000-0000D2110000}"/>
    <cellStyle name="20% - Énfasis3 2 5 5 2 3 2" xfId="36867" xr:uid="{00000000-0005-0000-0000-0000D3110000}"/>
    <cellStyle name="20% - Énfasis3 2 5 5 2 4" xfId="9922" xr:uid="{00000000-0005-0000-0000-0000D4110000}"/>
    <cellStyle name="20% - Énfasis3 2 5 5 2 5" xfId="27047" xr:uid="{00000000-0005-0000-0000-0000D5110000}"/>
    <cellStyle name="20% - Énfasis3 2 5 5 2 6" xfId="41876" xr:uid="{00000000-0005-0000-0000-0000D6110000}"/>
    <cellStyle name="20% - Énfasis3 2 5 5 2 7" xfId="46939" xr:uid="{C828FBF1-D64E-4D42-A6EC-66E005378062}"/>
    <cellStyle name="20% - Énfasis3 2 5 5 3" xfId="7453" xr:uid="{00000000-0005-0000-0000-0000D7110000}"/>
    <cellStyle name="20% - Énfasis3 2 5 5 3 2" xfId="29546" xr:uid="{00000000-0005-0000-0000-0000D8110000}"/>
    <cellStyle name="20% - Énfasis3 2 5 5 4" xfId="16614" xr:uid="{00000000-0005-0000-0000-0000D9110000}"/>
    <cellStyle name="20% - Énfasis3 2 5 5 4 2" xfId="34431" xr:uid="{00000000-0005-0000-0000-0000DA110000}"/>
    <cellStyle name="20% - Énfasis3 2 5 5 5" xfId="21855" xr:uid="{00000000-0005-0000-0000-0000DB110000}"/>
    <cellStyle name="20% - Énfasis3 2 5 5 6" xfId="12364" xr:uid="{00000000-0005-0000-0000-0000DC110000}"/>
    <cellStyle name="20% - Énfasis3 2 5 5 7" xfId="24505" xr:uid="{00000000-0005-0000-0000-0000DD110000}"/>
    <cellStyle name="20% - Énfasis3 2 5 5 8" xfId="39335" xr:uid="{00000000-0005-0000-0000-0000DE110000}"/>
    <cellStyle name="20% - Énfasis3 2 5 5 9" xfId="44403" xr:uid="{339B0D05-7343-47D1-B167-ABD694D5053F}"/>
    <cellStyle name="20% - Énfasis3 2 5 6" xfId="1044" xr:uid="{00000000-0005-0000-0000-0000DF110000}"/>
    <cellStyle name="20% - Énfasis3 2 5 6 2" xfId="3489" xr:uid="{00000000-0005-0000-0000-0000E0110000}"/>
    <cellStyle name="20% - Énfasis3 2 5 6 2 2" xfId="17599" xr:uid="{00000000-0005-0000-0000-0000E1110000}"/>
    <cellStyle name="20% - Énfasis3 2 5 6 2 2 2" xfId="30492" xr:uid="{00000000-0005-0000-0000-0000E2110000}"/>
    <cellStyle name="20% - Énfasis3 2 5 6 2 3" xfId="13310" xr:uid="{00000000-0005-0000-0000-0000E3110000}"/>
    <cellStyle name="20% - Énfasis3 2 5 6 2 3 2" xfId="35377" xr:uid="{00000000-0005-0000-0000-0000E4110000}"/>
    <cellStyle name="20% - Énfasis3 2 5 6 2 4" xfId="8432" xr:uid="{00000000-0005-0000-0000-0000E5110000}"/>
    <cellStyle name="20% - Énfasis3 2 5 6 2 5" xfId="25557" xr:uid="{00000000-0005-0000-0000-0000E6110000}"/>
    <cellStyle name="20% - Énfasis3 2 5 6 2 6" xfId="40386" xr:uid="{00000000-0005-0000-0000-0000E7110000}"/>
    <cellStyle name="20% - Énfasis3 2 5 6 2 7" xfId="45449" xr:uid="{30DDA3A4-E6D0-4836-B62F-828CF24E9EBB}"/>
    <cellStyle name="20% - Énfasis3 2 5 6 3" xfId="5963" xr:uid="{00000000-0005-0000-0000-0000E8110000}"/>
    <cellStyle name="20% - Énfasis3 2 5 6 3 2" xfId="28056" xr:uid="{00000000-0005-0000-0000-0000E9110000}"/>
    <cellStyle name="20% - Énfasis3 2 5 6 4" xfId="20365" xr:uid="{00000000-0005-0000-0000-0000EA110000}"/>
    <cellStyle name="20% - Énfasis3 2 5 6 4 2" xfId="32941" xr:uid="{00000000-0005-0000-0000-0000EB110000}"/>
    <cellStyle name="20% - Énfasis3 2 5 6 5" xfId="10874" xr:uid="{00000000-0005-0000-0000-0000EC110000}"/>
    <cellStyle name="20% - Énfasis3 2 5 6 6" xfId="23015" xr:uid="{00000000-0005-0000-0000-0000ED110000}"/>
    <cellStyle name="20% - Énfasis3 2 5 6 7" xfId="37845" xr:uid="{00000000-0005-0000-0000-0000EE110000}"/>
    <cellStyle name="20% - Énfasis3 2 5 6 8" xfId="42913" xr:uid="{9027C1B2-1138-4999-A368-5F371F1947C7}"/>
    <cellStyle name="20% - Énfasis3 2 5 7" xfId="2990" xr:uid="{00000000-0005-0000-0000-0000EF110000}"/>
    <cellStyle name="20% - Énfasis3 2 5 7 2" xfId="17100" xr:uid="{00000000-0005-0000-0000-0000F0110000}"/>
    <cellStyle name="20% - Énfasis3 2 5 7 2 2" xfId="29993" xr:uid="{00000000-0005-0000-0000-0000F1110000}"/>
    <cellStyle name="20% - Énfasis3 2 5 7 3" xfId="12811" xr:uid="{00000000-0005-0000-0000-0000F2110000}"/>
    <cellStyle name="20% - Énfasis3 2 5 7 3 2" xfId="34878" xr:uid="{00000000-0005-0000-0000-0000F3110000}"/>
    <cellStyle name="20% - Énfasis3 2 5 7 4" xfId="7933" xr:uid="{00000000-0005-0000-0000-0000F4110000}"/>
    <cellStyle name="20% - Énfasis3 2 5 7 5" xfId="25058" xr:uid="{00000000-0005-0000-0000-0000F5110000}"/>
    <cellStyle name="20% - Énfasis3 2 5 7 6" xfId="39887" xr:uid="{00000000-0005-0000-0000-0000F6110000}"/>
    <cellStyle name="20% - Énfasis3 2 5 7 7" xfId="44950" xr:uid="{93F601F1-9138-42C4-8D55-887D27777A1F}"/>
    <cellStyle name="20% - Énfasis3 2 5 8" xfId="5464" xr:uid="{00000000-0005-0000-0000-0000F7110000}"/>
    <cellStyle name="20% - Énfasis3 2 5 8 2" xfId="27557" xr:uid="{00000000-0005-0000-0000-0000F8110000}"/>
    <cellStyle name="20% - Énfasis3 2 5 9" xfId="15106" xr:uid="{00000000-0005-0000-0000-0000F9110000}"/>
    <cellStyle name="20% - Énfasis3 2 5 9 2" xfId="32442" xr:uid="{00000000-0005-0000-0000-0000FA110000}"/>
    <cellStyle name="20% - Énfasis3 2 6" xfId="504" xr:uid="{00000000-0005-0000-0000-0000FB110000}"/>
    <cellStyle name="20% - Énfasis3 2 6 10" xfId="19452" xr:uid="{00000000-0005-0000-0000-0000FC110000}"/>
    <cellStyle name="20% - Énfasis3 2 6 11" xfId="19864" xr:uid="{00000000-0005-0000-0000-0000FD110000}"/>
    <cellStyle name="20% - Énfasis3 2 6 12" xfId="10391" xr:uid="{00000000-0005-0000-0000-0000FE110000}"/>
    <cellStyle name="20% - Énfasis3 2 6 13" xfId="22532" xr:uid="{00000000-0005-0000-0000-0000FF110000}"/>
    <cellStyle name="20% - Énfasis3 2 6 14" xfId="37362" xr:uid="{00000000-0005-0000-0000-000000120000}"/>
    <cellStyle name="20% - Énfasis3 2 6 15" xfId="42430" xr:uid="{28036869-B56E-41C9-8210-9034659221E7}"/>
    <cellStyle name="20% - Énfasis3 2 6 2" xfId="587" xr:uid="{00000000-0005-0000-0000-000001120000}"/>
    <cellStyle name="20% - Énfasis3 2 6 2 10" xfId="37445" xr:uid="{00000000-0005-0000-0000-000002120000}"/>
    <cellStyle name="20% - Énfasis3 2 6 2 11" xfId="42513" xr:uid="{8F58B654-E242-48EC-A897-3F2052A5129C}"/>
    <cellStyle name="20% - Énfasis3 2 6 2 2" xfId="2198" xr:uid="{00000000-0005-0000-0000-000003120000}"/>
    <cellStyle name="20% - Énfasis3 2 6 2 2 2" xfId="4640" xr:uid="{00000000-0005-0000-0000-000004120000}"/>
    <cellStyle name="20% - Énfasis3 2 6 2 2 2 2" xfId="18750" xr:uid="{00000000-0005-0000-0000-000005120000}"/>
    <cellStyle name="20% - Énfasis3 2 6 2 2 2 2 2" xfId="31643" xr:uid="{00000000-0005-0000-0000-000006120000}"/>
    <cellStyle name="20% - Énfasis3 2 6 2 2 2 3" xfId="14461" xr:uid="{00000000-0005-0000-0000-000007120000}"/>
    <cellStyle name="20% - Énfasis3 2 6 2 2 2 3 2" xfId="36528" xr:uid="{00000000-0005-0000-0000-000008120000}"/>
    <cellStyle name="20% - Énfasis3 2 6 2 2 2 4" xfId="9583" xr:uid="{00000000-0005-0000-0000-000009120000}"/>
    <cellStyle name="20% - Énfasis3 2 6 2 2 2 5" xfId="26708" xr:uid="{00000000-0005-0000-0000-00000A120000}"/>
    <cellStyle name="20% - Énfasis3 2 6 2 2 2 6" xfId="41537" xr:uid="{00000000-0005-0000-0000-00000B120000}"/>
    <cellStyle name="20% - Énfasis3 2 6 2 2 2 7" xfId="46600" xr:uid="{BEA49970-53EA-465D-8C81-BED047F2A961}"/>
    <cellStyle name="20% - Énfasis3 2 6 2 2 3" xfId="7114" xr:uid="{00000000-0005-0000-0000-00000C120000}"/>
    <cellStyle name="20% - Énfasis3 2 6 2 2 3 2" xfId="29207" xr:uid="{00000000-0005-0000-0000-00000D120000}"/>
    <cellStyle name="20% - Énfasis3 2 6 2 2 4" xfId="16275" xr:uid="{00000000-0005-0000-0000-00000E120000}"/>
    <cellStyle name="20% - Énfasis3 2 6 2 2 4 2" xfId="34092" xr:uid="{00000000-0005-0000-0000-00000F120000}"/>
    <cellStyle name="20% - Énfasis3 2 6 2 2 5" xfId="21516" xr:uid="{00000000-0005-0000-0000-000010120000}"/>
    <cellStyle name="20% - Énfasis3 2 6 2 2 6" xfId="12025" xr:uid="{00000000-0005-0000-0000-000011120000}"/>
    <cellStyle name="20% - Énfasis3 2 6 2 2 7" xfId="24166" xr:uid="{00000000-0005-0000-0000-000012120000}"/>
    <cellStyle name="20% - Énfasis3 2 6 2 2 8" xfId="38996" xr:uid="{00000000-0005-0000-0000-000013120000}"/>
    <cellStyle name="20% - Énfasis3 2 6 2 2 9" xfId="44064" xr:uid="{A37D4717-588D-4083-93C3-BEBD1530C5E5}"/>
    <cellStyle name="20% - Énfasis3 2 6 2 3" xfId="1585" xr:uid="{00000000-0005-0000-0000-000014120000}"/>
    <cellStyle name="20% - Énfasis3 2 6 2 3 2" xfId="4027" xr:uid="{00000000-0005-0000-0000-000015120000}"/>
    <cellStyle name="20% - Énfasis3 2 6 2 3 2 2" xfId="18137" xr:uid="{00000000-0005-0000-0000-000016120000}"/>
    <cellStyle name="20% - Énfasis3 2 6 2 3 2 2 2" xfId="31030" xr:uid="{00000000-0005-0000-0000-000017120000}"/>
    <cellStyle name="20% - Énfasis3 2 6 2 3 2 3" xfId="13848" xr:uid="{00000000-0005-0000-0000-000018120000}"/>
    <cellStyle name="20% - Énfasis3 2 6 2 3 2 3 2" xfId="35915" xr:uid="{00000000-0005-0000-0000-000019120000}"/>
    <cellStyle name="20% - Énfasis3 2 6 2 3 2 4" xfId="8970" xr:uid="{00000000-0005-0000-0000-00001A120000}"/>
    <cellStyle name="20% - Énfasis3 2 6 2 3 2 5" xfId="26095" xr:uid="{00000000-0005-0000-0000-00001B120000}"/>
    <cellStyle name="20% - Énfasis3 2 6 2 3 2 6" xfId="40924" xr:uid="{00000000-0005-0000-0000-00001C120000}"/>
    <cellStyle name="20% - Énfasis3 2 6 2 3 2 7" xfId="45987" xr:uid="{CA2E7C75-0BEC-43C2-9BC9-9CAE98C82844}"/>
    <cellStyle name="20% - Énfasis3 2 6 2 3 3" xfId="6501" xr:uid="{00000000-0005-0000-0000-00001D120000}"/>
    <cellStyle name="20% - Énfasis3 2 6 2 3 3 2" xfId="28594" xr:uid="{00000000-0005-0000-0000-00001E120000}"/>
    <cellStyle name="20% - Énfasis3 2 6 2 3 4" xfId="20903" xr:uid="{00000000-0005-0000-0000-00001F120000}"/>
    <cellStyle name="20% - Énfasis3 2 6 2 3 4 2" xfId="33479" xr:uid="{00000000-0005-0000-0000-000020120000}"/>
    <cellStyle name="20% - Énfasis3 2 6 2 3 5" xfId="11412" xr:uid="{00000000-0005-0000-0000-000021120000}"/>
    <cellStyle name="20% - Énfasis3 2 6 2 3 6" xfId="23553" xr:uid="{00000000-0005-0000-0000-000022120000}"/>
    <cellStyle name="20% - Énfasis3 2 6 2 3 7" xfId="38383" xr:uid="{00000000-0005-0000-0000-000023120000}"/>
    <cellStyle name="20% - Énfasis3 2 6 2 3 8" xfId="43451" xr:uid="{B73BCC80-CE40-4E46-A153-97CD08C48AB0}"/>
    <cellStyle name="20% - Énfasis3 2 6 2 4" xfId="3089" xr:uid="{00000000-0005-0000-0000-000024120000}"/>
    <cellStyle name="20% - Énfasis3 2 6 2 4 2" xfId="17199" xr:uid="{00000000-0005-0000-0000-000025120000}"/>
    <cellStyle name="20% - Énfasis3 2 6 2 4 2 2" xfId="30092" xr:uid="{00000000-0005-0000-0000-000026120000}"/>
    <cellStyle name="20% - Énfasis3 2 6 2 4 3" xfId="12910" xr:uid="{00000000-0005-0000-0000-000027120000}"/>
    <cellStyle name="20% - Énfasis3 2 6 2 4 3 2" xfId="34977" xr:uid="{00000000-0005-0000-0000-000028120000}"/>
    <cellStyle name="20% - Énfasis3 2 6 2 4 4" xfId="8032" xr:uid="{00000000-0005-0000-0000-000029120000}"/>
    <cellStyle name="20% - Énfasis3 2 6 2 4 5" xfId="25157" xr:uid="{00000000-0005-0000-0000-00002A120000}"/>
    <cellStyle name="20% - Énfasis3 2 6 2 4 6" xfId="39986" xr:uid="{00000000-0005-0000-0000-00002B120000}"/>
    <cellStyle name="20% - Énfasis3 2 6 2 4 7" xfId="45049" xr:uid="{011E3189-6F8E-4FC2-A6D3-B30E4A15B32E}"/>
    <cellStyle name="20% - Énfasis3 2 6 2 5" xfId="5563" xr:uid="{00000000-0005-0000-0000-00002C120000}"/>
    <cellStyle name="20% - Énfasis3 2 6 2 5 2" xfId="27656" xr:uid="{00000000-0005-0000-0000-00002D120000}"/>
    <cellStyle name="20% - Énfasis3 2 6 2 6" xfId="15644" xr:uid="{00000000-0005-0000-0000-00002E120000}"/>
    <cellStyle name="20% - Énfasis3 2 6 2 6 2" xfId="32541" xr:uid="{00000000-0005-0000-0000-00002F120000}"/>
    <cellStyle name="20% - Énfasis3 2 6 2 7" xfId="19947" xr:uid="{00000000-0005-0000-0000-000030120000}"/>
    <cellStyle name="20% - Énfasis3 2 6 2 8" xfId="10474" xr:uid="{00000000-0005-0000-0000-000031120000}"/>
    <cellStyle name="20% - Énfasis3 2 6 2 9" xfId="22615" xr:uid="{00000000-0005-0000-0000-000032120000}"/>
    <cellStyle name="20% - Énfasis3 2 6 3" xfId="1502" xr:uid="{00000000-0005-0000-0000-000033120000}"/>
    <cellStyle name="20% - Énfasis3 2 6 3 2" xfId="3944" xr:uid="{00000000-0005-0000-0000-000034120000}"/>
    <cellStyle name="20% - Énfasis3 2 6 3 2 2" xfId="18054" xr:uid="{00000000-0005-0000-0000-000035120000}"/>
    <cellStyle name="20% - Énfasis3 2 6 3 2 2 2" xfId="30947" xr:uid="{00000000-0005-0000-0000-000036120000}"/>
    <cellStyle name="20% - Énfasis3 2 6 3 2 3" xfId="13765" xr:uid="{00000000-0005-0000-0000-000037120000}"/>
    <cellStyle name="20% - Énfasis3 2 6 3 2 3 2" xfId="35832" xr:uid="{00000000-0005-0000-0000-000038120000}"/>
    <cellStyle name="20% - Énfasis3 2 6 3 2 4" xfId="8887" xr:uid="{00000000-0005-0000-0000-000039120000}"/>
    <cellStyle name="20% - Énfasis3 2 6 3 2 5" xfId="26012" xr:uid="{00000000-0005-0000-0000-00003A120000}"/>
    <cellStyle name="20% - Énfasis3 2 6 3 2 6" xfId="40841" xr:uid="{00000000-0005-0000-0000-00003B120000}"/>
    <cellStyle name="20% - Énfasis3 2 6 3 2 7" xfId="45904" xr:uid="{733B2C54-6B17-4B02-A91A-04FE3CACA9DE}"/>
    <cellStyle name="20% - Énfasis3 2 6 3 3" xfId="6418" xr:uid="{00000000-0005-0000-0000-00003C120000}"/>
    <cellStyle name="20% - Énfasis3 2 6 3 3 2" xfId="28511" xr:uid="{00000000-0005-0000-0000-00003D120000}"/>
    <cellStyle name="20% - Énfasis3 2 6 3 4" xfId="15561" xr:uid="{00000000-0005-0000-0000-00003E120000}"/>
    <cellStyle name="20% - Énfasis3 2 6 3 4 2" xfId="33396" xr:uid="{00000000-0005-0000-0000-00003F120000}"/>
    <cellStyle name="20% - Énfasis3 2 6 3 5" xfId="20820" xr:uid="{00000000-0005-0000-0000-000040120000}"/>
    <cellStyle name="20% - Énfasis3 2 6 3 6" xfId="11329" xr:uid="{00000000-0005-0000-0000-000041120000}"/>
    <cellStyle name="20% - Énfasis3 2 6 3 7" xfId="23470" xr:uid="{00000000-0005-0000-0000-000042120000}"/>
    <cellStyle name="20% - Énfasis3 2 6 3 8" xfId="38300" xr:uid="{00000000-0005-0000-0000-000043120000}"/>
    <cellStyle name="20% - Énfasis3 2 6 3 9" xfId="43368" xr:uid="{3B381138-7BBB-49B8-8BF6-0020048AE26E}"/>
    <cellStyle name="20% - Énfasis3 2 6 4" xfId="2115" xr:uid="{00000000-0005-0000-0000-000044120000}"/>
    <cellStyle name="20% - Énfasis3 2 6 4 2" xfId="4557" xr:uid="{00000000-0005-0000-0000-000045120000}"/>
    <cellStyle name="20% - Énfasis3 2 6 4 2 2" xfId="18667" xr:uid="{00000000-0005-0000-0000-000046120000}"/>
    <cellStyle name="20% - Énfasis3 2 6 4 2 2 2" xfId="31560" xr:uid="{00000000-0005-0000-0000-000047120000}"/>
    <cellStyle name="20% - Énfasis3 2 6 4 2 3" xfId="14378" xr:uid="{00000000-0005-0000-0000-000048120000}"/>
    <cellStyle name="20% - Énfasis3 2 6 4 2 3 2" xfId="36445" xr:uid="{00000000-0005-0000-0000-000049120000}"/>
    <cellStyle name="20% - Énfasis3 2 6 4 2 4" xfId="9500" xr:uid="{00000000-0005-0000-0000-00004A120000}"/>
    <cellStyle name="20% - Énfasis3 2 6 4 2 5" xfId="26625" xr:uid="{00000000-0005-0000-0000-00004B120000}"/>
    <cellStyle name="20% - Énfasis3 2 6 4 2 6" xfId="41454" xr:uid="{00000000-0005-0000-0000-00004C120000}"/>
    <cellStyle name="20% - Énfasis3 2 6 4 2 7" xfId="46517" xr:uid="{48605A1F-14F5-477E-8A4F-EDB8F7CF96C5}"/>
    <cellStyle name="20% - Énfasis3 2 6 4 3" xfId="7031" xr:uid="{00000000-0005-0000-0000-00004D120000}"/>
    <cellStyle name="20% - Énfasis3 2 6 4 3 2" xfId="29124" xr:uid="{00000000-0005-0000-0000-00004E120000}"/>
    <cellStyle name="20% - Énfasis3 2 6 4 4" xfId="16192" xr:uid="{00000000-0005-0000-0000-00004F120000}"/>
    <cellStyle name="20% - Énfasis3 2 6 4 4 2" xfId="34009" xr:uid="{00000000-0005-0000-0000-000050120000}"/>
    <cellStyle name="20% - Énfasis3 2 6 4 5" xfId="21433" xr:uid="{00000000-0005-0000-0000-000051120000}"/>
    <cellStyle name="20% - Énfasis3 2 6 4 6" xfId="11942" xr:uid="{00000000-0005-0000-0000-000052120000}"/>
    <cellStyle name="20% - Énfasis3 2 6 4 7" xfId="24083" xr:uid="{00000000-0005-0000-0000-000053120000}"/>
    <cellStyle name="20% - Énfasis3 2 6 4 8" xfId="38913" xr:uid="{00000000-0005-0000-0000-000054120000}"/>
    <cellStyle name="20% - Énfasis3 2 6 4 9" xfId="43981" xr:uid="{034D038E-D47E-4C6C-BB15-587F2EFCC1AE}"/>
    <cellStyle name="20% - Énfasis3 2 6 5" xfId="2467" xr:uid="{00000000-0005-0000-0000-000055120000}"/>
    <cellStyle name="20% - Énfasis3 2 6 5 2" xfId="4909" xr:uid="{00000000-0005-0000-0000-000056120000}"/>
    <cellStyle name="20% - Énfasis3 2 6 5 2 2" xfId="19019" xr:uid="{00000000-0005-0000-0000-000057120000}"/>
    <cellStyle name="20% - Énfasis3 2 6 5 2 2 2" xfId="31912" xr:uid="{00000000-0005-0000-0000-000058120000}"/>
    <cellStyle name="20% - Énfasis3 2 6 5 2 3" xfId="14730" xr:uid="{00000000-0005-0000-0000-000059120000}"/>
    <cellStyle name="20% - Énfasis3 2 6 5 2 3 2" xfId="36797" xr:uid="{00000000-0005-0000-0000-00005A120000}"/>
    <cellStyle name="20% - Énfasis3 2 6 5 2 4" xfId="9852" xr:uid="{00000000-0005-0000-0000-00005B120000}"/>
    <cellStyle name="20% - Énfasis3 2 6 5 2 5" xfId="26977" xr:uid="{00000000-0005-0000-0000-00005C120000}"/>
    <cellStyle name="20% - Énfasis3 2 6 5 2 6" xfId="41806" xr:uid="{00000000-0005-0000-0000-00005D120000}"/>
    <cellStyle name="20% - Énfasis3 2 6 5 2 7" xfId="46869" xr:uid="{5102F0CC-BD29-46A8-ADBE-48DC6F51B3CE}"/>
    <cellStyle name="20% - Énfasis3 2 6 5 3" xfId="7383" xr:uid="{00000000-0005-0000-0000-00005E120000}"/>
    <cellStyle name="20% - Énfasis3 2 6 5 3 2" xfId="29476" xr:uid="{00000000-0005-0000-0000-00005F120000}"/>
    <cellStyle name="20% - Énfasis3 2 6 5 4" xfId="16544" xr:uid="{00000000-0005-0000-0000-000060120000}"/>
    <cellStyle name="20% - Énfasis3 2 6 5 4 2" xfId="34361" xr:uid="{00000000-0005-0000-0000-000061120000}"/>
    <cellStyle name="20% - Énfasis3 2 6 5 5" xfId="21785" xr:uid="{00000000-0005-0000-0000-000062120000}"/>
    <cellStyle name="20% - Énfasis3 2 6 5 6" xfId="12294" xr:uid="{00000000-0005-0000-0000-000063120000}"/>
    <cellStyle name="20% - Énfasis3 2 6 5 7" xfId="24435" xr:uid="{00000000-0005-0000-0000-000064120000}"/>
    <cellStyle name="20% - Énfasis3 2 6 5 8" xfId="39265" xr:uid="{00000000-0005-0000-0000-000065120000}"/>
    <cellStyle name="20% - Énfasis3 2 6 5 9" xfId="44333" xr:uid="{0EC5892C-2ACE-4065-A5A0-63C580057AE2}"/>
    <cellStyle name="20% - Énfasis3 2 6 6" xfId="1060" xr:uid="{00000000-0005-0000-0000-000066120000}"/>
    <cellStyle name="20% - Énfasis3 2 6 6 2" xfId="3505" xr:uid="{00000000-0005-0000-0000-000067120000}"/>
    <cellStyle name="20% - Énfasis3 2 6 6 2 2" xfId="17615" xr:uid="{00000000-0005-0000-0000-000068120000}"/>
    <cellStyle name="20% - Énfasis3 2 6 6 2 2 2" xfId="30508" xr:uid="{00000000-0005-0000-0000-000069120000}"/>
    <cellStyle name="20% - Énfasis3 2 6 6 2 3" xfId="13326" xr:uid="{00000000-0005-0000-0000-00006A120000}"/>
    <cellStyle name="20% - Énfasis3 2 6 6 2 3 2" xfId="35393" xr:uid="{00000000-0005-0000-0000-00006B120000}"/>
    <cellStyle name="20% - Énfasis3 2 6 6 2 4" xfId="8448" xr:uid="{00000000-0005-0000-0000-00006C120000}"/>
    <cellStyle name="20% - Énfasis3 2 6 6 2 5" xfId="25573" xr:uid="{00000000-0005-0000-0000-00006D120000}"/>
    <cellStyle name="20% - Énfasis3 2 6 6 2 6" xfId="40402" xr:uid="{00000000-0005-0000-0000-00006E120000}"/>
    <cellStyle name="20% - Énfasis3 2 6 6 2 7" xfId="45465" xr:uid="{608FC53E-4AEE-489F-A23B-1475560B29A0}"/>
    <cellStyle name="20% - Énfasis3 2 6 6 3" xfId="5979" xr:uid="{00000000-0005-0000-0000-00006F120000}"/>
    <cellStyle name="20% - Énfasis3 2 6 6 3 2" xfId="28072" xr:uid="{00000000-0005-0000-0000-000070120000}"/>
    <cellStyle name="20% - Énfasis3 2 6 6 4" xfId="20381" xr:uid="{00000000-0005-0000-0000-000071120000}"/>
    <cellStyle name="20% - Énfasis3 2 6 6 4 2" xfId="32957" xr:uid="{00000000-0005-0000-0000-000072120000}"/>
    <cellStyle name="20% - Énfasis3 2 6 6 5" xfId="10890" xr:uid="{00000000-0005-0000-0000-000073120000}"/>
    <cellStyle name="20% - Énfasis3 2 6 6 6" xfId="23031" xr:uid="{00000000-0005-0000-0000-000074120000}"/>
    <cellStyle name="20% - Énfasis3 2 6 6 7" xfId="37861" xr:uid="{00000000-0005-0000-0000-000075120000}"/>
    <cellStyle name="20% - Énfasis3 2 6 6 8" xfId="42929" xr:uid="{E6DA9679-16DD-44F6-8034-F35B8636F550}"/>
    <cellStyle name="20% - Énfasis3 2 6 7" xfId="3006" xr:uid="{00000000-0005-0000-0000-000076120000}"/>
    <cellStyle name="20% - Énfasis3 2 6 7 2" xfId="17116" xr:uid="{00000000-0005-0000-0000-000077120000}"/>
    <cellStyle name="20% - Énfasis3 2 6 7 2 2" xfId="30009" xr:uid="{00000000-0005-0000-0000-000078120000}"/>
    <cellStyle name="20% - Énfasis3 2 6 7 3" xfId="12827" xr:uid="{00000000-0005-0000-0000-000079120000}"/>
    <cellStyle name="20% - Énfasis3 2 6 7 3 2" xfId="34894" xr:uid="{00000000-0005-0000-0000-00007A120000}"/>
    <cellStyle name="20% - Énfasis3 2 6 7 4" xfId="7949" xr:uid="{00000000-0005-0000-0000-00007B120000}"/>
    <cellStyle name="20% - Énfasis3 2 6 7 5" xfId="25074" xr:uid="{00000000-0005-0000-0000-00007C120000}"/>
    <cellStyle name="20% - Énfasis3 2 6 7 6" xfId="39903" xr:uid="{00000000-0005-0000-0000-00007D120000}"/>
    <cellStyle name="20% - Énfasis3 2 6 7 7" xfId="44966" xr:uid="{F7EC92E8-4B20-4201-AA6B-5EBC3C48B2FD}"/>
    <cellStyle name="20% - Énfasis3 2 6 8" xfId="5480" xr:uid="{00000000-0005-0000-0000-00007E120000}"/>
    <cellStyle name="20% - Énfasis3 2 6 8 2" xfId="27573" xr:uid="{00000000-0005-0000-0000-00007F120000}"/>
    <cellStyle name="20% - Énfasis3 2 6 9" xfId="15122" xr:uid="{00000000-0005-0000-0000-000080120000}"/>
    <cellStyle name="20% - Énfasis3 2 6 9 2" xfId="32458" xr:uid="{00000000-0005-0000-0000-000081120000}"/>
    <cellStyle name="20% - Énfasis3 2 7" xfId="263" xr:uid="{00000000-0005-0000-0000-000082120000}"/>
    <cellStyle name="20% - Énfasis3 2 7 10" xfId="22319" xr:uid="{00000000-0005-0000-0000-000083120000}"/>
    <cellStyle name="20% - Énfasis3 2 7 11" xfId="37149" xr:uid="{00000000-0005-0000-0000-000084120000}"/>
    <cellStyle name="20% - Énfasis3 2 7 12" xfId="42217" xr:uid="{5AF14DE9-F8AB-4FE0-B31E-0F981FA508BA}"/>
    <cellStyle name="20% - Énfasis3 2 7 2" xfId="1286" xr:uid="{00000000-0005-0000-0000-000085120000}"/>
    <cellStyle name="20% - Énfasis3 2 7 2 2" xfId="3731" xr:uid="{00000000-0005-0000-0000-000086120000}"/>
    <cellStyle name="20% - Énfasis3 2 7 2 2 2" xfId="17841" xr:uid="{00000000-0005-0000-0000-000087120000}"/>
    <cellStyle name="20% - Énfasis3 2 7 2 2 2 2" xfId="30734" xr:uid="{00000000-0005-0000-0000-000088120000}"/>
    <cellStyle name="20% - Énfasis3 2 7 2 2 3" xfId="13552" xr:uid="{00000000-0005-0000-0000-000089120000}"/>
    <cellStyle name="20% - Énfasis3 2 7 2 2 3 2" xfId="35619" xr:uid="{00000000-0005-0000-0000-00008A120000}"/>
    <cellStyle name="20% - Énfasis3 2 7 2 2 4" xfId="8674" xr:uid="{00000000-0005-0000-0000-00008B120000}"/>
    <cellStyle name="20% - Énfasis3 2 7 2 2 5" xfId="25799" xr:uid="{00000000-0005-0000-0000-00008C120000}"/>
    <cellStyle name="20% - Énfasis3 2 7 2 2 6" xfId="40628" xr:uid="{00000000-0005-0000-0000-00008D120000}"/>
    <cellStyle name="20% - Énfasis3 2 7 2 2 7" xfId="45691" xr:uid="{2DF17B83-54D5-4CB3-B5C9-7659E4568E9B}"/>
    <cellStyle name="20% - Énfasis3 2 7 2 3" xfId="6205" xr:uid="{00000000-0005-0000-0000-00008E120000}"/>
    <cellStyle name="20% - Énfasis3 2 7 2 3 2" xfId="28298" xr:uid="{00000000-0005-0000-0000-00008F120000}"/>
    <cellStyle name="20% - Énfasis3 2 7 2 4" xfId="15348" xr:uid="{00000000-0005-0000-0000-000090120000}"/>
    <cellStyle name="20% - Énfasis3 2 7 2 4 2" xfId="33183" xr:uid="{00000000-0005-0000-0000-000091120000}"/>
    <cellStyle name="20% - Énfasis3 2 7 2 5" xfId="20607" xr:uid="{00000000-0005-0000-0000-000092120000}"/>
    <cellStyle name="20% - Énfasis3 2 7 2 6" xfId="11116" xr:uid="{00000000-0005-0000-0000-000093120000}"/>
    <cellStyle name="20% - Énfasis3 2 7 2 7" xfId="23257" xr:uid="{00000000-0005-0000-0000-000094120000}"/>
    <cellStyle name="20% - Énfasis3 2 7 2 8" xfId="38087" xr:uid="{00000000-0005-0000-0000-000095120000}"/>
    <cellStyle name="20% - Énfasis3 2 7 2 9" xfId="43155" xr:uid="{198C6C3B-7FDB-42A0-9EC2-F9BFE263D340}"/>
    <cellStyle name="20% - Énfasis3 2 7 3" xfId="1902" xr:uid="{00000000-0005-0000-0000-000096120000}"/>
    <cellStyle name="20% - Énfasis3 2 7 3 2" xfId="4344" xr:uid="{00000000-0005-0000-0000-000097120000}"/>
    <cellStyle name="20% - Énfasis3 2 7 3 2 2" xfId="18454" xr:uid="{00000000-0005-0000-0000-000098120000}"/>
    <cellStyle name="20% - Énfasis3 2 7 3 2 2 2" xfId="31347" xr:uid="{00000000-0005-0000-0000-000099120000}"/>
    <cellStyle name="20% - Énfasis3 2 7 3 2 3" xfId="14165" xr:uid="{00000000-0005-0000-0000-00009A120000}"/>
    <cellStyle name="20% - Énfasis3 2 7 3 2 3 2" xfId="36232" xr:uid="{00000000-0005-0000-0000-00009B120000}"/>
    <cellStyle name="20% - Énfasis3 2 7 3 2 4" xfId="9287" xr:uid="{00000000-0005-0000-0000-00009C120000}"/>
    <cellStyle name="20% - Énfasis3 2 7 3 2 5" xfId="26412" xr:uid="{00000000-0005-0000-0000-00009D120000}"/>
    <cellStyle name="20% - Énfasis3 2 7 3 2 6" xfId="41241" xr:uid="{00000000-0005-0000-0000-00009E120000}"/>
    <cellStyle name="20% - Énfasis3 2 7 3 2 7" xfId="46304" xr:uid="{38FB8349-3DDC-4CF8-817F-09F9C4FFCFC2}"/>
    <cellStyle name="20% - Énfasis3 2 7 3 3" xfId="6818" xr:uid="{00000000-0005-0000-0000-00009F120000}"/>
    <cellStyle name="20% - Énfasis3 2 7 3 3 2" xfId="28911" xr:uid="{00000000-0005-0000-0000-0000A0120000}"/>
    <cellStyle name="20% - Énfasis3 2 7 3 4" xfId="15979" xr:uid="{00000000-0005-0000-0000-0000A1120000}"/>
    <cellStyle name="20% - Énfasis3 2 7 3 4 2" xfId="33796" xr:uid="{00000000-0005-0000-0000-0000A2120000}"/>
    <cellStyle name="20% - Énfasis3 2 7 3 5" xfId="21220" xr:uid="{00000000-0005-0000-0000-0000A3120000}"/>
    <cellStyle name="20% - Énfasis3 2 7 3 6" xfId="11729" xr:uid="{00000000-0005-0000-0000-0000A4120000}"/>
    <cellStyle name="20% - Énfasis3 2 7 3 7" xfId="23870" xr:uid="{00000000-0005-0000-0000-0000A5120000}"/>
    <cellStyle name="20% - Énfasis3 2 7 3 8" xfId="38700" xr:uid="{00000000-0005-0000-0000-0000A6120000}"/>
    <cellStyle name="20% - Énfasis3 2 7 3 9" xfId="43768" xr:uid="{35228489-1ACD-4147-8EB4-19422743E3DB}"/>
    <cellStyle name="20% - Énfasis3 2 7 4" xfId="1111" xr:uid="{00000000-0005-0000-0000-0000A7120000}"/>
    <cellStyle name="20% - Énfasis3 2 7 4 2" xfId="3556" xr:uid="{00000000-0005-0000-0000-0000A8120000}"/>
    <cellStyle name="20% - Énfasis3 2 7 4 2 2" xfId="17666" xr:uid="{00000000-0005-0000-0000-0000A9120000}"/>
    <cellStyle name="20% - Énfasis3 2 7 4 2 2 2" xfId="30559" xr:uid="{00000000-0005-0000-0000-0000AA120000}"/>
    <cellStyle name="20% - Énfasis3 2 7 4 2 3" xfId="13377" xr:uid="{00000000-0005-0000-0000-0000AB120000}"/>
    <cellStyle name="20% - Énfasis3 2 7 4 2 3 2" xfId="35444" xr:uid="{00000000-0005-0000-0000-0000AC120000}"/>
    <cellStyle name="20% - Énfasis3 2 7 4 2 4" xfId="8499" xr:uid="{00000000-0005-0000-0000-0000AD120000}"/>
    <cellStyle name="20% - Énfasis3 2 7 4 2 5" xfId="25624" xr:uid="{00000000-0005-0000-0000-0000AE120000}"/>
    <cellStyle name="20% - Énfasis3 2 7 4 2 6" xfId="40453" xr:uid="{00000000-0005-0000-0000-0000AF120000}"/>
    <cellStyle name="20% - Énfasis3 2 7 4 2 7" xfId="45516" xr:uid="{0AF00F90-4C56-402A-BE1B-F5B1F7EDF5C3}"/>
    <cellStyle name="20% - Énfasis3 2 7 4 3" xfId="6030" xr:uid="{00000000-0005-0000-0000-0000B0120000}"/>
    <cellStyle name="20% - Énfasis3 2 7 4 3 2" xfId="28123" xr:uid="{00000000-0005-0000-0000-0000B1120000}"/>
    <cellStyle name="20% - Énfasis3 2 7 4 4" xfId="20432" xr:uid="{00000000-0005-0000-0000-0000B2120000}"/>
    <cellStyle name="20% - Énfasis3 2 7 4 4 2" xfId="33008" xr:uid="{00000000-0005-0000-0000-0000B3120000}"/>
    <cellStyle name="20% - Énfasis3 2 7 4 5" xfId="10941" xr:uid="{00000000-0005-0000-0000-0000B4120000}"/>
    <cellStyle name="20% - Énfasis3 2 7 4 6" xfId="23082" xr:uid="{00000000-0005-0000-0000-0000B5120000}"/>
    <cellStyle name="20% - Énfasis3 2 7 4 7" xfId="37912" xr:uid="{00000000-0005-0000-0000-0000B6120000}"/>
    <cellStyle name="20% - Énfasis3 2 7 4 8" xfId="42980" xr:uid="{F200C583-F67A-4D13-B700-0C706857DC65}"/>
    <cellStyle name="20% - Énfasis3 2 7 5" xfId="2793" xr:uid="{00000000-0005-0000-0000-0000B7120000}"/>
    <cellStyle name="20% - Énfasis3 2 7 5 2" xfId="16903" xr:uid="{00000000-0005-0000-0000-0000B8120000}"/>
    <cellStyle name="20% - Énfasis3 2 7 5 2 2" xfId="29796" xr:uid="{00000000-0005-0000-0000-0000B9120000}"/>
    <cellStyle name="20% - Énfasis3 2 7 5 3" xfId="12614" xr:uid="{00000000-0005-0000-0000-0000BA120000}"/>
    <cellStyle name="20% - Énfasis3 2 7 5 3 2" xfId="34681" xr:uid="{00000000-0005-0000-0000-0000BB120000}"/>
    <cellStyle name="20% - Énfasis3 2 7 5 4" xfId="7736" xr:uid="{00000000-0005-0000-0000-0000BC120000}"/>
    <cellStyle name="20% - Énfasis3 2 7 5 5" xfId="24861" xr:uid="{00000000-0005-0000-0000-0000BD120000}"/>
    <cellStyle name="20% - Énfasis3 2 7 5 6" xfId="39690" xr:uid="{00000000-0005-0000-0000-0000BE120000}"/>
    <cellStyle name="20% - Énfasis3 2 7 5 7" xfId="44753" xr:uid="{8327061B-E161-4C76-B672-30D6B04F0C99}"/>
    <cellStyle name="20% - Énfasis3 2 7 6" xfId="5267" xr:uid="{00000000-0005-0000-0000-0000BF120000}"/>
    <cellStyle name="20% - Énfasis3 2 7 6 2" xfId="27360" xr:uid="{00000000-0005-0000-0000-0000C0120000}"/>
    <cellStyle name="20% - Énfasis3 2 7 7" xfId="15173" xr:uid="{00000000-0005-0000-0000-0000C1120000}"/>
    <cellStyle name="20% - Énfasis3 2 7 7 2" xfId="32245" xr:uid="{00000000-0005-0000-0000-0000C2120000}"/>
    <cellStyle name="20% - Énfasis3 2 7 8" xfId="19651" xr:uid="{00000000-0005-0000-0000-0000C3120000}"/>
    <cellStyle name="20% - Énfasis3 2 7 9" xfId="10178" xr:uid="{00000000-0005-0000-0000-0000C4120000}"/>
    <cellStyle name="20% - Énfasis3 2 8" xfId="596" xr:uid="{00000000-0005-0000-0000-0000C5120000}"/>
    <cellStyle name="20% - Énfasis3 2 8 10" xfId="37454" xr:uid="{00000000-0005-0000-0000-0000C6120000}"/>
    <cellStyle name="20% - Énfasis3 2 8 11" xfId="42522" xr:uid="{4ED0EA8F-78EC-4A18-8909-7217A69848B7}"/>
    <cellStyle name="20% - Énfasis3 2 8 2" xfId="2207" xr:uid="{00000000-0005-0000-0000-0000C7120000}"/>
    <cellStyle name="20% - Énfasis3 2 8 2 2" xfId="4649" xr:uid="{00000000-0005-0000-0000-0000C8120000}"/>
    <cellStyle name="20% - Énfasis3 2 8 2 2 2" xfId="18759" xr:uid="{00000000-0005-0000-0000-0000C9120000}"/>
    <cellStyle name="20% - Énfasis3 2 8 2 2 2 2" xfId="31652" xr:uid="{00000000-0005-0000-0000-0000CA120000}"/>
    <cellStyle name="20% - Énfasis3 2 8 2 2 3" xfId="14470" xr:uid="{00000000-0005-0000-0000-0000CB120000}"/>
    <cellStyle name="20% - Énfasis3 2 8 2 2 3 2" xfId="36537" xr:uid="{00000000-0005-0000-0000-0000CC120000}"/>
    <cellStyle name="20% - Énfasis3 2 8 2 2 4" xfId="9592" xr:uid="{00000000-0005-0000-0000-0000CD120000}"/>
    <cellStyle name="20% - Énfasis3 2 8 2 2 5" xfId="26717" xr:uid="{00000000-0005-0000-0000-0000CE120000}"/>
    <cellStyle name="20% - Énfasis3 2 8 2 2 6" xfId="41546" xr:uid="{00000000-0005-0000-0000-0000CF120000}"/>
    <cellStyle name="20% - Énfasis3 2 8 2 2 7" xfId="46609" xr:uid="{A14CD097-DA1C-406F-8388-0E5241DFB978}"/>
    <cellStyle name="20% - Énfasis3 2 8 2 3" xfId="7123" xr:uid="{00000000-0005-0000-0000-0000D0120000}"/>
    <cellStyle name="20% - Énfasis3 2 8 2 3 2" xfId="29216" xr:uid="{00000000-0005-0000-0000-0000D1120000}"/>
    <cellStyle name="20% - Énfasis3 2 8 2 4" xfId="16284" xr:uid="{00000000-0005-0000-0000-0000D2120000}"/>
    <cellStyle name="20% - Énfasis3 2 8 2 4 2" xfId="34101" xr:uid="{00000000-0005-0000-0000-0000D3120000}"/>
    <cellStyle name="20% - Énfasis3 2 8 2 5" xfId="21525" xr:uid="{00000000-0005-0000-0000-0000D4120000}"/>
    <cellStyle name="20% - Énfasis3 2 8 2 6" xfId="12034" xr:uid="{00000000-0005-0000-0000-0000D5120000}"/>
    <cellStyle name="20% - Énfasis3 2 8 2 7" xfId="24175" xr:uid="{00000000-0005-0000-0000-0000D6120000}"/>
    <cellStyle name="20% - Énfasis3 2 8 2 8" xfId="39005" xr:uid="{00000000-0005-0000-0000-0000D7120000}"/>
    <cellStyle name="20% - Énfasis3 2 8 2 9" xfId="44073" xr:uid="{CF532A29-D4BD-4C75-A0B1-FA17B6A45016}"/>
    <cellStyle name="20% - Énfasis3 2 8 3" xfId="1594" xr:uid="{00000000-0005-0000-0000-0000D8120000}"/>
    <cellStyle name="20% - Énfasis3 2 8 3 2" xfId="4036" xr:uid="{00000000-0005-0000-0000-0000D9120000}"/>
    <cellStyle name="20% - Énfasis3 2 8 3 2 2" xfId="18146" xr:uid="{00000000-0005-0000-0000-0000DA120000}"/>
    <cellStyle name="20% - Énfasis3 2 8 3 2 2 2" xfId="31039" xr:uid="{00000000-0005-0000-0000-0000DB120000}"/>
    <cellStyle name="20% - Énfasis3 2 8 3 2 3" xfId="13857" xr:uid="{00000000-0005-0000-0000-0000DC120000}"/>
    <cellStyle name="20% - Énfasis3 2 8 3 2 3 2" xfId="35924" xr:uid="{00000000-0005-0000-0000-0000DD120000}"/>
    <cellStyle name="20% - Énfasis3 2 8 3 2 4" xfId="8979" xr:uid="{00000000-0005-0000-0000-0000DE120000}"/>
    <cellStyle name="20% - Énfasis3 2 8 3 2 5" xfId="26104" xr:uid="{00000000-0005-0000-0000-0000DF120000}"/>
    <cellStyle name="20% - Énfasis3 2 8 3 2 6" xfId="40933" xr:uid="{00000000-0005-0000-0000-0000E0120000}"/>
    <cellStyle name="20% - Énfasis3 2 8 3 2 7" xfId="45996" xr:uid="{EB8A0F8F-288E-4FED-A53D-BB29E1CA697D}"/>
    <cellStyle name="20% - Énfasis3 2 8 3 3" xfId="6510" xr:uid="{00000000-0005-0000-0000-0000E1120000}"/>
    <cellStyle name="20% - Énfasis3 2 8 3 3 2" xfId="28603" xr:uid="{00000000-0005-0000-0000-0000E2120000}"/>
    <cellStyle name="20% - Énfasis3 2 8 3 4" xfId="20912" xr:uid="{00000000-0005-0000-0000-0000E3120000}"/>
    <cellStyle name="20% - Énfasis3 2 8 3 4 2" xfId="33488" xr:uid="{00000000-0005-0000-0000-0000E4120000}"/>
    <cellStyle name="20% - Énfasis3 2 8 3 5" xfId="11421" xr:uid="{00000000-0005-0000-0000-0000E5120000}"/>
    <cellStyle name="20% - Énfasis3 2 8 3 6" xfId="23562" xr:uid="{00000000-0005-0000-0000-0000E6120000}"/>
    <cellStyle name="20% - Énfasis3 2 8 3 7" xfId="38392" xr:uid="{00000000-0005-0000-0000-0000E7120000}"/>
    <cellStyle name="20% - Énfasis3 2 8 3 8" xfId="43460" xr:uid="{197F4CB8-D229-47C0-B0FB-D13B4BE96C42}"/>
    <cellStyle name="20% - Énfasis3 2 8 4" xfId="3098" xr:uid="{00000000-0005-0000-0000-0000E8120000}"/>
    <cellStyle name="20% - Énfasis3 2 8 4 2" xfId="17208" xr:uid="{00000000-0005-0000-0000-0000E9120000}"/>
    <cellStyle name="20% - Énfasis3 2 8 4 2 2" xfId="30101" xr:uid="{00000000-0005-0000-0000-0000EA120000}"/>
    <cellStyle name="20% - Énfasis3 2 8 4 3" xfId="12919" xr:uid="{00000000-0005-0000-0000-0000EB120000}"/>
    <cellStyle name="20% - Énfasis3 2 8 4 3 2" xfId="34986" xr:uid="{00000000-0005-0000-0000-0000EC120000}"/>
    <cellStyle name="20% - Énfasis3 2 8 4 4" xfId="8041" xr:uid="{00000000-0005-0000-0000-0000ED120000}"/>
    <cellStyle name="20% - Énfasis3 2 8 4 5" xfId="25166" xr:uid="{00000000-0005-0000-0000-0000EE120000}"/>
    <cellStyle name="20% - Énfasis3 2 8 4 6" xfId="39995" xr:uid="{00000000-0005-0000-0000-0000EF120000}"/>
    <cellStyle name="20% - Énfasis3 2 8 4 7" xfId="45058" xr:uid="{A090B0BD-1474-49FB-A546-8527F12E4807}"/>
    <cellStyle name="20% - Énfasis3 2 8 5" xfId="5572" xr:uid="{00000000-0005-0000-0000-0000F0120000}"/>
    <cellStyle name="20% - Énfasis3 2 8 5 2" xfId="27665" xr:uid="{00000000-0005-0000-0000-0000F1120000}"/>
    <cellStyle name="20% - Énfasis3 2 8 6" xfId="15653" xr:uid="{00000000-0005-0000-0000-0000F2120000}"/>
    <cellStyle name="20% - Énfasis3 2 8 6 2" xfId="32550" xr:uid="{00000000-0005-0000-0000-0000F3120000}"/>
    <cellStyle name="20% - Énfasis3 2 8 7" xfId="19956" xr:uid="{00000000-0005-0000-0000-0000F4120000}"/>
    <cellStyle name="20% - Énfasis3 2 8 8" xfId="10483" xr:uid="{00000000-0005-0000-0000-0000F5120000}"/>
    <cellStyle name="20% - Énfasis3 2 8 9" xfId="22624" xr:uid="{00000000-0005-0000-0000-0000F6120000}"/>
    <cellStyle name="20% - Énfasis3 2 9" xfId="825" xr:uid="{00000000-0005-0000-0000-0000F7120000}"/>
    <cellStyle name="20% - Énfasis3 2 9 10" xfId="42694" xr:uid="{DBDAB616-6F8A-4EB3-B373-EEBAAF6A99F1}"/>
    <cellStyle name="20% - Énfasis3 2 9 2" xfId="1166" xr:uid="{00000000-0005-0000-0000-0000F8120000}"/>
    <cellStyle name="20% - Énfasis3 2 9 2 2" xfId="3611" xr:uid="{00000000-0005-0000-0000-0000F9120000}"/>
    <cellStyle name="20% - Énfasis3 2 9 2 2 2" xfId="17721" xr:uid="{00000000-0005-0000-0000-0000FA120000}"/>
    <cellStyle name="20% - Énfasis3 2 9 2 2 2 2" xfId="30614" xr:uid="{00000000-0005-0000-0000-0000FB120000}"/>
    <cellStyle name="20% - Énfasis3 2 9 2 2 3" xfId="13432" xr:uid="{00000000-0005-0000-0000-0000FC120000}"/>
    <cellStyle name="20% - Énfasis3 2 9 2 2 3 2" xfId="35499" xr:uid="{00000000-0005-0000-0000-0000FD120000}"/>
    <cellStyle name="20% - Énfasis3 2 9 2 2 4" xfId="8554" xr:uid="{00000000-0005-0000-0000-0000FE120000}"/>
    <cellStyle name="20% - Énfasis3 2 9 2 2 5" xfId="25679" xr:uid="{00000000-0005-0000-0000-0000FF120000}"/>
    <cellStyle name="20% - Énfasis3 2 9 2 2 6" xfId="40508" xr:uid="{00000000-0005-0000-0000-000000130000}"/>
    <cellStyle name="20% - Énfasis3 2 9 2 2 7" xfId="45571" xr:uid="{66FBC487-35FB-47D8-AC97-7C411A51E16C}"/>
    <cellStyle name="20% - Énfasis3 2 9 2 3" xfId="6085" xr:uid="{00000000-0005-0000-0000-000001130000}"/>
    <cellStyle name="20% - Énfasis3 2 9 2 3 2" xfId="28178" xr:uid="{00000000-0005-0000-0000-000002130000}"/>
    <cellStyle name="20% - Énfasis3 2 9 2 4" xfId="20487" xr:uid="{00000000-0005-0000-0000-000003130000}"/>
    <cellStyle name="20% - Énfasis3 2 9 2 4 2" xfId="33063" xr:uid="{00000000-0005-0000-0000-000004130000}"/>
    <cellStyle name="20% - Énfasis3 2 9 2 5" xfId="10996" xr:uid="{00000000-0005-0000-0000-000005130000}"/>
    <cellStyle name="20% - Énfasis3 2 9 2 6" xfId="23137" xr:uid="{00000000-0005-0000-0000-000006130000}"/>
    <cellStyle name="20% - Énfasis3 2 9 2 7" xfId="37967" xr:uid="{00000000-0005-0000-0000-000007130000}"/>
    <cellStyle name="20% - Énfasis3 2 9 2 8" xfId="43035" xr:uid="{3A031FA6-CDBE-4535-A23E-F2483BC3D2BE}"/>
    <cellStyle name="20% - Énfasis3 2 9 3" xfId="3270" xr:uid="{00000000-0005-0000-0000-000008130000}"/>
    <cellStyle name="20% - Énfasis3 2 9 3 2" xfId="17380" xr:uid="{00000000-0005-0000-0000-000009130000}"/>
    <cellStyle name="20% - Énfasis3 2 9 3 2 2" xfId="30273" xr:uid="{00000000-0005-0000-0000-00000A130000}"/>
    <cellStyle name="20% - Énfasis3 2 9 3 3" xfId="13091" xr:uid="{00000000-0005-0000-0000-00000B130000}"/>
    <cellStyle name="20% - Énfasis3 2 9 3 3 2" xfId="35158" xr:uid="{00000000-0005-0000-0000-00000C130000}"/>
    <cellStyle name="20% - Énfasis3 2 9 3 4" xfId="8213" xr:uid="{00000000-0005-0000-0000-00000D130000}"/>
    <cellStyle name="20% - Énfasis3 2 9 3 5" xfId="25338" xr:uid="{00000000-0005-0000-0000-00000E130000}"/>
    <cellStyle name="20% - Énfasis3 2 9 3 6" xfId="40167" xr:uid="{00000000-0005-0000-0000-00000F130000}"/>
    <cellStyle name="20% - Énfasis3 2 9 3 7" xfId="45230" xr:uid="{656EC71D-518C-4E06-B5B8-B853FD06D79D}"/>
    <cellStyle name="20% - Énfasis3 2 9 4" xfId="5744" xr:uid="{00000000-0005-0000-0000-000010130000}"/>
    <cellStyle name="20% - Énfasis3 2 9 4 2" xfId="27837" xr:uid="{00000000-0005-0000-0000-000011130000}"/>
    <cellStyle name="20% - Énfasis3 2 9 5" xfId="15228" xr:uid="{00000000-0005-0000-0000-000012130000}"/>
    <cellStyle name="20% - Énfasis3 2 9 5 2" xfId="32722" xr:uid="{00000000-0005-0000-0000-000013130000}"/>
    <cellStyle name="20% - Énfasis3 2 9 6" xfId="20146" xr:uid="{00000000-0005-0000-0000-000014130000}"/>
    <cellStyle name="20% - Énfasis3 2 9 7" xfId="10655" xr:uid="{00000000-0005-0000-0000-000015130000}"/>
    <cellStyle name="20% - Énfasis3 2 9 8" xfId="22796" xr:uid="{00000000-0005-0000-0000-000016130000}"/>
    <cellStyle name="20% - Énfasis3 2 9 9" xfId="37626" xr:uid="{00000000-0005-0000-0000-000017130000}"/>
    <cellStyle name="20% - Énfasis4" xfId="10" builtinId="42" customBuiltin="1"/>
    <cellStyle name="20% - Énfasis4 2" xfId="103" xr:uid="{00000000-0005-0000-0000-000019130000}"/>
    <cellStyle name="20% - Énfasis4 2 10" xfId="1784" xr:uid="{00000000-0005-0000-0000-00001A130000}"/>
    <cellStyle name="20% - Énfasis4 2 10 2" xfId="4226" xr:uid="{00000000-0005-0000-0000-00001B130000}"/>
    <cellStyle name="20% - Énfasis4 2 10 2 2" xfId="18336" xr:uid="{00000000-0005-0000-0000-00001C130000}"/>
    <cellStyle name="20% - Énfasis4 2 10 2 2 2" xfId="31229" xr:uid="{00000000-0005-0000-0000-00001D130000}"/>
    <cellStyle name="20% - Énfasis4 2 10 2 3" xfId="14047" xr:uid="{00000000-0005-0000-0000-00001E130000}"/>
    <cellStyle name="20% - Énfasis4 2 10 2 3 2" xfId="36114" xr:uid="{00000000-0005-0000-0000-00001F130000}"/>
    <cellStyle name="20% - Énfasis4 2 10 2 4" xfId="9169" xr:uid="{00000000-0005-0000-0000-000020130000}"/>
    <cellStyle name="20% - Énfasis4 2 10 2 5" xfId="26294" xr:uid="{00000000-0005-0000-0000-000021130000}"/>
    <cellStyle name="20% - Énfasis4 2 10 2 6" xfId="41123" xr:uid="{00000000-0005-0000-0000-000022130000}"/>
    <cellStyle name="20% - Énfasis4 2 10 2 7" xfId="46186" xr:uid="{05F88259-3BFF-4756-97B0-70845C329F23}"/>
    <cellStyle name="20% - Énfasis4 2 10 3" xfId="6700" xr:uid="{00000000-0005-0000-0000-000023130000}"/>
    <cellStyle name="20% - Énfasis4 2 10 3 2" xfId="28793" xr:uid="{00000000-0005-0000-0000-000024130000}"/>
    <cellStyle name="20% - Énfasis4 2 10 4" xfId="15861" xr:uid="{00000000-0005-0000-0000-000025130000}"/>
    <cellStyle name="20% - Énfasis4 2 10 4 2" xfId="33678" xr:uid="{00000000-0005-0000-0000-000026130000}"/>
    <cellStyle name="20% - Énfasis4 2 10 5" xfId="21102" xr:uid="{00000000-0005-0000-0000-000027130000}"/>
    <cellStyle name="20% - Énfasis4 2 10 6" xfId="11611" xr:uid="{00000000-0005-0000-0000-000028130000}"/>
    <cellStyle name="20% - Énfasis4 2 10 7" xfId="23752" xr:uid="{00000000-0005-0000-0000-000029130000}"/>
    <cellStyle name="20% - Énfasis4 2 10 8" xfId="38582" xr:uid="{00000000-0005-0000-0000-00002A130000}"/>
    <cellStyle name="20% - Énfasis4 2 10 9" xfId="43650" xr:uid="{48D2F680-3EAC-4D55-A359-0DC0DA5107E1}"/>
    <cellStyle name="20% - Énfasis4 2 11" xfId="2423" xr:uid="{00000000-0005-0000-0000-00002B130000}"/>
    <cellStyle name="20% - Énfasis4 2 11 2" xfId="4865" xr:uid="{00000000-0005-0000-0000-00002C130000}"/>
    <cellStyle name="20% - Énfasis4 2 11 2 2" xfId="18975" xr:uid="{00000000-0005-0000-0000-00002D130000}"/>
    <cellStyle name="20% - Énfasis4 2 11 2 2 2" xfId="31868" xr:uid="{00000000-0005-0000-0000-00002E130000}"/>
    <cellStyle name="20% - Énfasis4 2 11 2 3" xfId="14686" xr:uid="{00000000-0005-0000-0000-00002F130000}"/>
    <cellStyle name="20% - Énfasis4 2 11 2 3 2" xfId="36753" xr:uid="{00000000-0005-0000-0000-000030130000}"/>
    <cellStyle name="20% - Énfasis4 2 11 2 4" xfId="9808" xr:uid="{00000000-0005-0000-0000-000031130000}"/>
    <cellStyle name="20% - Énfasis4 2 11 2 5" xfId="26933" xr:uid="{00000000-0005-0000-0000-000032130000}"/>
    <cellStyle name="20% - Énfasis4 2 11 2 6" xfId="41762" xr:uid="{00000000-0005-0000-0000-000033130000}"/>
    <cellStyle name="20% - Énfasis4 2 11 2 7" xfId="46825" xr:uid="{DFF08ED8-CCE7-43C0-9DF2-A6C56A88BC22}"/>
    <cellStyle name="20% - Énfasis4 2 11 3" xfId="7339" xr:uid="{00000000-0005-0000-0000-000034130000}"/>
    <cellStyle name="20% - Énfasis4 2 11 3 2" xfId="29432" xr:uid="{00000000-0005-0000-0000-000035130000}"/>
    <cellStyle name="20% - Énfasis4 2 11 4" xfId="16500" xr:uid="{00000000-0005-0000-0000-000036130000}"/>
    <cellStyle name="20% - Énfasis4 2 11 4 2" xfId="34317" xr:uid="{00000000-0005-0000-0000-000037130000}"/>
    <cellStyle name="20% - Énfasis4 2 11 5" xfId="21741" xr:uid="{00000000-0005-0000-0000-000038130000}"/>
    <cellStyle name="20% - Énfasis4 2 11 6" xfId="12250" xr:uid="{00000000-0005-0000-0000-000039130000}"/>
    <cellStyle name="20% - Énfasis4 2 11 7" xfId="24391" xr:uid="{00000000-0005-0000-0000-00003A130000}"/>
    <cellStyle name="20% - Énfasis4 2 11 8" xfId="39221" xr:uid="{00000000-0005-0000-0000-00003B130000}"/>
    <cellStyle name="20% - Énfasis4 2 11 9" xfId="44289" xr:uid="{6670CB53-CCD0-495C-B31A-941F9EC2BB46}"/>
    <cellStyle name="20% - Énfasis4 2 12" xfId="858" xr:uid="{00000000-0005-0000-0000-00003C130000}"/>
    <cellStyle name="20% - Énfasis4 2 12 2" xfId="3303" xr:uid="{00000000-0005-0000-0000-00003D130000}"/>
    <cellStyle name="20% - Énfasis4 2 12 2 2" xfId="17413" xr:uid="{00000000-0005-0000-0000-00003E130000}"/>
    <cellStyle name="20% - Énfasis4 2 12 2 2 2" xfId="30306" xr:uid="{00000000-0005-0000-0000-00003F130000}"/>
    <cellStyle name="20% - Énfasis4 2 12 2 3" xfId="13124" xr:uid="{00000000-0005-0000-0000-000040130000}"/>
    <cellStyle name="20% - Énfasis4 2 12 2 3 2" xfId="35191" xr:uid="{00000000-0005-0000-0000-000041130000}"/>
    <cellStyle name="20% - Énfasis4 2 12 2 4" xfId="8246" xr:uid="{00000000-0005-0000-0000-000042130000}"/>
    <cellStyle name="20% - Énfasis4 2 12 2 5" xfId="25371" xr:uid="{00000000-0005-0000-0000-000043130000}"/>
    <cellStyle name="20% - Énfasis4 2 12 2 6" xfId="40200" xr:uid="{00000000-0005-0000-0000-000044130000}"/>
    <cellStyle name="20% - Énfasis4 2 12 2 7" xfId="45263" xr:uid="{DA00C3F2-7623-4EB4-BA01-3495D525A836}"/>
    <cellStyle name="20% - Énfasis4 2 12 3" xfId="5777" xr:uid="{00000000-0005-0000-0000-000045130000}"/>
    <cellStyle name="20% - Énfasis4 2 12 3 2" xfId="27870" xr:uid="{00000000-0005-0000-0000-000046130000}"/>
    <cellStyle name="20% - Énfasis4 2 12 4" xfId="20179" xr:uid="{00000000-0005-0000-0000-000047130000}"/>
    <cellStyle name="20% - Énfasis4 2 12 4 2" xfId="32755" xr:uid="{00000000-0005-0000-0000-000048130000}"/>
    <cellStyle name="20% - Énfasis4 2 12 5" xfId="10688" xr:uid="{00000000-0005-0000-0000-000049130000}"/>
    <cellStyle name="20% - Énfasis4 2 12 6" xfId="22829" xr:uid="{00000000-0005-0000-0000-00004A130000}"/>
    <cellStyle name="20% - Énfasis4 2 12 7" xfId="37659" xr:uid="{00000000-0005-0000-0000-00004B130000}"/>
    <cellStyle name="20% - Énfasis4 2 12 8" xfId="42727" xr:uid="{9C993D4D-5E3E-4DCB-BC30-C9394EB4285C}"/>
    <cellStyle name="20% - Énfasis4 2 13" xfId="2675" xr:uid="{00000000-0005-0000-0000-00004C130000}"/>
    <cellStyle name="20% - Énfasis4 2 13 2" xfId="5143" xr:uid="{00000000-0005-0000-0000-00004D130000}"/>
    <cellStyle name="20% - Énfasis4 2 13 2 2" xfId="16810" xr:uid="{00000000-0005-0000-0000-00004E130000}"/>
    <cellStyle name="20% - Énfasis4 2 13 2 3" xfId="24738" xr:uid="{00000000-0005-0000-0000-00004F130000}"/>
    <cellStyle name="20% - Énfasis4 2 13 2 4" xfId="39567" xr:uid="{00000000-0005-0000-0000-000050130000}"/>
    <cellStyle name="20% - Énfasis4 2 13 2 5" xfId="44635" xr:uid="{09CE72B0-A810-4D3F-8A2E-2EC2A22C7F04}"/>
    <cellStyle name="20% - Énfasis4 2 13 3" xfId="19533" xr:uid="{00000000-0005-0000-0000-000051130000}"/>
    <cellStyle name="20% - Énfasis4 2 13 3 2" xfId="29678" xr:uid="{00000000-0005-0000-0000-000052130000}"/>
    <cellStyle name="20% - Énfasis4 2 13 4" xfId="12496" xr:uid="{00000000-0005-0000-0000-000053130000}"/>
    <cellStyle name="20% - Énfasis4 2 13 4 2" xfId="34563" xr:uid="{00000000-0005-0000-0000-000054130000}"/>
    <cellStyle name="20% - Énfasis4 2 13 5" xfId="22196" xr:uid="{00000000-0005-0000-0000-000055130000}"/>
    <cellStyle name="20% - Énfasis4 2 13 6" xfId="37026" xr:uid="{00000000-0005-0000-0000-000056130000}"/>
    <cellStyle name="20% - Énfasis4 2 13 7" xfId="42099" xr:uid="{1CFCF5E0-7584-45E5-8B6C-BAE986ADAE80}"/>
    <cellStyle name="20% - Énfasis4 2 14" xfId="7583" xr:uid="{00000000-0005-0000-0000-000057130000}"/>
    <cellStyle name="20% - Énfasis4 2 14 2" xfId="21985" xr:uid="{00000000-0005-0000-0000-000058130000}"/>
    <cellStyle name="20% - Énfasis4 2 14 2 2" xfId="27177" xr:uid="{00000000-0005-0000-0000-000059130000}"/>
    <cellStyle name="20% - Énfasis4 2 14 2 3" xfId="42006" xr:uid="{00000000-0005-0000-0000-00005A130000}"/>
    <cellStyle name="20% - Énfasis4 2 14 2 4" xfId="47068" xr:uid="{13DADA67-F045-47CB-8B20-87DBFD529586}"/>
    <cellStyle name="20% - Énfasis4 2 14 3" xfId="16748" xr:uid="{00000000-0005-0000-0000-00005B130000}"/>
    <cellStyle name="20% - Énfasis4 2 14 4" xfId="24635" xr:uid="{00000000-0005-0000-0000-00005C130000}"/>
    <cellStyle name="20% - Énfasis4 2 14 5" xfId="39464" xr:uid="{00000000-0005-0000-0000-00005D130000}"/>
    <cellStyle name="20% - Énfasis4 2 14 6" xfId="44532" xr:uid="{5B2894C0-4A7C-4EEB-8B53-87BE097A3CCC}"/>
    <cellStyle name="20% - Énfasis4 2 15" xfId="7639" xr:uid="{00000000-0005-0000-0000-00005E130000}"/>
    <cellStyle name="20% - Énfasis4 2 15 2" xfId="19218" xr:uid="{00000000-0005-0000-0000-00005F130000}"/>
    <cellStyle name="20% - Énfasis4 2 15 3" xfId="24691" xr:uid="{00000000-0005-0000-0000-000060130000}"/>
    <cellStyle name="20% - Énfasis4 2 15 4" xfId="39520" xr:uid="{00000000-0005-0000-0000-000061130000}"/>
    <cellStyle name="20% - Énfasis4 2 15 5" xfId="44588" xr:uid="{D31ED8F3-0234-4965-9018-6738B62455AD}"/>
    <cellStyle name="20% - Énfasis4 2 16" xfId="5111" xr:uid="{00000000-0005-0000-0000-000062130000}"/>
    <cellStyle name="20% - Énfasis4 2 16 2" xfId="24711" xr:uid="{00000000-0005-0000-0000-000063130000}"/>
    <cellStyle name="20% - Énfasis4 2 16 3" xfId="39540" xr:uid="{00000000-0005-0000-0000-000064130000}"/>
    <cellStyle name="20% - Énfasis4 2 16 4" xfId="44608" xr:uid="{4671A9D3-E5E4-4DEC-A7E1-E9EDFB948F8E}"/>
    <cellStyle name="20% - Énfasis4 2 17" xfId="19240" xr:uid="{00000000-0005-0000-0000-000065130000}"/>
    <cellStyle name="20% - Énfasis4 2 17 2" xfId="27237" xr:uid="{00000000-0005-0000-0000-000066130000}"/>
    <cellStyle name="20% - Énfasis4 2 18" xfId="19507" xr:uid="{00000000-0005-0000-0000-000067130000}"/>
    <cellStyle name="20% - Énfasis4 2 18 2" xfId="32122" xr:uid="{00000000-0005-0000-0000-000068130000}"/>
    <cellStyle name="20% - Énfasis4 2 19" xfId="10055" xr:uid="{00000000-0005-0000-0000-000069130000}"/>
    <cellStyle name="20% - Énfasis4 2 2" xfId="104" xr:uid="{00000000-0005-0000-0000-00006A130000}"/>
    <cellStyle name="20% - Énfasis4 2 2 10" xfId="2424" xr:uid="{00000000-0005-0000-0000-00006B130000}"/>
    <cellStyle name="20% - Énfasis4 2 2 10 2" xfId="4866" xr:uid="{00000000-0005-0000-0000-00006C130000}"/>
    <cellStyle name="20% - Énfasis4 2 2 10 2 2" xfId="18976" xr:uid="{00000000-0005-0000-0000-00006D130000}"/>
    <cellStyle name="20% - Énfasis4 2 2 10 2 2 2" xfId="31869" xr:uid="{00000000-0005-0000-0000-00006E130000}"/>
    <cellStyle name="20% - Énfasis4 2 2 10 2 3" xfId="14687" xr:uid="{00000000-0005-0000-0000-00006F130000}"/>
    <cellStyle name="20% - Énfasis4 2 2 10 2 3 2" xfId="36754" xr:uid="{00000000-0005-0000-0000-000070130000}"/>
    <cellStyle name="20% - Énfasis4 2 2 10 2 4" xfId="9809" xr:uid="{00000000-0005-0000-0000-000071130000}"/>
    <cellStyle name="20% - Énfasis4 2 2 10 2 5" xfId="26934" xr:uid="{00000000-0005-0000-0000-000072130000}"/>
    <cellStyle name="20% - Énfasis4 2 2 10 2 6" xfId="41763" xr:uid="{00000000-0005-0000-0000-000073130000}"/>
    <cellStyle name="20% - Énfasis4 2 2 10 2 7" xfId="46826" xr:uid="{01A2B270-2C72-4D90-B5E3-FE37C1DEA68C}"/>
    <cellStyle name="20% - Énfasis4 2 2 10 3" xfId="7340" xr:uid="{00000000-0005-0000-0000-000074130000}"/>
    <cellStyle name="20% - Énfasis4 2 2 10 3 2" xfId="29433" xr:uid="{00000000-0005-0000-0000-000075130000}"/>
    <cellStyle name="20% - Énfasis4 2 2 10 4" xfId="16501" xr:uid="{00000000-0005-0000-0000-000076130000}"/>
    <cellStyle name="20% - Énfasis4 2 2 10 4 2" xfId="34318" xr:uid="{00000000-0005-0000-0000-000077130000}"/>
    <cellStyle name="20% - Énfasis4 2 2 10 5" xfId="21742" xr:uid="{00000000-0005-0000-0000-000078130000}"/>
    <cellStyle name="20% - Énfasis4 2 2 10 6" xfId="12251" xr:uid="{00000000-0005-0000-0000-000079130000}"/>
    <cellStyle name="20% - Énfasis4 2 2 10 7" xfId="24392" xr:uid="{00000000-0005-0000-0000-00007A130000}"/>
    <cellStyle name="20% - Énfasis4 2 2 10 8" xfId="39222" xr:uid="{00000000-0005-0000-0000-00007B130000}"/>
    <cellStyle name="20% - Énfasis4 2 2 10 9" xfId="44290" xr:uid="{51AE9117-A8F2-4937-BA40-E0B1EADFDC8B}"/>
    <cellStyle name="20% - Énfasis4 2 2 11" xfId="868" xr:uid="{00000000-0005-0000-0000-00007C130000}"/>
    <cellStyle name="20% - Énfasis4 2 2 11 2" xfId="3313" xr:uid="{00000000-0005-0000-0000-00007D130000}"/>
    <cellStyle name="20% - Énfasis4 2 2 11 2 2" xfId="17423" xr:uid="{00000000-0005-0000-0000-00007E130000}"/>
    <cellStyle name="20% - Énfasis4 2 2 11 2 2 2" xfId="30316" xr:uid="{00000000-0005-0000-0000-00007F130000}"/>
    <cellStyle name="20% - Énfasis4 2 2 11 2 3" xfId="13134" xr:uid="{00000000-0005-0000-0000-000080130000}"/>
    <cellStyle name="20% - Énfasis4 2 2 11 2 3 2" xfId="35201" xr:uid="{00000000-0005-0000-0000-000081130000}"/>
    <cellStyle name="20% - Énfasis4 2 2 11 2 4" xfId="8256" xr:uid="{00000000-0005-0000-0000-000082130000}"/>
    <cellStyle name="20% - Énfasis4 2 2 11 2 5" xfId="25381" xr:uid="{00000000-0005-0000-0000-000083130000}"/>
    <cellStyle name="20% - Énfasis4 2 2 11 2 6" xfId="40210" xr:uid="{00000000-0005-0000-0000-000084130000}"/>
    <cellStyle name="20% - Énfasis4 2 2 11 2 7" xfId="45273" xr:uid="{2CFA4603-698F-4C4E-915D-51BF64807C01}"/>
    <cellStyle name="20% - Énfasis4 2 2 11 3" xfId="5787" xr:uid="{00000000-0005-0000-0000-000085130000}"/>
    <cellStyle name="20% - Énfasis4 2 2 11 3 2" xfId="27880" xr:uid="{00000000-0005-0000-0000-000086130000}"/>
    <cellStyle name="20% - Énfasis4 2 2 11 4" xfId="20189" xr:uid="{00000000-0005-0000-0000-000087130000}"/>
    <cellStyle name="20% - Énfasis4 2 2 11 4 2" xfId="32765" xr:uid="{00000000-0005-0000-0000-000088130000}"/>
    <cellStyle name="20% - Énfasis4 2 2 11 5" xfId="10698" xr:uid="{00000000-0005-0000-0000-000089130000}"/>
    <cellStyle name="20% - Énfasis4 2 2 11 6" xfId="22839" xr:uid="{00000000-0005-0000-0000-00008A130000}"/>
    <cellStyle name="20% - Énfasis4 2 2 11 7" xfId="37669" xr:uid="{00000000-0005-0000-0000-00008B130000}"/>
    <cellStyle name="20% - Énfasis4 2 2 11 8" xfId="42737" xr:uid="{9012A9BF-6C69-4AF4-9356-7F13DE34CEAB}"/>
    <cellStyle name="20% - Énfasis4 2 2 12" xfId="2676" xr:uid="{00000000-0005-0000-0000-00008C130000}"/>
    <cellStyle name="20% - Énfasis4 2 2 12 2" xfId="7603" xr:uid="{00000000-0005-0000-0000-00008D130000}"/>
    <cellStyle name="20% - Énfasis4 2 2 12 2 2" xfId="27197" xr:uid="{00000000-0005-0000-0000-00008E130000}"/>
    <cellStyle name="20% - Énfasis4 2 2 12 2 3" xfId="42026" xr:uid="{00000000-0005-0000-0000-00008F130000}"/>
    <cellStyle name="20% - Énfasis4 2 2 12 2 4" xfId="47088" xr:uid="{105B9535-C432-49E4-A6D4-73CF7FA85671}"/>
    <cellStyle name="20% - Énfasis4 2 2 12 3" xfId="22005" xr:uid="{00000000-0005-0000-0000-000090130000}"/>
    <cellStyle name="20% - Énfasis4 2 2 12 3 2" xfId="29679" xr:uid="{00000000-0005-0000-0000-000091130000}"/>
    <cellStyle name="20% - Énfasis4 2 2 12 4" xfId="12497" xr:uid="{00000000-0005-0000-0000-000092130000}"/>
    <cellStyle name="20% - Énfasis4 2 2 12 4 2" xfId="34564" xr:uid="{00000000-0005-0000-0000-000093130000}"/>
    <cellStyle name="20% - Énfasis4 2 2 12 5" xfId="24655" xr:uid="{00000000-0005-0000-0000-000094130000}"/>
    <cellStyle name="20% - Énfasis4 2 2 12 6" xfId="39484" xr:uid="{00000000-0005-0000-0000-000095130000}"/>
    <cellStyle name="20% - Énfasis4 2 2 12 7" xfId="44552" xr:uid="{C604C2E4-779A-49A1-827A-9F6CD3251130}"/>
    <cellStyle name="20% - Énfasis4 2 2 13" xfId="5144" xr:uid="{00000000-0005-0000-0000-000096130000}"/>
    <cellStyle name="20% - Énfasis4 2 2 13 2" xfId="16749" xr:uid="{00000000-0005-0000-0000-000097130000}"/>
    <cellStyle name="20% - Énfasis4 2 2 13 3" xfId="24739" xr:uid="{00000000-0005-0000-0000-000098130000}"/>
    <cellStyle name="20% - Énfasis4 2 2 13 4" xfId="39568" xr:uid="{00000000-0005-0000-0000-000099130000}"/>
    <cellStyle name="20% - Énfasis4 2 2 13 5" xfId="44636" xr:uid="{B8438929-6CF1-4EBE-9F12-9419C63A3875}"/>
    <cellStyle name="20% - Énfasis4 2 2 14" xfId="14931" xr:uid="{00000000-0005-0000-0000-00009A130000}"/>
    <cellStyle name="20% - Énfasis4 2 2 14 2" xfId="27238" xr:uid="{00000000-0005-0000-0000-00009B130000}"/>
    <cellStyle name="20% - Énfasis4 2 2 15" xfId="19260" xr:uid="{00000000-0005-0000-0000-00009C130000}"/>
    <cellStyle name="20% - Énfasis4 2 2 15 2" xfId="32123" xr:uid="{00000000-0005-0000-0000-00009D130000}"/>
    <cellStyle name="20% - Énfasis4 2 2 16" xfId="19534" xr:uid="{00000000-0005-0000-0000-00009E130000}"/>
    <cellStyle name="20% - Énfasis4 2 2 17" xfId="10056" xr:uid="{00000000-0005-0000-0000-00009F130000}"/>
    <cellStyle name="20% - Énfasis4 2 2 18" xfId="22069" xr:uid="{00000000-0005-0000-0000-0000A0130000}"/>
    <cellStyle name="20% - Énfasis4 2 2 19" xfId="22197" xr:uid="{00000000-0005-0000-0000-0000A1130000}"/>
    <cellStyle name="20% - Énfasis4 2 2 2" xfId="205" xr:uid="{00000000-0005-0000-0000-0000A2130000}"/>
    <cellStyle name="20% - Énfasis4 2 2 2 10" xfId="15019" xr:uid="{00000000-0005-0000-0000-0000A3130000}"/>
    <cellStyle name="20% - Énfasis4 2 2 2 10 2" xfId="32189" xr:uid="{00000000-0005-0000-0000-0000A4130000}"/>
    <cellStyle name="20% - Énfasis4 2 2 2 11" xfId="19349" xr:uid="{00000000-0005-0000-0000-0000A5130000}"/>
    <cellStyle name="20% - Énfasis4 2 2 2 12" xfId="19597" xr:uid="{00000000-0005-0000-0000-0000A6130000}"/>
    <cellStyle name="20% - Énfasis4 2 2 2 13" xfId="10122" xr:uid="{00000000-0005-0000-0000-0000A7130000}"/>
    <cellStyle name="20% - Énfasis4 2 2 2 14" xfId="22122" xr:uid="{00000000-0005-0000-0000-0000A8130000}"/>
    <cellStyle name="20% - Énfasis4 2 2 2 15" xfId="22263" xr:uid="{00000000-0005-0000-0000-0000A9130000}"/>
    <cellStyle name="20% - Énfasis4 2 2 2 16" xfId="37093" xr:uid="{00000000-0005-0000-0000-0000AA130000}"/>
    <cellStyle name="20% - Énfasis4 2 2 2 17" xfId="42163" xr:uid="{222C237A-1CDE-4C6D-9595-A9CD62FB3C10}"/>
    <cellStyle name="20% - Énfasis4 2 2 2 2" xfId="398" xr:uid="{00000000-0005-0000-0000-0000AB130000}"/>
    <cellStyle name="20% - Énfasis4 2 2 2 2 10" xfId="37259" xr:uid="{00000000-0005-0000-0000-0000AC130000}"/>
    <cellStyle name="20% - Énfasis4 2 2 2 2 11" xfId="42327" xr:uid="{8B83AA91-BA28-40CB-B7A5-B07023ECAD28}"/>
    <cellStyle name="20% - Énfasis4 2 2 2 2 2" xfId="2012" xr:uid="{00000000-0005-0000-0000-0000AD130000}"/>
    <cellStyle name="20% - Énfasis4 2 2 2 2 2 2" xfId="4454" xr:uid="{00000000-0005-0000-0000-0000AE130000}"/>
    <cellStyle name="20% - Énfasis4 2 2 2 2 2 2 2" xfId="18564" xr:uid="{00000000-0005-0000-0000-0000AF130000}"/>
    <cellStyle name="20% - Énfasis4 2 2 2 2 2 2 2 2" xfId="31457" xr:uid="{00000000-0005-0000-0000-0000B0130000}"/>
    <cellStyle name="20% - Énfasis4 2 2 2 2 2 2 3" xfId="14275" xr:uid="{00000000-0005-0000-0000-0000B1130000}"/>
    <cellStyle name="20% - Énfasis4 2 2 2 2 2 2 3 2" xfId="36342" xr:uid="{00000000-0005-0000-0000-0000B2130000}"/>
    <cellStyle name="20% - Énfasis4 2 2 2 2 2 2 4" xfId="9397" xr:uid="{00000000-0005-0000-0000-0000B3130000}"/>
    <cellStyle name="20% - Énfasis4 2 2 2 2 2 2 5" xfId="26522" xr:uid="{00000000-0005-0000-0000-0000B4130000}"/>
    <cellStyle name="20% - Énfasis4 2 2 2 2 2 2 6" xfId="41351" xr:uid="{00000000-0005-0000-0000-0000B5130000}"/>
    <cellStyle name="20% - Énfasis4 2 2 2 2 2 2 7" xfId="46414" xr:uid="{2FC3F085-2CF9-4CC9-AF11-019AAD1B3FF0}"/>
    <cellStyle name="20% - Énfasis4 2 2 2 2 2 3" xfId="6928" xr:uid="{00000000-0005-0000-0000-0000B6130000}"/>
    <cellStyle name="20% - Énfasis4 2 2 2 2 2 3 2" xfId="29021" xr:uid="{00000000-0005-0000-0000-0000B7130000}"/>
    <cellStyle name="20% - Énfasis4 2 2 2 2 2 4" xfId="16089" xr:uid="{00000000-0005-0000-0000-0000B8130000}"/>
    <cellStyle name="20% - Énfasis4 2 2 2 2 2 4 2" xfId="33906" xr:uid="{00000000-0005-0000-0000-0000B9130000}"/>
    <cellStyle name="20% - Énfasis4 2 2 2 2 2 5" xfId="21330" xr:uid="{00000000-0005-0000-0000-0000BA130000}"/>
    <cellStyle name="20% - Énfasis4 2 2 2 2 2 6" xfId="11839" xr:uid="{00000000-0005-0000-0000-0000BB130000}"/>
    <cellStyle name="20% - Énfasis4 2 2 2 2 2 7" xfId="23980" xr:uid="{00000000-0005-0000-0000-0000BC130000}"/>
    <cellStyle name="20% - Énfasis4 2 2 2 2 2 8" xfId="38810" xr:uid="{00000000-0005-0000-0000-0000BD130000}"/>
    <cellStyle name="20% - Énfasis4 2 2 2 2 2 9" xfId="43878" xr:uid="{0D12D125-C99D-4F01-B1B2-73DB9D53B5F5}"/>
    <cellStyle name="20% - Énfasis4 2 2 2 2 3" xfId="1399" xr:uid="{00000000-0005-0000-0000-0000BE130000}"/>
    <cellStyle name="20% - Énfasis4 2 2 2 2 3 2" xfId="3841" xr:uid="{00000000-0005-0000-0000-0000BF130000}"/>
    <cellStyle name="20% - Énfasis4 2 2 2 2 3 2 2" xfId="17951" xr:uid="{00000000-0005-0000-0000-0000C0130000}"/>
    <cellStyle name="20% - Énfasis4 2 2 2 2 3 2 2 2" xfId="30844" xr:uid="{00000000-0005-0000-0000-0000C1130000}"/>
    <cellStyle name="20% - Énfasis4 2 2 2 2 3 2 3" xfId="13662" xr:uid="{00000000-0005-0000-0000-0000C2130000}"/>
    <cellStyle name="20% - Énfasis4 2 2 2 2 3 2 3 2" xfId="35729" xr:uid="{00000000-0005-0000-0000-0000C3130000}"/>
    <cellStyle name="20% - Énfasis4 2 2 2 2 3 2 4" xfId="8784" xr:uid="{00000000-0005-0000-0000-0000C4130000}"/>
    <cellStyle name="20% - Énfasis4 2 2 2 2 3 2 5" xfId="25909" xr:uid="{00000000-0005-0000-0000-0000C5130000}"/>
    <cellStyle name="20% - Énfasis4 2 2 2 2 3 2 6" xfId="40738" xr:uid="{00000000-0005-0000-0000-0000C6130000}"/>
    <cellStyle name="20% - Énfasis4 2 2 2 2 3 2 7" xfId="45801" xr:uid="{67CF5CB7-9194-4B3A-8D51-19F2BBF52BEB}"/>
    <cellStyle name="20% - Énfasis4 2 2 2 2 3 3" xfId="6315" xr:uid="{00000000-0005-0000-0000-0000C7130000}"/>
    <cellStyle name="20% - Énfasis4 2 2 2 2 3 3 2" xfId="28408" xr:uid="{00000000-0005-0000-0000-0000C8130000}"/>
    <cellStyle name="20% - Énfasis4 2 2 2 2 3 4" xfId="20717" xr:uid="{00000000-0005-0000-0000-0000C9130000}"/>
    <cellStyle name="20% - Énfasis4 2 2 2 2 3 4 2" xfId="33293" xr:uid="{00000000-0005-0000-0000-0000CA130000}"/>
    <cellStyle name="20% - Énfasis4 2 2 2 2 3 5" xfId="11226" xr:uid="{00000000-0005-0000-0000-0000CB130000}"/>
    <cellStyle name="20% - Énfasis4 2 2 2 2 3 6" xfId="23367" xr:uid="{00000000-0005-0000-0000-0000CC130000}"/>
    <cellStyle name="20% - Énfasis4 2 2 2 2 3 7" xfId="38197" xr:uid="{00000000-0005-0000-0000-0000CD130000}"/>
    <cellStyle name="20% - Énfasis4 2 2 2 2 3 8" xfId="43265" xr:uid="{2F2271AB-6FDF-4A5D-83C2-FD5ECFCB681A}"/>
    <cellStyle name="20% - Énfasis4 2 2 2 2 4" xfId="2903" xr:uid="{00000000-0005-0000-0000-0000CE130000}"/>
    <cellStyle name="20% - Énfasis4 2 2 2 2 4 2" xfId="17013" xr:uid="{00000000-0005-0000-0000-0000CF130000}"/>
    <cellStyle name="20% - Énfasis4 2 2 2 2 4 2 2" xfId="29906" xr:uid="{00000000-0005-0000-0000-0000D0130000}"/>
    <cellStyle name="20% - Énfasis4 2 2 2 2 4 3" xfId="12724" xr:uid="{00000000-0005-0000-0000-0000D1130000}"/>
    <cellStyle name="20% - Énfasis4 2 2 2 2 4 3 2" xfId="34791" xr:uid="{00000000-0005-0000-0000-0000D2130000}"/>
    <cellStyle name="20% - Énfasis4 2 2 2 2 4 4" xfId="7846" xr:uid="{00000000-0005-0000-0000-0000D3130000}"/>
    <cellStyle name="20% - Énfasis4 2 2 2 2 4 5" xfId="24971" xr:uid="{00000000-0005-0000-0000-0000D4130000}"/>
    <cellStyle name="20% - Énfasis4 2 2 2 2 4 6" xfId="39800" xr:uid="{00000000-0005-0000-0000-0000D5130000}"/>
    <cellStyle name="20% - Énfasis4 2 2 2 2 4 7" xfId="44863" xr:uid="{0E6931E9-83C9-40BA-BDB8-81D34A81AA45}"/>
    <cellStyle name="20% - Énfasis4 2 2 2 2 5" xfId="5377" xr:uid="{00000000-0005-0000-0000-0000D6130000}"/>
    <cellStyle name="20% - Énfasis4 2 2 2 2 5 2" xfId="27470" xr:uid="{00000000-0005-0000-0000-0000D7130000}"/>
    <cellStyle name="20% - Énfasis4 2 2 2 2 6" xfId="15458" xr:uid="{00000000-0005-0000-0000-0000D8130000}"/>
    <cellStyle name="20% - Énfasis4 2 2 2 2 6 2" xfId="32355" xr:uid="{00000000-0005-0000-0000-0000D9130000}"/>
    <cellStyle name="20% - Énfasis4 2 2 2 2 7" xfId="19761" xr:uid="{00000000-0005-0000-0000-0000DA130000}"/>
    <cellStyle name="20% - Énfasis4 2 2 2 2 8" xfId="10288" xr:uid="{00000000-0005-0000-0000-0000DB130000}"/>
    <cellStyle name="20% - Énfasis4 2 2 2 2 9" xfId="22429" xr:uid="{00000000-0005-0000-0000-0000DC130000}"/>
    <cellStyle name="20% - Énfasis4 2 2 2 3" xfId="584" xr:uid="{00000000-0005-0000-0000-0000DD130000}"/>
    <cellStyle name="20% - Énfasis4 2 2 2 3 10" xfId="37442" xr:uid="{00000000-0005-0000-0000-0000DE130000}"/>
    <cellStyle name="20% - Énfasis4 2 2 2 3 11" xfId="42510" xr:uid="{AA28AD9A-A398-470E-B876-63E05D462F48}"/>
    <cellStyle name="20% - Énfasis4 2 2 2 3 2" xfId="2195" xr:uid="{00000000-0005-0000-0000-0000DF130000}"/>
    <cellStyle name="20% - Énfasis4 2 2 2 3 2 2" xfId="4637" xr:uid="{00000000-0005-0000-0000-0000E0130000}"/>
    <cellStyle name="20% - Énfasis4 2 2 2 3 2 2 2" xfId="18747" xr:uid="{00000000-0005-0000-0000-0000E1130000}"/>
    <cellStyle name="20% - Énfasis4 2 2 2 3 2 2 2 2" xfId="31640" xr:uid="{00000000-0005-0000-0000-0000E2130000}"/>
    <cellStyle name="20% - Énfasis4 2 2 2 3 2 2 3" xfId="14458" xr:uid="{00000000-0005-0000-0000-0000E3130000}"/>
    <cellStyle name="20% - Énfasis4 2 2 2 3 2 2 3 2" xfId="36525" xr:uid="{00000000-0005-0000-0000-0000E4130000}"/>
    <cellStyle name="20% - Énfasis4 2 2 2 3 2 2 4" xfId="9580" xr:uid="{00000000-0005-0000-0000-0000E5130000}"/>
    <cellStyle name="20% - Énfasis4 2 2 2 3 2 2 5" xfId="26705" xr:uid="{00000000-0005-0000-0000-0000E6130000}"/>
    <cellStyle name="20% - Énfasis4 2 2 2 3 2 2 6" xfId="41534" xr:uid="{00000000-0005-0000-0000-0000E7130000}"/>
    <cellStyle name="20% - Énfasis4 2 2 2 3 2 2 7" xfId="46597" xr:uid="{D2FAB100-1883-43AC-B366-BA4AE9119FD3}"/>
    <cellStyle name="20% - Énfasis4 2 2 2 3 2 3" xfId="7111" xr:uid="{00000000-0005-0000-0000-0000E8130000}"/>
    <cellStyle name="20% - Énfasis4 2 2 2 3 2 3 2" xfId="29204" xr:uid="{00000000-0005-0000-0000-0000E9130000}"/>
    <cellStyle name="20% - Énfasis4 2 2 2 3 2 4" xfId="16272" xr:uid="{00000000-0005-0000-0000-0000EA130000}"/>
    <cellStyle name="20% - Énfasis4 2 2 2 3 2 4 2" xfId="34089" xr:uid="{00000000-0005-0000-0000-0000EB130000}"/>
    <cellStyle name="20% - Énfasis4 2 2 2 3 2 5" xfId="21513" xr:uid="{00000000-0005-0000-0000-0000EC130000}"/>
    <cellStyle name="20% - Énfasis4 2 2 2 3 2 6" xfId="12022" xr:uid="{00000000-0005-0000-0000-0000ED130000}"/>
    <cellStyle name="20% - Énfasis4 2 2 2 3 2 7" xfId="24163" xr:uid="{00000000-0005-0000-0000-0000EE130000}"/>
    <cellStyle name="20% - Énfasis4 2 2 2 3 2 8" xfId="38993" xr:uid="{00000000-0005-0000-0000-0000EF130000}"/>
    <cellStyle name="20% - Énfasis4 2 2 2 3 2 9" xfId="44061" xr:uid="{F67EE1C6-0013-499A-87F7-AEE7946155FD}"/>
    <cellStyle name="20% - Énfasis4 2 2 2 3 3" xfId="1582" xr:uid="{00000000-0005-0000-0000-0000F0130000}"/>
    <cellStyle name="20% - Énfasis4 2 2 2 3 3 2" xfId="4024" xr:uid="{00000000-0005-0000-0000-0000F1130000}"/>
    <cellStyle name="20% - Énfasis4 2 2 2 3 3 2 2" xfId="18134" xr:uid="{00000000-0005-0000-0000-0000F2130000}"/>
    <cellStyle name="20% - Énfasis4 2 2 2 3 3 2 2 2" xfId="31027" xr:uid="{00000000-0005-0000-0000-0000F3130000}"/>
    <cellStyle name="20% - Énfasis4 2 2 2 3 3 2 3" xfId="13845" xr:uid="{00000000-0005-0000-0000-0000F4130000}"/>
    <cellStyle name="20% - Énfasis4 2 2 2 3 3 2 3 2" xfId="35912" xr:uid="{00000000-0005-0000-0000-0000F5130000}"/>
    <cellStyle name="20% - Énfasis4 2 2 2 3 3 2 4" xfId="8967" xr:uid="{00000000-0005-0000-0000-0000F6130000}"/>
    <cellStyle name="20% - Énfasis4 2 2 2 3 3 2 5" xfId="26092" xr:uid="{00000000-0005-0000-0000-0000F7130000}"/>
    <cellStyle name="20% - Énfasis4 2 2 2 3 3 2 6" xfId="40921" xr:uid="{00000000-0005-0000-0000-0000F8130000}"/>
    <cellStyle name="20% - Énfasis4 2 2 2 3 3 2 7" xfId="45984" xr:uid="{575EF2A7-BF05-41A5-A53C-D54CF9CB3B7C}"/>
    <cellStyle name="20% - Énfasis4 2 2 2 3 3 3" xfId="6498" xr:uid="{00000000-0005-0000-0000-0000F9130000}"/>
    <cellStyle name="20% - Énfasis4 2 2 2 3 3 3 2" xfId="28591" xr:uid="{00000000-0005-0000-0000-0000FA130000}"/>
    <cellStyle name="20% - Énfasis4 2 2 2 3 3 4" xfId="20900" xr:uid="{00000000-0005-0000-0000-0000FB130000}"/>
    <cellStyle name="20% - Énfasis4 2 2 2 3 3 4 2" xfId="33476" xr:uid="{00000000-0005-0000-0000-0000FC130000}"/>
    <cellStyle name="20% - Énfasis4 2 2 2 3 3 5" xfId="11409" xr:uid="{00000000-0005-0000-0000-0000FD130000}"/>
    <cellStyle name="20% - Énfasis4 2 2 2 3 3 6" xfId="23550" xr:uid="{00000000-0005-0000-0000-0000FE130000}"/>
    <cellStyle name="20% - Énfasis4 2 2 2 3 3 7" xfId="38380" xr:uid="{00000000-0005-0000-0000-0000FF130000}"/>
    <cellStyle name="20% - Énfasis4 2 2 2 3 3 8" xfId="43448" xr:uid="{720CFA3B-D792-4749-B379-6A72DADF2ACA}"/>
    <cellStyle name="20% - Énfasis4 2 2 2 3 4" xfId="3086" xr:uid="{00000000-0005-0000-0000-000000140000}"/>
    <cellStyle name="20% - Énfasis4 2 2 2 3 4 2" xfId="17196" xr:uid="{00000000-0005-0000-0000-000001140000}"/>
    <cellStyle name="20% - Énfasis4 2 2 2 3 4 2 2" xfId="30089" xr:uid="{00000000-0005-0000-0000-000002140000}"/>
    <cellStyle name="20% - Énfasis4 2 2 2 3 4 3" xfId="12907" xr:uid="{00000000-0005-0000-0000-000003140000}"/>
    <cellStyle name="20% - Énfasis4 2 2 2 3 4 3 2" xfId="34974" xr:uid="{00000000-0005-0000-0000-000004140000}"/>
    <cellStyle name="20% - Énfasis4 2 2 2 3 4 4" xfId="8029" xr:uid="{00000000-0005-0000-0000-000005140000}"/>
    <cellStyle name="20% - Énfasis4 2 2 2 3 4 5" xfId="25154" xr:uid="{00000000-0005-0000-0000-000006140000}"/>
    <cellStyle name="20% - Énfasis4 2 2 2 3 4 6" xfId="39983" xr:uid="{00000000-0005-0000-0000-000007140000}"/>
    <cellStyle name="20% - Énfasis4 2 2 2 3 4 7" xfId="45046" xr:uid="{58AD0D76-CB5B-4ACC-A952-A61DA8A5EB75}"/>
    <cellStyle name="20% - Énfasis4 2 2 2 3 5" xfId="5560" xr:uid="{00000000-0005-0000-0000-000008140000}"/>
    <cellStyle name="20% - Énfasis4 2 2 2 3 5 2" xfId="27653" xr:uid="{00000000-0005-0000-0000-000009140000}"/>
    <cellStyle name="20% - Énfasis4 2 2 2 3 6" xfId="15641" xr:uid="{00000000-0005-0000-0000-00000A140000}"/>
    <cellStyle name="20% - Énfasis4 2 2 2 3 6 2" xfId="32538" xr:uid="{00000000-0005-0000-0000-00000B140000}"/>
    <cellStyle name="20% - Énfasis4 2 2 2 3 7" xfId="19944" xr:uid="{00000000-0005-0000-0000-00000C140000}"/>
    <cellStyle name="20% - Énfasis4 2 2 2 3 8" xfId="10471" xr:uid="{00000000-0005-0000-0000-00000D140000}"/>
    <cellStyle name="20% - Énfasis4 2 2 2 3 9" xfId="22612" xr:uid="{00000000-0005-0000-0000-00000E140000}"/>
    <cellStyle name="20% - Énfasis4 2 2 2 4" xfId="1232" xr:uid="{00000000-0005-0000-0000-00000F140000}"/>
    <cellStyle name="20% - Énfasis4 2 2 2 4 2" xfId="3677" xr:uid="{00000000-0005-0000-0000-000010140000}"/>
    <cellStyle name="20% - Énfasis4 2 2 2 4 2 2" xfId="17787" xr:uid="{00000000-0005-0000-0000-000011140000}"/>
    <cellStyle name="20% - Énfasis4 2 2 2 4 2 2 2" xfId="30680" xr:uid="{00000000-0005-0000-0000-000012140000}"/>
    <cellStyle name="20% - Énfasis4 2 2 2 4 2 3" xfId="13498" xr:uid="{00000000-0005-0000-0000-000013140000}"/>
    <cellStyle name="20% - Énfasis4 2 2 2 4 2 3 2" xfId="35565" xr:uid="{00000000-0005-0000-0000-000014140000}"/>
    <cellStyle name="20% - Énfasis4 2 2 2 4 2 4" xfId="8620" xr:uid="{00000000-0005-0000-0000-000015140000}"/>
    <cellStyle name="20% - Énfasis4 2 2 2 4 2 5" xfId="25745" xr:uid="{00000000-0005-0000-0000-000016140000}"/>
    <cellStyle name="20% - Énfasis4 2 2 2 4 2 6" xfId="40574" xr:uid="{00000000-0005-0000-0000-000017140000}"/>
    <cellStyle name="20% - Énfasis4 2 2 2 4 2 7" xfId="45637" xr:uid="{8108A68B-5F6B-408A-9C1D-34C21FFFE40E}"/>
    <cellStyle name="20% - Énfasis4 2 2 2 4 3" xfId="6151" xr:uid="{00000000-0005-0000-0000-000018140000}"/>
    <cellStyle name="20% - Énfasis4 2 2 2 4 3 2" xfId="28244" xr:uid="{00000000-0005-0000-0000-000019140000}"/>
    <cellStyle name="20% - Énfasis4 2 2 2 4 4" xfId="15294" xr:uid="{00000000-0005-0000-0000-00001A140000}"/>
    <cellStyle name="20% - Énfasis4 2 2 2 4 4 2" xfId="33129" xr:uid="{00000000-0005-0000-0000-00001B140000}"/>
    <cellStyle name="20% - Énfasis4 2 2 2 4 5" xfId="20553" xr:uid="{00000000-0005-0000-0000-00001C140000}"/>
    <cellStyle name="20% - Énfasis4 2 2 2 4 6" xfId="11062" xr:uid="{00000000-0005-0000-0000-00001D140000}"/>
    <cellStyle name="20% - Énfasis4 2 2 2 4 7" xfId="23203" xr:uid="{00000000-0005-0000-0000-00001E140000}"/>
    <cellStyle name="20% - Énfasis4 2 2 2 4 8" xfId="38033" xr:uid="{00000000-0005-0000-0000-00001F140000}"/>
    <cellStyle name="20% - Énfasis4 2 2 2 4 9" xfId="43101" xr:uid="{C7B1F1F0-D8D8-4150-8B59-3DAC538D28EF}"/>
    <cellStyle name="20% - Énfasis4 2 2 2 5" xfId="1848" xr:uid="{00000000-0005-0000-0000-000020140000}"/>
    <cellStyle name="20% - Énfasis4 2 2 2 5 2" xfId="4290" xr:uid="{00000000-0005-0000-0000-000021140000}"/>
    <cellStyle name="20% - Énfasis4 2 2 2 5 2 2" xfId="18400" xr:uid="{00000000-0005-0000-0000-000022140000}"/>
    <cellStyle name="20% - Énfasis4 2 2 2 5 2 2 2" xfId="31293" xr:uid="{00000000-0005-0000-0000-000023140000}"/>
    <cellStyle name="20% - Énfasis4 2 2 2 5 2 3" xfId="14111" xr:uid="{00000000-0005-0000-0000-000024140000}"/>
    <cellStyle name="20% - Énfasis4 2 2 2 5 2 3 2" xfId="36178" xr:uid="{00000000-0005-0000-0000-000025140000}"/>
    <cellStyle name="20% - Énfasis4 2 2 2 5 2 4" xfId="9233" xr:uid="{00000000-0005-0000-0000-000026140000}"/>
    <cellStyle name="20% - Énfasis4 2 2 2 5 2 5" xfId="26358" xr:uid="{00000000-0005-0000-0000-000027140000}"/>
    <cellStyle name="20% - Énfasis4 2 2 2 5 2 6" xfId="41187" xr:uid="{00000000-0005-0000-0000-000028140000}"/>
    <cellStyle name="20% - Énfasis4 2 2 2 5 2 7" xfId="46250" xr:uid="{51DC542C-6FA9-428F-9E63-0C316222B598}"/>
    <cellStyle name="20% - Énfasis4 2 2 2 5 3" xfId="6764" xr:uid="{00000000-0005-0000-0000-000029140000}"/>
    <cellStyle name="20% - Énfasis4 2 2 2 5 3 2" xfId="28857" xr:uid="{00000000-0005-0000-0000-00002A140000}"/>
    <cellStyle name="20% - Énfasis4 2 2 2 5 4" xfId="15925" xr:uid="{00000000-0005-0000-0000-00002B140000}"/>
    <cellStyle name="20% - Énfasis4 2 2 2 5 4 2" xfId="33742" xr:uid="{00000000-0005-0000-0000-00002C140000}"/>
    <cellStyle name="20% - Énfasis4 2 2 2 5 5" xfId="21166" xr:uid="{00000000-0005-0000-0000-00002D140000}"/>
    <cellStyle name="20% - Énfasis4 2 2 2 5 6" xfId="11675" xr:uid="{00000000-0005-0000-0000-00002E140000}"/>
    <cellStyle name="20% - Énfasis4 2 2 2 5 7" xfId="23816" xr:uid="{00000000-0005-0000-0000-00002F140000}"/>
    <cellStyle name="20% - Énfasis4 2 2 2 5 8" xfId="38646" xr:uid="{00000000-0005-0000-0000-000030140000}"/>
    <cellStyle name="20% - Énfasis4 2 2 2 5 9" xfId="43714" xr:uid="{632C7F58-7580-4560-9D0E-E2579BC8DFC4}"/>
    <cellStyle name="20% - Énfasis4 2 2 2 6" xfId="2504" xr:uid="{00000000-0005-0000-0000-000031140000}"/>
    <cellStyle name="20% - Énfasis4 2 2 2 6 2" xfId="4946" xr:uid="{00000000-0005-0000-0000-000032140000}"/>
    <cellStyle name="20% - Énfasis4 2 2 2 6 2 2" xfId="19056" xr:uid="{00000000-0005-0000-0000-000033140000}"/>
    <cellStyle name="20% - Énfasis4 2 2 2 6 2 2 2" xfId="31949" xr:uid="{00000000-0005-0000-0000-000034140000}"/>
    <cellStyle name="20% - Énfasis4 2 2 2 6 2 3" xfId="14767" xr:uid="{00000000-0005-0000-0000-000035140000}"/>
    <cellStyle name="20% - Énfasis4 2 2 2 6 2 3 2" xfId="36834" xr:uid="{00000000-0005-0000-0000-000036140000}"/>
    <cellStyle name="20% - Énfasis4 2 2 2 6 2 4" xfId="9889" xr:uid="{00000000-0005-0000-0000-000037140000}"/>
    <cellStyle name="20% - Énfasis4 2 2 2 6 2 5" xfId="27014" xr:uid="{00000000-0005-0000-0000-000038140000}"/>
    <cellStyle name="20% - Énfasis4 2 2 2 6 2 6" xfId="41843" xr:uid="{00000000-0005-0000-0000-000039140000}"/>
    <cellStyle name="20% - Énfasis4 2 2 2 6 2 7" xfId="46906" xr:uid="{73E6CDB9-CF23-48A0-BC35-B2BBF1E6A46F}"/>
    <cellStyle name="20% - Énfasis4 2 2 2 6 3" xfId="7420" xr:uid="{00000000-0005-0000-0000-00003A140000}"/>
    <cellStyle name="20% - Énfasis4 2 2 2 6 3 2" xfId="29513" xr:uid="{00000000-0005-0000-0000-00003B140000}"/>
    <cellStyle name="20% - Énfasis4 2 2 2 6 4" xfId="16581" xr:uid="{00000000-0005-0000-0000-00003C140000}"/>
    <cellStyle name="20% - Énfasis4 2 2 2 6 4 2" xfId="34398" xr:uid="{00000000-0005-0000-0000-00003D140000}"/>
    <cellStyle name="20% - Énfasis4 2 2 2 6 5" xfId="21822" xr:uid="{00000000-0005-0000-0000-00003E140000}"/>
    <cellStyle name="20% - Énfasis4 2 2 2 6 6" xfId="12331" xr:uid="{00000000-0005-0000-0000-00003F140000}"/>
    <cellStyle name="20% - Énfasis4 2 2 2 6 7" xfId="24472" xr:uid="{00000000-0005-0000-0000-000040140000}"/>
    <cellStyle name="20% - Énfasis4 2 2 2 6 8" xfId="39302" xr:uid="{00000000-0005-0000-0000-000041140000}"/>
    <cellStyle name="20% - Énfasis4 2 2 2 6 9" xfId="44370" xr:uid="{C43FB914-96F4-4EA7-AB08-3324AD036836}"/>
    <cellStyle name="20% - Énfasis4 2 2 2 7" xfId="957" xr:uid="{00000000-0005-0000-0000-000042140000}"/>
    <cellStyle name="20% - Énfasis4 2 2 2 7 2" xfId="3402" xr:uid="{00000000-0005-0000-0000-000043140000}"/>
    <cellStyle name="20% - Énfasis4 2 2 2 7 2 2" xfId="17512" xr:uid="{00000000-0005-0000-0000-000044140000}"/>
    <cellStyle name="20% - Énfasis4 2 2 2 7 2 2 2" xfId="30405" xr:uid="{00000000-0005-0000-0000-000045140000}"/>
    <cellStyle name="20% - Énfasis4 2 2 2 7 2 3" xfId="13223" xr:uid="{00000000-0005-0000-0000-000046140000}"/>
    <cellStyle name="20% - Énfasis4 2 2 2 7 2 3 2" xfId="35290" xr:uid="{00000000-0005-0000-0000-000047140000}"/>
    <cellStyle name="20% - Énfasis4 2 2 2 7 2 4" xfId="8345" xr:uid="{00000000-0005-0000-0000-000048140000}"/>
    <cellStyle name="20% - Énfasis4 2 2 2 7 2 5" xfId="25470" xr:uid="{00000000-0005-0000-0000-000049140000}"/>
    <cellStyle name="20% - Énfasis4 2 2 2 7 2 6" xfId="40299" xr:uid="{00000000-0005-0000-0000-00004A140000}"/>
    <cellStyle name="20% - Énfasis4 2 2 2 7 2 7" xfId="45362" xr:uid="{B9482543-AB92-4FE9-99D1-82AE5374112E}"/>
    <cellStyle name="20% - Énfasis4 2 2 2 7 3" xfId="5876" xr:uid="{00000000-0005-0000-0000-00004B140000}"/>
    <cellStyle name="20% - Énfasis4 2 2 2 7 3 2" xfId="27969" xr:uid="{00000000-0005-0000-0000-00004C140000}"/>
    <cellStyle name="20% - Énfasis4 2 2 2 7 4" xfId="20278" xr:uid="{00000000-0005-0000-0000-00004D140000}"/>
    <cellStyle name="20% - Énfasis4 2 2 2 7 4 2" xfId="32854" xr:uid="{00000000-0005-0000-0000-00004E140000}"/>
    <cellStyle name="20% - Énfasis4 2 2 2 7 5" xfId="10787" xr:uid="{00000000-0005-0000-0000-00004F140000}"/>
    <cellStyle name="20% - Énfasis4 2 2 2 7 6" xfId="22928" xr:uid="{00000000-0005-0000-0000-000050140000}"/>
    <cellStyle name="20% - Énfasis4 2 2 2 7 7" xfId="37758" xr:uid="{00000000-0005-0000-0000-000051140000}"/>
    <cellStyle name="20% - Énfasis4 2 2 2 7 8" xfId="42826" xr:uid="{50D8F0E6-5517-4BCA-8C9A-C9EA0F2B2EFF}"/>
    <cellStyle name="20% - Énfasis4 2 2 2 8" xfId="2739" xr:uid="{00000000-0005-0000-0000-000052140000}"/>
    <cellStyle name="20% - Énfasis4 2 2 2 8 2" xfId="16849" xr:uid="{00000000-0005-0000-0000-000053140000}"/>
    <cellStyle name="20% - Énfasis4 2 2 2 8 2 2" xfId="29742" xr:uid="{00000000-0005-0000-0000-000054140000}"/>
    <cellStyle name="20% - Énfasis4 2 2 2 8 3" xfId="12560" xr:uid="{00000000-0005-0000-0000-000055140000}"/>
    <cellStyle name="20% - Énfasis4 2 2 2 8 3 2" xfId="34627" xr:uid="{00000000-0005-0000-0000-000056140000}"/>
    <cellStyle name="20% - Énfasis4 2 2 2 8 4" xfId="7682" xr:uid="{00000000-0005-0000-0000-000057140000}"/>
    <cellStyle name="20% - Énfasis4 2 2 2 8 5" xfId="24805" xr:uid="{00000000-0005-0000-0000-000058140000}"/>
    <cellStyle name="20% - Énfasis4 2 2 2 8 6" xfId="39634" xr:uid="{00000000-0005-0000-0000-000059140000}"/>
    <cellStyle name="20% - Énfasis4 2 2 2 8 7" xfId="44699" xr:uid="{1D56F81E-BD54-46C4-A8E6-F300A6F36BE9}"/>
    <cellStyle name="20% - Énfasis4 2 2 2 9" xfId="5211" xr:uid="{00000000-0005-0000-0000-00005A140000}"/>
    <cellStyle name="20% - Énfasis4 2 2 2 9 2" xfId="27304" xr:uid="{00000000-0005-0000-0000-00005B140000}"/>
    <cellStyle name="20% - Énfasis4 2 2 20" xfId="37027" xr:uid="{00000000-0005-0000-0000-00005C140000}"/>
    <cellStyle name="20% - Énfasis4 2 2 21" xfId="42100" xr:uid="{0A07475A-A59B-4A0B-B9A0-F11BE86D24B3}"/>
    <cellStyle name="20% - Énfasis4 2 2 3" xfId="332" xr:uid="{00000000-0005-0000-0000-00005D140000}"/>
    <cellStyle name="20% - Énfasis4 2 2 3 10" xfId="19286" xr:uid="{00000000-0005-0000-0000-00005E140000}"/>
    <cellStyle name="20% - Énfasis4 2 2 3 11" xfId="19698" xr:uid="{00000000-0005-0000-0000-00005F140000}"/>
    <cellStyle name="20% - Énfasis4 2 2 3 12" xfId="10225" xr:uid="{00000000-0005-0000-0000-000060140000}"/>
    <cellStyle name="20% - Énfasis4 2 2 3 13" xfId="22366" xr:uid="{00000000-0005-0000-0000-000061140000}"/>
    <cellStyle name="20% - Énfasis4 2 2 3 14" xfId="37196" xr:uid="{00000000-0005-0000-0000-000062140000}"/>
    <cellStyle name="20% - Énfasis4 2 2 3 15" xfId="42264" xr:uid="{B274795C-5DE4-4F99-B899-2AF48EA6AB3F}"/>
    <cellStyle name="20% - Énfasis4 2 2 3 2" xfId="583" xr:uid="{00000000-0005-0000-0000-000063140000}"/>
    <cellStyle name="20% - Énfasis4 2 2 3 2 10" xfId="37441" xr:uid="{00000000-0005-0000-0000-000064140000}"/>
    <cellStyle name="20% - Énfasis4 2 2 3 2 11" xfId="42509" xr:uid="{10BFA781-3857-4E2D-9B18-70B74F1F172D}"/>
    <cellStyle name="20% - Énfasis4 2 2 3 2 2" xfId="2194" xr:uid="{00000000-0005-0000-0000-000065140000}"/>
    <cellStyle name="20% - Énfasis4 2 2 3 2 2 2" xfId="4636" xr:uid="{00000000-0005-0000-0000-000066140000}"/>
    <cellStyle name="20% - Énfasis4 2 2 3 2 2 2 2" xfId="18746" xr:uid="{00000000-0005-0000-0000-000067140000}"/>
    <cellStyle name="20% - Énfasis4 2 2 3 2 2 2 2 2" xfId="31639" xr:uid="{00000000-0005-0000-0000-000068140000}"/>
    <cellStyle name="20% - Énfasis4 2 2 3 2 2 2 3" xfId="14457" xr:uid="{00000000-0005-0000-0000-000069140000}"/>
    <cellStyle name="20% - Énfasis4 2 2 3 2 2 2 3 2" xfId="36524" xr:uid="{00000000-0005-0000-0000-00006A140000}"/>
    <cellStyle name="20% - Énfasis4 2 2 3 2 2 2 4" xfId="9579" xr:uid="{00000000-0005-0000-0000-00006B140000}"/>
    <cellStyle name="20% - Énfasis4 2 2 3 2 2 2 5" xfId="26704" xr:uid="{00000000-0005-0000-0000-00006C140000}"/>
    <cellStyle name="20% - Énfasis4 2 2 3 2 2 2 6" xfId="41533" xr:uid="{00000000-0005-0000-0000-00006D140000}"/>
    <cellStyle name="20% - Énfasis4 2 2 3 2 2 2 7" xfId="46596" xr:uid="{EEED5FC5-E7FD-4047-BED5-02738413EEC5}"/>
    <cellStyle name="20% - Énfasis4 2 2 3 2 2 3" xfId="7110" xr:uid="{00000000-0005-0000-0000-00006E140000}"/>
    <cellStyle name="20% - Énfasis4 2 2 3 2 2 3 2" xfId="29203" xr:uid="{00000000-0005-0000-0000-00006F140000}"/>
    <cellStyle name="20% - Énfasis4 2 2 3 2 2 4" xfId="16271" xr:uid="{00000000-0005-0000-0000-000070140000}"/>
    <cellStyle name="20% - Énfasis4 2 2 3 2 2 4 2" xfId="34088" xr:uid="{00000000-0005-0000-0000-000071140000}"/>
    <cellStyle name="20% - Énfasis4 2 2 3 2 2 5" xfId="21512" xr:uid="{00000000-0005-0000-0000-000072140000}"/>
    <cellStyle name="20% - Énfasis4 2 2 3 2 2 6" xfId="12021" xr:uid="{00000000-0005-0000-0000-000073140000}"/>
    <cellStyle name="20% - Énfasis4 2 2 3 2 2 7" xfId="24162" xr:uid="{00000000-0005-0000-0000-000074140000}"/>
    <cellStyle name="20% - Énfasis4 2 2 3 2 2 8" xfId="38992" xr:uid="{00000000-0005-0000-0000-000075140000}"/>
    <cellStyle name="20% - Énfasis4 2 2 3 2 2 9" xfId="44060" xr:uid="{DA62C8D3-16C0-464A-90A2-90AB60DEF9EC}"/>
    <cellStyle name="20% - Énfasis4 2 2 3 2 3" xfId="1581" xr:uid="{00000000-0005-0000-0000-000076140000}"/>
    <cellStyle name="20% - Énfasis4 2 2 3 2 3 2" xfId="4023" xr:uid="{00000000-0005-0000-0000-000077140000}"/>
    <cellStyle name="20% - Énfasis4 2 2 3 2 3 2 2" xfId="18133" xr:uid="{00000000-0005-0000-0000-000078140000}"/>
    <cellStyle name="20% - Énfasis4 2 2 3 2 3 2 2 2" xfId="31026" xr:uid="{00000000-0005-0000-0000-000079140000}"/>
    <cellStyle name="20% - Énfasis4 2 2 3 2 3 2 3" xfId="13844" xr:uid="{00000000-0005-0000-0000-00007A140000}"/>
    <cellStyle name="20% - Énfasis4 2 2 3 2 3 2 3 2" xfId="35911" xr:uid="{00000000-0005-0000-0000-00007B140000}"/>
    <cellStyle name="20% - Énfasis4 2 2 3 2 3 2 4" xfId="8966" xr:uid="{00000000-0005-0000-0000-00007C140000}"/>
    <cellStyle name="20% - Énfasis4 2 2 3 2 3 2 5" xfId="26091" xr:uid="{00000000-0005-0000-0000-00007D140000}"/>
    <cellStyle name="20% - Énfasis4 2 2 3 2 3 2 6" xfId="40920" xr:uid="{00000000-0005-0000-0000-00007E140000}"/>
    <cellStyle name="20% - Énfasis4 2 2 3 2 3 2 7" xfId="45983" xr:uid="{B00E51D7-9AB3-49FF-9588-F49E726F89EF}"/>
    <cellStyle name="20% - Énfasis4 2 2 3 2 3 3" xfId="6497" xr:uid="{00000000-0005-0000-0000-00007F140000}"/>
    <cellStyle name="20% - Énfasis4 2 2 3 2 3 3 2" xfId="28590" xr:uid="{00000000-0005-0000-0000-000080140000}"/>
    <cellStyle name="20% - Énfasis4 2 2 3 2 3 4" xfId="20899" xr:uid="{00000000-0005-0000-0000-000081140000}"/>
    <cellStyle name="20% - Énfasis4 2 2 3 2 3 4 2" xfId="33475" xr:uid="{00000000-0005-0000-0000-000082140000}"/>
    <cellStyle name="20% - Énfasis4 2 2 3 2 3 5" xfId="11408" xr:uid="{00000000-0005-0000-0000-000083140000}"/>
    <cellStyle name="20% - Énfasis4 2 2 3 2 3 6" xfId="23549" xr:uid="{00000000-0005-0000-0000-000084140000}"/>
    <cellStyle name="20% - Énfasis4 2 2 3 2 3 7" xfId="38379" xr:uid="{00000000-0005-0000-0000-000085140000}"/>
    <cellStyle name="20% - Énfasis4 2 2 3 2 3 8" xfId="43447" xr:uid="{D619392F-418D-4360-9FCD-30097C8A08FB}"/>
    <cellStyle name="20% - Énfasis4 2 2 3 2 4" xfId="3085" xr:uid="{00000000-0005-0000-0000-000086140000}"/>
    <cellStyle name="20% - Énfasis4 2 2 3 2 4 2" xfId="17195" xr:uid="{00000000-0005-0000-0000-000087140000}"/>
    <cellStyle name="20% - Énfasis4 2 2 3 2 4 2 2" xfId="30088" xr:uid="{00000000-0005-0000-0000-000088140000}"/>
    <cellStyle name="20% - Énfasis4 2 2 3 2 4 3" xfId="12906" xr:uid="{00000000-0005-0000-0000-000089140000}"/>
    <cellStyle name="20% - Énfasis4 2 2 3 2 4 3 2" xfId="34973" xr:uid="{00000000-0005-0000-0000-00008A140000}"/>
    <cellStyle name="20% - Énfasis4 2 2 3 2 4 4" xfId="8028" xr:uid="{00000000-0005-0000-0000-00008B140000}"/>
    <cellStyle name="20% - Énfasis4 2 2 3 2 4 5" xfId="25153" xr:uid="{00000000-0005-0000-0000-00008C140000}"/>
    <cellStyle name="20% - Énfasis4 2 2 3 2 4 6" xfId="39982" xr:uid="{00000000-0005-0000-0000-00008D140000}"/>
    <cellStyle name="20% - Énfasis4 2 2 3 2 4 7" xfId="45045" xr:uid="{B5E67F09-3899-454A-9BBF-857ABF65D91F}"/>
    <cellStyle name="20% - Énfasis4 2 2 3 2 5" xfId="5559" xr:uid="{00000000-0005-0000-0000-00008E140000}"/>
    <cellStyle name="20% - Énfasis4 2 2 3 2 5 2" xfId="27652" xr:uid="{00000000-0005-0000-0000-00008F140000}"/>
    <cellStyle name="20% - Énfasis4 2 2 3 2 6" xfId="15640" xr:uid="{00000000-0005-0000-0000-000090140000}"/>
    <cellStyle name="20% - Énfasis4 2 2 3 2 6 2" xfId="32537" xr:uid="{00000000-0005-0000-0000-000091140000}"/>
    <cellStyle name="20% - Énfasis4 2 2 3 2 7" xfId="19943" xr:uid="{00000000-0005-0000-0000-000092140000}"/>
    <cellStyle name="20% - Énfasis4 2 2 3 2 8" xfId="10470" xr:uid="{00000000-0005-0000-0000-000093140000}"/>
    <cellStyle name="20% - Énfasis4 2 2 3 2 9" xfId="22611" xr:uid="{00000000-0005-0000-0000-000094140000}"/>
    <cellStyle name="20% - Énfasis4 2 2 3 3" xfId="1336" xr:uid="{00000000-0005-0000-0000-000095140000}"/>
    <cellStyle name="20% - Énfasis4 2 2 3 3 2" xfId="3778" xr:uid="{00000000-0005-0000-0000-000096140000}"/>
    <cellStyle name="20% - Énfasis4 2 2 3 3 2 2" xfId="17888" xr:uid="{00000000-0005-0000-0000-000097140000}"/>
    <cellStyle name="20% - Énfasis4 2 2 3 3 2 2 2" xfId="30781" xr:uid="{00000000-0005-0000-0000-000098140000}"/>
    <cellStyle name="20% - Énfasis4 2 2 3 3 2 3" xfId="13599" xr:uid="{00000000-0005-0000-0000-000099140000}"/>
    <cellStyle name="20% - Énfasis4 2 2 3 3 2 3 2" xfId="35666" xr:uid="{00000000-0005-0000-0000-00009A140000}"/>
    <cellStyle name="20% - Énfasis4 2 2 3 3 2 4" xfId="8721" xr:uid="{00000000-0005-0000-0000-00009B140000}"/>
    <cellStyle name="20% - Énfasis4 2 2 3 3 2 5" xfId="25846" xr:uid="{00000000-0005-0000-0000-00009C140000}"/>
    <cellStyle name="20% - Énfasis4 2 2 3 3 2 6" xfId="40675" xr:uid="{00000000-0005-0000-0000-00009D140000}"/>
    <cellStyle name="20% - Énfasis4 2 2 3 3 2 7" xfId="45738" xr:uid="{96B41A2D-6620-42D2-A8C8-D8D6D471A668}"/>
    <cellStyle name="20% - Énfasis4 2 2 3 3 3" xfId="6252" xr:uid="{00000000-0005-0000-0000-00009E140000}"/>
    <cellStyle name="20% - Énfasis4 2 2 3 3 3 2" xfId="28345" xr:uid="{00000000-0005-0000-0000-00009F140000}"/>
    <cellStyle name="20% - Énfasis4 2 2 3 3 4" xfId="15395" xr:uid="{00000000-0005-0000-0000-0000A0140000}"/>
    <cellStyle name="20% - Énfasis4 2 2 3 3 4 2" xfId="33230" xr:uid="{00000000-0005-0000-0000-0000A1140000}"/>
    <cellStyle name="20% - Énfasis4 2 2 3 3 5" xfId="20654" xr:uid="{00000000-0005-0000-0000-0000A2140000}"/>
    <cellStyle name="20% - Énfasis4 2 2 3 3 6" xfId="11163" xr:uid="{00000000-0005-0000-0000-0000A3140000}"/>
    <cellStyle name="20% - Énfasis4 2 2 3 3 7" xfId="23304" xr:uid="{00000000-0005-0000-0000-0000A4140000}"/>
    <cellStyle name="20% - Énfasis4 2 2 3 3 8" xfId="38134" xr:uid="{00000000-0005-0000-0000-0000A5140000}"/>
    <cellStyle name="20% - Énfasis4 2 2 3 3 9" xfId="43202" xr:uid="{64A06689-2B36-4962-B75F-D222FBD72A8C}"/>
    <cellStyle name="20% - Énfasis4 2 2 3 4" xfId="1949" xr:uid="{00000000-0005-0000-0000-0000A6140000}"/>
    <cellStyle name="20% - Énfasis4 2 2 3 4 2" xfId="4391" xr:uid="{00000000-0005-0000-0000-0000A7140000}"/>
    <cellStyle name="20% - Énfasis4 2 2 3 4 2 2" xfId="18501" xr:uid="{00000000-0005-0000-0000-0000A8140000}"/>
    <cellStyle name="20% - Énfasis4 2 2 3 4 2 2 2" xfId="31394" xr:uid="{00000000-0005-0000-0000-0000A9140000}"/>
    <cellStyle name="20% - Énfasis4 2 2 3 4 2 3" xfId="14212" xr:uid="{00000000-0005-0000-0000-0000AA140000}"/>
    <cellStyle name="20% - Énfasis4 2 2 3 4 2 3 2" xfId="36279" xr:uid="{00000000-0005-0000-0000-0000AB140000}"/>
    <cellStyle name="20% - Énfasis4 2 2 3 4 2 4" xfId="9334" xr:uid="{00000000-0005-0000-0000-0000AC140000}"/>
    <cellStyle name="20% - Énfasis4 2 2 3 4 2 5" xfId="26459" xr:uid="{00000000-0005-0000-0000-0000AD140000}"/>
    <cellStyle name="20% - Énfasis4 2 2 3 4 2 6" xfId="41288" xr:uid="{00000000-0005-0000-0000-0000AE140000}"/>
    <cellStyle name="20% - Énfasis4 2 2 3 4 2 7" xfId="46351" xr:uid="{B25D0D9D-0A11-4486-A180-3596227658D9}"/>
    <cellStyle name="20% - Énfasis4 2 2 3 4 3" xfId="6865" xr:uid="{00000000-0005-0000-0000-0000AF140000}"/>
    <cellStyle name="20% - Énfasis4 2 2 3 4 3 2" xfId="28958" xr:uid="{00000000-0005-0000-0000-0000B0140000}"/>
    <cellStyle name="20% - Énfasis4 2 2 3 4 4" xfId="16026" xr:uid="{00000000-0005-0000-0000-0000B1140000}"/>
    <cellStyle name="20% - Énfasis4 2 2 3 4 4 2" xfId="33843" xr:uid="{00000000-0005-0000-0000-0000B2140000}"/>
    <cellStyle name="20% - Énfasis4 2 2 3 4 5" xfId="21267" xr:uid="{00000000-0005-0000-0000-0000B3140000}"/>
    <cellStyle name="20% - Énfasis4 2 2 3 4 6" xfId="11776" xr:uid="{00000000-0005-0000-0000-0000B4140000}"/>
    <cellStyle name="20% - Énfasis4 2 2 3 4 7" xfId="23917" xr:uid="{00000000-0005-0000-0000-0000B5140000}"/>
    <cellStyle name="20% - Énfasis4 2 2 3 4 8" xfId="38747" xr:uid="{00000000-0005-0000-0000-0000B6140000}"/>
    <cellStyle name="20% - Énfasis4 2 2 3 4 9" xfId="43815" xr:uid="{6A2A9D70-E384-4EA9-B84D-09FD9CEC0366}"/>
    <cellStyle name="20% - Énfasis4 2 2 3 5" xfId="2410" xr:uid="{00000000-0005-0000-0000-0000B7140000}"/>
    <cellStyle name="20% - Énfasis4 2 2 3 5 2" xfId="4852" xr:uid="{00000000-0005-0000-0000-0000B8140000}"/>
    <cellStyle name="20% - Énfasis4 2 2 3 5 2 2" xfId="18962" xr:uid="{00000000-0005-0000-0000-0000B9140000}"/>
    <cellStyle name="20% - Énfasis4 2 2 3 5 2 2 2" xfId="31855" xr:uid="{00000000-0005-0000-0000-0000BA140000}"/>
    <cellStyle name="20% - Énfasis4 2 2 3 5 2 3" xfId="14673" xr:uid="{00000000-0005-0000-0000-0000BB140000}"/>
    <cellStyle name="20% - Énfasis4 2 2 3 5 2 3 2" xfId="36740" xr:uid="{00000000-0005-0000-0000-0000BC140000}"/>
    <cellStyle name="20% - Énfasis4 2 2 3 5 2 4" xfId="9795" xr:uid="{00000000-0005-0000-0000-0000BD140000}"/>
    <cellStyle name="20% - Énfasis4 2 2 3 5 2 5" xfId="26920" xr:uid="{00000000-0005-0000-0000-0000BE140000}"/>
    <cellStyle name="20% - Énfasis4 2 2 3 5 2 6" xfId="41749" xr:uid="{00000000-0005-0000-0000-0000BF140000}"/>
    <cellStyle name="20% - Énfasis4 2 2 3 5 2 7" xfId="46812" xr:uid="{B731907D-CADE-4166-BAFA-4160C1FDB51A}"/>
    <cellStyle name="20% - Énfasis4 2 2 3 5 3" xfId="7326" xr:uid="{00000000-0005-0000-0000-0000C0140000}"/>
    <cellStyle name="20% - Énfasis4 2 2 3 5 3 2" xfId="29419" xr:uid="{00000000-0005-0000-0000-0000C1140000}"/>
    <cellStyle name="20% - Énfasis4 2 2 3 5 4" xfId="16487" xr:uid="{00000000-0005-0000-0000-0000C2140000}"/>
    <cellStyle name="20% - Énfasis4 2 2 3 5 4 2" xfId="34304" xr:uid="{00000000-0005-0000-0000-0000C3140000}"/>
    <cellStyle name="20% - Énfasis4 2 2 3 5 5" xfId="21728" xr:uid="{00000000-0005-0000-0000-0000C4140000}"/>
    <cellStyle name="20% - Énfasis4 2 2 3 5 6" xfId="12237" xr:uid="{00000000-0005-0000-0000-0000C5140000}"/>
    <cellStyle name="20% - Énfasis4 2 2 3 5 7" xfId="24378" xr:uid="{00000000-0005-0000-0000-0000C6140000}"/>
    <cellStyle name="20% - Énfasis4 2 2 3 5 8" xfId="39208" xr:uid="{00000000-0005-0000-0000-0000C7140000}"/>
    <cellStyle name="20% - Énfasis4 2 2 3 5 9" xfId="44276" xr:uid="{4EBD95CE-EA54-4452-878D-FE1E92D5A843}"/>
    <cellStyle name="20% - Énfasis4 2 2 3 6" xfId="894" xr:uid="{00000000-0005-0000-0000-0000C8140000}"/>
    <cellStyle name="20% - Énfasis4 2 2 3 6 2" xfId="3339" xr:uid="{00000000-0005-0000-0000-0000C9140000}"/>
    <cellStyle name="20% - Énfasis4 2 2 3 6 2 2" xfId="17449" xr:uid="{00000000-0005-0000-0000-0000CA140000}"/>
    <cellStyle name="20% - Énfasis4 2 2 3 6 2 2 2" xfId="30342" xr:uid="{00000000-0005-0000-0000-0000CB140000}"/>
    <cellStyle name="20% - Énfasis4 2 2 3 6 2 3" xfId="13160" xr:uid="{00000000-0005-0000-0000-0000CC140000}"/>
    <cellStyle name="20% - Énfasis4 2 2 3 6 2 3 2" xfId="35227" xr:uid="{00000000-0005-0000-0000-0000CD140000}"/>
    <cellStyle name="20% - Énfasis4 2 2 3 6 2 4" xfId="8282" xr:uid="{00000000-0005-0000-0000-0000CE140000}"/>
    <cellStyle name="20% - Énfasis4 2 2 3 6 2 5" xfId="25407" xr:uid="{00000000-0005-0000-0000-0000CF140000}"/>
    <cellStyle name="20% - Énfasis4 2 2 3 6 2 6" xfId="40236" xr:uid="{00000000-0005-0000-0000-0000D0140000}"/>
    <cellStyle name="20% - Énfasis4 2 2 3 6 2 7" xfId="45299" xr:uid="{E9CF97D7-238B-4988-93BD-B077E7EF2690}"/>
    <cellStyle name="20% - Énfasis4 2 2 3 6 3" xfId="5813" xr:uid="{00000000-0005-0000-0000-0000D1140000}"/>
    <cellStyle name="20% - Énfasis4 2 2 3 6 3 2" xfId="27906" xr:uid="{00000000-0005-0000-0000-0000D2140000}"/>
    <cellStyle name="20% - Énfasis4 2 2 3 6 4" xfId="20215" xr:uid="{00000000-0005-0000-0000-0000D3140000}"/>
    <cellStyle name="20% - Énfasis4 2 2 3 6 4 2" xfId="32791" xr:uid="{00000000-0005-0000-0000-0000D4140000}"/>
    <cellStyle name="20% - Énfasis4 2 2 3 6 5" xfId="10724" xr:uid="{00000000-0005-0000-0000-0000D5140000}"/>
    <cellStyle name="20% - Énfasis4 2 2 3 6 6" xfId="22865" xr:uid="{00000000-0005-0000-0000-0000D6140000}"/>
    <cellStyle name="20% - Énfasis4 2 2 3 6 7" xfId="37695" xr:uid="{00000000-0005-0000-0000-0000D7140000}"/>
    <cellStyle name="20% - Énfasis4 2 2 3 6 8" xfId="42763" xr:uid="{1F7E3B9F-6A62-439B-9CD9-544141C81EBB}"/>
    <cellStyle name="20% - Énfasis4 2 2 3 7" xfId="2840" xr:uid="{00000000-0005-0000-0000-0000D8140000}"/>
    <cellStyle name="20% - Énfasis4 2 2 3 7 2" xfId="16950" xr:uid="{00000000-0005-0000-0000-0000D9140000}"/>
    <cellStyle name="20% - Énfasis4 2 2 3 7 2 2" xfId="29843" xr:uid="{00000000-0005-0000-0000-0000DA140000}"/>
    <cellStyle name="20% - Énfasis4 2 2 3 7 3" xfId="12661" xr:uid="{00000000-0005-0000-0000-0000DB140000}"/>
    <cellStyle name="20% - Énfasis4 2 2 3 7 3 2" xfId="34728" xr:uid="{00000000-0005-0000-0000-0000DC140000}"/>
    <cellStyle name="20% - Énfasis4 2 2 3 7 4" xfId="7783" xr:uid="{00000000-0005-0000-0000-0000DD140000}"/>
    <cellStyle name="20% - Énfasis4 2 2 3 7 5" xfId="24908" xr:uid="{00000000-0005-0000-0000-0000DE140000}"/>
    <cellStyle name="20% - Énfasis4 2 2 3 7 6" xfId="39737" xr:uid="{00000000-0005-0000-0000-0000DF140000}"/>
    <cellStyle name="20% - Énfasis4 2 2 3 7 7" xfId="44800" xr:uid="{DB00A403-08F6-4708-A0F1-A11FC589D146}"/>
    <cellStyle name="20% - Énfasis4 2 2 3 8" xfId="5314" xr:uid="{00000000-0005-0000-0000-0000E0140000}"/>
    <cellStyle name="20% - Énfasis4 2 2 3 8 2" xfId="27407" xr:uid="{00000000-0005-0000-0000-0000E1140000}"/>
    <cellStyle name="20% - Énfasis4 2 2 3 9" xfId="14957" xr:uid="{00000000-0005-0000-0000-0000E2140000}"/>
    <cellStyle name="20% - Énfasis4 2 2 3 9 2" xfId="32292" xr:uid="{00000000-0005-0000-0000-0000E3140000}"/>
    <cellStyle name="20% - Énfasis4 2 2 4" xfId="482" xr:uid="{00000000-0005-0000-0000-0000E4140000}"/>
    <cellStyle name="20% - Énfasis4 2 2 4 10" xfId="19433" xr:uid="{00000000-0005-0000-0000-0000E5140000}"/>
    <cellStyle name="20% - Énfasis4 2 2 4 11" xfId="19845" xr:uid="{00000000-0005-0000-0000-0000E6140000}"/>
    <cellStyle name="20% - Énfasis4 2 2 4 12" xfId="10372" xr:uid="{00000000-0005-0000-0000-0000E7140000}"/>
    <cellStyle name="20% - Énfasis4 2 2 4 13" xfId="22513" xr:uid="{00000000-0005-0000-0000-0000E8140000}"/>
    <cellStyle name="20% - Énfasis4 2 2 4 14" xfId="37343" xr:uid="{00000000-0005-0000-0000-0000E9140000}"/>
    <cellStyle name="20% - Énfasis4 2 2 4 15" xfId="42411" xr:uid="{387E5A68-7BDA-4FB9-9A75-279D32DECB42}"/>
    <cellStyle name="20% - Énfasis4 2 2 4 2" xfId="582" xr:uid="{00000000-0005-0000-0000-0000EA140000}"/>
    <cellStyle name="20% - Énfasis4 2 2 4 2 10" xfId="37440" xr:uid="{00000000-0005-0000-0000-0000EB140000}"/>
    <cellStyle name="20% - Énfasis4 2 2 4 2 11" xfId="42508" xr:uid="{7156B578-39F0-4696-8223-D9C44459CED5}"/>
    <cellStyle name="20% - Énfasis4 2 2 4 2 2" xfId="2193" xr:uid="{00000000-0005-0000-0000-0000EC140000}"/>
    <cellStyle name="20% - Énfasis4 2 2 4 2 2 2" xfId="4635" xr:uid="{00000000-0005-0000-0000-0000ED140000}"/>
    <cellStyle name="20% - Énfasis4 2 2 4 2 2 2 2" xfId="18745" xr:uid="{00000000-0005-0000-0000-0000EE140000}"/>
    <cellStyle name="20% - Énfasis4 2 2 4 2 2 2 2 2" xfId="31638" xr:uid="{00000000-0005-0000-0000-0000EF140000}"/>
    <cellStyle name="20% - Énfasis4 2 2 4 2 2 2 3" xfId="14456" xr:uid="{00000000-0005-0000-0000-0000F0140000}"/>
    <cellStyle name="20% - Énfasis4 2 2 4 2 2 2 3 2" xfId="36523" xr:uid="{00000000-0005-0000-0000-0000F1140000}"/>
    <cellStyle name="20% - Énfasis4 2 2 4 2 2 2 4" xfId="9578" xr:uid="{00000000-0005-0000-0000-0000F2140000}"/>
    <cellStyle name="20% - Énfasis4 2 2 4 2 2 2 5" xfId="26703" xr:uid="{00000000-0005-0000-0000-0000F3140000}"/>
    <cellStyle name="20% - Énfasis4 2 2 4 2 2 2 6" xfId="41532" xr:uid="{00000000-0005-0000-0000-0000F4140000}"/>
    <cellStyle name="20% - Énfasis4 2 2 4 2 2 2 7" xfId="46595" xr:uid="{330E2276-EABD-4CFD-A129-DF3B9B77F128}"/>
    <cellStyle name="20% - Énfasis4 2 2 4 2 2 3" xfId="7109" xr:uid="{00000000-0005-0000-0000-0000F5140000}"/>
    <cellStyle name="20% - Énfasis4 2 2 4 2 2 3 2" xfId="29202" xr:uid="{00000000-0005-0000-0000-0000F6140000}"/>
    <cellStyle name="20% - Énfasis4 2 2 4 2 2 4" xfId="16270" xr:uid="{00000000-0005-0000-0000-0000F7140000}"/>
    <cellStyle name="20% - Énfasis4 2 2 4 2 2 4 2" xfId="34087" xr:uid="{00000000-0005-0000-0000-0000F8140000}"/>
    <cellStyle name="20% - Énfasis4 2 2 4 2 2 5" xfId="21511" xr:uid="{00000000-0005-0000-0000-0000F9140000}"/>
    <cellStyle name="20% - Énfasis4 2 2 4 2 2 6" xfId="12020" xr:uid="{00000000-0005-0000-0000-0000FA140000}"/>
    <cellStyle name="20% - Énfasis4 2 2 4 2 2 7" xfId="24161" xr:uid="{00000000-0005-0000-0000-0000FB140000}"/>
    <cellStyle name="20% - Énfasis4 2 2 4 2 2 8" xfId="38991" xr:uid="{00000000-0005-0000-0000-0000FC140000}"/>
    <cellStyle name="20% - Énfasis4 2 2 4 2 2 9" xfId="44059" xr:uid="{7845904A-C406-41A4-A337-BD3CBB66693A}"/>
    <cellStyle name="20% - Énfasis4 2 2 4 2 3" xfId="1580" xr:uid="{00000000-0005-0000-0000-0000FD140000}"/>
    <cellStyle name="20% - Énfasis4 2 2 4 2 3 2" xfId="4022" xr:uid="{00000000-0005-0000-0000-0000FE140000}"/>
    <cellStyle name="20% - Énfasis4 2 2 4 2 3 2 2" xfId="18132" xr:uid="{00000000-0005-0000-0000-0000FF140000}"/>
    <cellStyle name="20% - Énfasis4 2 2 4 2 3 2 2 2" xfId="31025" xr:uid="{00000000-0005-0000-0000-000000150000}"/>
    <cellStyle name="20% - Énfasis4 2 2 4 2 3 2 3" xfId="13843" xr:uid="{00000000-0005-0000-0000-000001150000}"/>
    <cellStyle name="20% - Énfasis4 2 2 4 2 3 2 3 2" xfId="35910" xr:uid="{00000000-0005-0000-0000-000002150000}"/>
    <cellStyle name="20% - Énfasis4 2 2 4 2 3 2 4" xfId="8965" xr:uid="{00000000-0005-0000-0000-000003150000}"/>
    <cellStyle name="20% - Énfasis4 2 2 4 2 3 2 5" xfId="26090" xr:uid="{00000000-0005-0000-0000-000004150000}"/>
    <cellStyle name="20% - Énfasis4 2 2 4 2 3 2 6" xfId="40919" xr:uid="{00000000-0005-0000-0000-000005150000}"/>
    <cellStyle name="20% - Énfasis4 2 2 4 2 3 2 7" xfId="45982" xr:uid="{21CC6D1F-84B2-42BD-B894-E3810F6DAE76}"/>
    <cellStyle name="20% - Énfasis4 2 2 4 2 3 3" xfId="6496" xr:uid="{00000000-0005-0000-0000-000006150000}"/>
    <cellStyle name="20% - Énfasis4 2 2 4 2 3 3 2" xfId="28589" xr:uid="{00000000-0005-0000-0000-000007150000}"/>
    <cellStyle name="20% - Énfasis4 2 2 4 2 3 4" xfId="20898" xr:uid="{00000000-0005-0000-0000-000008150000}"/>
    <cellStyle name="20% - Énfasis4 2 2 4 2 3 4 2" xfId="33474" xr:uid="{00000000-0005-0000-0000-000009150000}"/>
    <cellStyle name="20% - Énfasis4 2 2 4 2 3 5" xfId="11407" xr:uid="{00000000-0005-0000-0000-00000A150000}"/>
    <cellStyle name="20% - Énfasis4 2 2 4 2 3 6" xfId="23548" xr:uid="{00000000-0005-0000-0000-00000B150000}"/>
    <cellStyle name="20% - Énfasis4 2 2 4 2 3 7" xfId="38378" xr:uid="{00000000-0005-0000-0000-00000C150000}"/>
    <cellStyle name="20% - Énfasis4 2 2 4 2 3 8" xfId="43446" xr:uid="{4148FE69-0C8E-49DD-A9BD-C557A92FD4F8}"/>
    <cellStyle name="20% - Énfasis4 2 2 4 2 4" xfId="3084" xr:uid="{00000000-0005-0000-0000-00000D150000}"/>
    <cellStyle name="20% - Énfasis4 2 2 4 2 4 2" xfId="17194" xr:uid="{00000000-0005-0000-0000-00000E150000}"/>
    <cellStyle name="20% - Énfasis4 2 2 4 2 4 2 2" xfId="30087" xr:uid="{00000000-0005-0000-0000-00000F150000}"/>
    <cellStyle name="20% - Énfasis4 2 2 4 2 4 3" xfId="12905" xr:uid="{00000000-0005-0000-0000-000010150000}"/>
    <cellStyle name="20% - Énfasis4 2 2 4 2 4 3 2" xfId="34972" xr:uid="{00000000-0005-0000-0000-000011150000}"/>
    <cellStyle name="20% - Énfasis4 2 2 4 2 4 4" xfId="8027" xr:uid="{00000000-0005-0000-0000-000012150000}"/>
    <cellStyle name="20% - Énfasis4 2 2 4 2 4 5" xfId="25152" xr:uid="{00000000-0005-0000-0000-000013150000}"/>
    <cellStyle name="20% - Énfasis4 2 2 4 2 4 6" xfId="39981" xr:uid="{00000000-0005-0000-0000-000014150000}"/>
    <cellStyle name="20% - Énfasis4 2 2 4 2 4 7" xfId="45044" xr:uid="{576EE967-4A06-43EC-A782-D55B4A9B8973}"/>
    <cellStyle name="20% - Énfasis4 2 2 4 2 5" xfId="5558" xr:uid="{00000000-0005-0000-0000-000015150000}"/>
    <cellStyle name="20% - Énfasis4 2 2 4 2 5 2" xfId="27651" xr:uid="{00000000-0005-0000-0000-000016150000}"/>
    <cellStyle name="20% - Énfasis4 2 2 4 2 6" xfId="15639" xr:uid="{00000000-0005-0000-0000-000017150000}"/>
    <cellStyle name="20% - Énfasis4 2 2 4 2 6 2" xfId="32536" xr:uid="{00000000-0005-0000-0000-000018150000}"/>
    <cellStyle name="20% - Énfasis4 2 2 4 2 7" xfId="19942" xr:uid="{00000000-0005-0000-0000-000019150000}"/>
    <cellStyle name="20% - Énfasis4 2 2 4 2 8" xfId="10469" xr:uid="{00000000-0005-0000-0000-00001A150000}"/>
    <cellStyle name="20% - Énfasis4 2 2 4 2 9" xfId="22610" xr:uid="{00000000-0005-0000-0000-00001B150000}"/>
    <cellStyle name="20% - Énfasis4 2 2 4 3" xfId="1483" xr:uid="{00000000-0005-0000-0000-00001C150000}"/>
    <cellStyle name="20% - Énfasis4 2 2 4 3 2" xfId="3925" xr:uid="{00000000-0005-0000-0000-00001D150000}"/>
    <cellStyle name="20% - Énfasis4 2 2 4 3 2 2" xfId="18035" xr:uid="{00000000-0005-0000-0000-00001E150000}"/>
    <cellStyle name="20% - Énfasis4 2 2 4 3 2 2 2" xfId="30928" xr:uid="{00000000-0005-0000-0000-00001F150000}"/>
    <cellStyle name="20% - Énfasis4 2 2 4 3 2 3" xfId="13746" xr:uid="{00000000-0005-0000-0000-000020150000}"/>
    <cellStyle name="20% - Énfasis4 2 2 4 3 2 3 2" xfId="35813" xr:uid="{00000000-0005-0000-0000-000021150000}"/>
    <cellStyle name="20% - Énfasis4 2 2 4 3 2 4" xfId="8868" xr:uid="{00000000-0005-0000-0000-000022150000}"/>
    <cellStyle name="20% - Énfasis4 2 2 4 3 2 5" xfId="25993" xr:uid="{00000000-0005-0000-0000-000023150000}"/>
    <cellStyle name="20% - Énfasis4 2 2 4 3 2 6" xfId="40822" xr:uid="{00000000-0005-0000-0000-000024150000}"/>
    <cellStyle name="20% - Énfasis4 2 2 4 3 2 7" xfId="45885" xr:uid="{429B3E7E-2AB0-432F-B4E7-3B88B73413AC}"/>
    <cellStyle name="20% - Énfasis4 2 2 4 3 3" xfId="6399" xr:uid="{00000000-0005-0000-0000-000025150000}"/>
    <cellStyle name="20% - Énfasis4 2 2 4 3 3 2" xfId="28492" xr:uid="{00000000-0005-0000-0000-000026150000}"/>
    <cellStyle name="20% - Énfasis4 2 2 4 3 4" xfId="15542" xr:uid="{00000000-0005-0000-0000-000027150000}"/>
    <cellStyle name="20% - Énfasis4 2 2 4 3 4 2" xfId="33377" xr:uid="{00000000-0005-0000-0000-000028150000}"/>
    <cellStyle name="20% - Énfasis4 2 2 4 3 5" xfId="20801" xr:uid="{00000000-0005-0000-0000-000029150000}"/>
    <cellStyle name="20% - Énfasis4 2 2 4 3 6" xfId="11310" xr:uid="{00000000-0005-0000-0000-00002A150000}"/>
    <cellStyle name="20% - Énfasis4 2 2 4 3 7" xfId="23451" xr:uid="{00000000-0005-0000-0000-00002B150000}"/>
    <cellStyle name="20% - Énfasis4 2 2 4 3 8" xfId="38281" xr:uid="{00000000-0005-0000-0000-00002C150000}"/>
    <cellStyle name="20% - Énfasis4 2 2 4 3 9" xfId="43349" xr:uid="{7D06DB58-6D48-4442-BAB0-876DDD47C842}"/>
    <cellStyle name="20% - Énfasis4 2 2 4 4" xfId="2096" xr:uid="{00000000-0005-0000-0000-00002D150000}"/>
    <cellStyle name="20% - Énfasis4 2 2 4 4 2" xfId="4538" xr:uid="{00000000-0005-0000-0000-00002E150000}"/>
    <cellStyle name="20% - Énfasis4 2 2 4 4 2 2" xfId="18648" xr:uid="{00000000-0005-0000-0000-00002F150000}"/>
    <cellStyle name="20% - Énfasis4 2 2 4 4 2 2 2" xfId="31541" xr:uid="{00000000-0005-0000-0000-000030150000}"/>
    <cellStyle name="20% - Énfasis4 2 2 4 4 2 3" xfId="14359" xr:uid="{00000000-0005-0000-0000-000031150000}"/>
    <cellStyle name="20% - Énfasis4 2 2 4 4 2 3 2" xfId="36426" xr:uid="{00000000-0005-0000-0000-000032150000}"/>
    <cellStyle name="20% - Énfasis4 2 2 4 4 2 4" xfId="9481" xr:uid="{00000000-0005-0000-0000-000033150000}"/>
    <cellStyle name="20% - Énfasis4 2 2 4 4 2 5" xfId="26606" xr:uid="{00000000-0005-0000-0000-000034150000}"/>
    <cellStyle name="20% - Énfasis4 2 2 4 4 2 6" xfId="41435" xr:uid="{00000000-0005-0000-0000-000035150000}"/>
    <cellStyle name="20% - Énfasis4 2 2 4 4 2 7" xfId="46498" xr:uid="{71B7E44B-1526-44EC-A6F4-56CADEA8FB89}"/>
    <cellStyle name="20% - Énfasis4 2 2 4 4 3" xfId="7012" xr:uid="{00000000-0005-0000-0000-000036150000}"/>
    <cellStyle name="20% - Énfasis4 2 2 4 4 3 2" xfId="29105" xr:uid="{00000000-0005-0000-0000-000037150000}"/>
    <cellStyle name="20% - Énfasis4 2 2 4 4 4" xfId="16173" xr:uid="{00000000-0005-0000-0000-000038150000}"/>
    <cellStyle name="20% - Énfasis4 2 2 4 4 4 2" xfId="33990" xr:uid="{00000000-0005-0000-0000-000039150000}"/>
    <cellStyle name="20% - Énfasis4 2 2 4 4 5" xfId="21414" xr:uid="{00000000-0005-0000-0000-00003A150000}"/>
    <cellStyle name="20% - Énfasis4 2 2 4 4 6" xfId="11923" xr:uid="{00000000-0005-0000-0000-00003B150000}"/>
    <cellStyle name="20% - Énfasis4 2 2 4 4 7" xfId="24064" xr:uid="{00000000-0005-0000-0000-00003C150000}"/>
    <cellStyle name="20% - Énfasis4 2 2 4 4 8" xfId="38894" xr:uid="{00000000-0005-0000-0000-00003D150000}"/>
    <cellStyle name="20% - Énfasis4 2 2 4 4 9" xfId="43962" xr:uid="{A547D3ED-060D-4350-9459-7514E4DB93B5}"/>
    <cellStyle name="20% - Énfasis4 2 2 4 5" xfId="2409" xr:uid="{00000000-0005-0000-0000-00003E150000}"/>
    <cellStyle name="20% - Énfasis4 2 2 4 5 2" xfId="4851" xr:uid="{00000000-0005-0000-0000-00003F150000}"/>
    <cellStyle name="20% - Énfasis4 2 2 4 5 2 2" xfId="18961" xr:uid="{00000000-0005-0000-0000-000040150000}"/>
    <cellStyle name="20% - Énfasis4 2 2 4 5 2 2 2" xfId="31854" xr:uid="{00000000-0005-0000-0000-000041150000}"/>
    <cellStyle name="20% - Énfasis4 2 2 4 5 2 3" xfId="14672" xr:uid="{00000000-0005-0000-0000-000042150000}"/>
    <cellStyle name="20% - Énfasis4 2 2 4 5 2 3 2" xfId="36739" xr:uid="{00000000-0005-0000-0000-000043150000}"/>
    <cellStyle name="20% - Énfasis4 2 2 4 5 2 4" xfId="9794" xr:uid="{00000000-0005-0000-0000-000044150000}"/>
    <cellStyle name="20% - Énfasis4 2 2 4 5 2 5" xfId="26919" xr:uid="{00000000-0005-0000-0000-000045150000}"/>
    <cellStyle name="20% - Énfasis4 2 2 4 5 2 6" xfId="41748" xr:uid="{00000000-0005-0000-0000-000046150000}"/>
    <cellStyle name="20% - Énfasis4 2 2 4 5 2 7" xfId="46811" xr:uid="{2B1655CE-E62E-425E-BA78-F97DD923F8C4}"/>
    <cellStyle name="20% - Énfasis4 2 2 4 5 3" xfId="7325" xr:uid="{00000000-0005-0000-0000-000047150000}"/>
    <cellStyle name="20% - Énfasis4 2 2 4 5 3 2" xfId="29418" xr:uid="{00000000-0005-0000-0000-000048150000}"/>
    <cellStyle name="20% - Énfasis4 2 2 4 5 4" xfId="16486" xr:uid="{00000000-0005-0000-0000-000049150000}"/>
    <cellStyle name="20% - Énfasis4 2 2 4 5 4 2" xfId="34303" xr:uid="{00000000-0005-0000-0000-00004A150000}"/>
    <cellStyle name="20% - Énfasis4 2 2 4 5 5" xfId="21727" xr:uid="{00000000-0005-0000-0000-00004B150000}"/>
    <cellStyle name="20% - Énfasis4 2 2 4 5 6" xfId="12236" xr:uid="{00000000-0005-0000-0000-00004C150000}"/>
    <cellStyle name="20% - Énfasis4 2 2 4 5 7" xfId="24377" xr:uid="{00000000-0005-0000-0000-00004D150000}"/>
    <cellStyle name="20% - Énfasis4 2 2 4 5 8" xfId="39207" xr:uid="{00000000-0005-0000-0000-00004E150000}"/>
    <cellStyle name="20% - Énfasis4 2 2 4 5 9" xfId="44275" xr:uid="{B599F471-DC86-4642-9E29-8951BD234333}"/>
    <cellStyle name="20% - Énfasis4 2 2 4 6" xfId="1041" xr:uid="{00000000-0005-0000-0000-00004F150000}"/>
    <cellStyle name="20% - Énfasis4 2 2 4 6 2" xfId="3486" xr:uid="{00000000-0005-0000-0000-000050150000}"/>
    <cellStyle name="20% - Énfasis4 2 2 4 6 2 2" xfId="17596" xr:uid="{00000000-0005-0000-0000-000051150000}"/>
    <cellStyle name="20% - Énfasis4 2 2 4 6 2 2 2" xfId="30489" xr:uid="{00000000-0005-0000-0000-000052150000}"/>
    <cellStyle name="20% - Énfasis4 2 2 4 6 2 3" xfId="13307" xr:uid="{00000000-0005-0000-0000-000053150000}"/>
    <cellStyle name="20% - Énfasis4 2 2 4 6 2 3 2" xfId="35374" xr:uid="{00000000-0005-0000-0000-000054150000}"/>
    <cellStyle name="20% - Énfasis4 2 2 4 6 2 4" xfId="8429" xr:uid="{00000000-0005-0000-0000-000055150000}"/>
    <cellStyle name="20% - Énfasis4 2 2 4 6 2 5" xfId="25554" xr:uid="{00000000-0005-0000-0000-000056150000}"/>
    <cellStyle name="20% - Énfasis4 2 2 4 6 2 6" xfId="40383" xr:uid="{00000000-0005-0000-0000-000057150000}"/>
    <cellStyle name="20% - Énfasis4 2 2 4 6 2 7" xfId="45446" xr:uid="{51C76ED2-1A7D-4AA6-ADDC-6E6238ED1B4B}"/>
    <cellStyle name="20% - Énfasis4 2 2 4 6 3" xfId="5960" xr:uid="{00000000-0005-0000-0000-000058150000}"/>
    <cellStyle name="20% - Énfasis4 2 2 4 6 3 2" xfId="28053" xr:uid="{00000000-0005-0000-0000-000059150000}"/>
    <cellStyle name="20% - Énfasis4 2 2 4 6 4" xfId="20362" xr:uid="{00000000-0005-0000-0000-00005A150000}"/>
    <cellStyle name="20% - Énfasis4 2 2 4 6 4 2" xfId="32938" xr:uid="{00000000-0005-0000-0000-00005B150000}"/>
    <cellStyle name="20% - Énfasis4 2 2 4 6 5" xfId="10871" xr:uid="{00000000-0005-0000-0000-00005C150000}"/>
    <cellStyle name="20% - Énfasis4 2 2 4 6 6" xfId="23012" xr:uid="{00000000-0005-0000-0000-00005D150000}"/>
    <cellStyle name="20% - Énfasis4 2 2 4 6 7" xfId="37842" xr:uid="{00000000-0005-0000-0000-00005E150000}"/>
    <cellStyle name="20% - Énfasis4 2 2 4 6 8" xfId="42910" xr:uid="{AE57F6C7-02D6-4A4F-AC30-34F6876EB65A}"/>
    <cellStyle name="20% - Énfasis4 2 2 4 7" xfId="2987" xr:uid="{00000000-0005-0000-0000-00005F150000}"/>
    <cellStyle name="20% - Énfasis4 2 2 4 7 2" xfId="17097" xr:uid="{00000000-0005-0000-0000-000060150000}"/>
    <cellStyle name="20% - Énfasis4 2 2 4 7 2 2" xfId="29990" xr:uid="{00000000-0005-0000-0000-000061150000}"/>
    <cellStyle name="20% - Énfasis4 2 2 4 7 3" xfId="12808" xr:uid="{00000000-0005-0000-0000-000062150000}"/>
    <cellStyle name="20% - Énfasis4 2 2 4 7 3 2" xfId="34875" xr:uid="{00000000-0005-0000-0000-000063150000}"/>
    <cellStyle name="20% - Énfasis4 2 2 4 7 4" xfId="7930" xr:uid="{00000000-0005-0000-0000-000064150000}"/>
    <cellStyle name="20% - Énfasis4 2 2 4 7 5" xfId="25055" xr:uid="{00000000-0005-0000-0000-000065150000}"/>
    <cellStyle name="20% - Énfasis4 2 2 4 7 6" xfId="39884" xr:uid="{00000000-0005-0000-0000-000066150000}"/>
    <cellStyle name="20% - Énfasis4 2 2 4 7 7" xfId="44947" xr:uid="{29305624-E0BC-456C-8EE7-7BB164913357}"/>
    <cellStyle name="20% - Énfasis4 2 2 4 8" xfId="5461" xr:uid="{00000000-0005-0000-0000-000067150000}"/>
    <cellStyle name="20% - Énfasis4 2 2 4 8 2" xfId="27554" xr:uid="{00000000-0005-0000-0000-000068150000}"/>
    <cellStyle name="20% - Énfasis4 2 2 4 9" xfId="15103" xr:uid="{00000000-0005-0000-0000-000069150000}"/>
    <cellStyle name="20% - Énfasis4 2 2 4 9 2" xfId="32439" xr:uid="{00000000-0005-0000-0000-00006A150000}"/>
    <cellStyle name="20% - Énfasis4 2 2 5" xfId="507" xr:uid="{00000000-0005-0000-0000-00006B150000}"/>
    <cellStyle name="20% - Énfasis4 2 2 5 10" xfId="19455" xr:uid="{00000000-0005-0000-0000-00006C150000}"/>
    <cellStyle name="20% - Énfasis4 2 2 5 11" xfId="19867" xr:uid="{00000000-0005-0000-0000-00006D150000}"/>
    <cellStyle name="20% - Énfasis4 2 2 5 12" xfId="10394" xr:uid="{00000000-0005-0000-0000-00006E150000}"/>
    <cellStyle name="20% - Énfasis4 2 2 5 13" xfId="22535" xr:uid="{00000000-0005-0000-0000-00006F150000}"/>
    <cellStyle name="20% - Énfasis4 2 2 5 14" xfId="37365" xr:uid="{00000000-0005-0000-0000-000070150000}"/>
    <cellStyle name="20% - Énfasis4 2 2 5 15" xfId="42433" xr:uid="{0BB1DAA7-F8AF-4FB0-8F5C-2CE5244C1373}"/>
    <cellStyle name="20% - Énfasis4 2 2 5 2" xfId="581" xr:uid="{00000000-0005-0000-0000-000071150000}"/>
    <cellStyle name="20% - Énfasis4 2 2 5 2 10" xfId="37439" xr:uid="{00000000-0005-0000-0000-000072150000}"/>
    <cellStyle name="20% - Énfasis4 2 2 5 2 11" xfId="42507" xr:uid="{1B7AA4F6-6FCA-4138-B4DF-0FFF35EFC906}"/>
    <cellStyle name="20% - Énfasis4 2 2 5 2 2" xfId="2192" xr:uid="{00000000-0005-0000-0000-000073150000}"/>
    <cellStyle name="20% - Énfasis4 2 2 5 2 2 2" xfId="4634" xr:uid="{00000000-0005-0000-0000-000074150000}"/>
    <cellStyle name="20% - Énfasis4 2 2 5 2 2 2 2" xfId="18744" xr:uid="{00000000-0005-0000-0000-000075150000}"/>
    <cellStyle name="20% - Énfasis4 2 2 5 2 2 2 2 2" xfId="31637" xr:uid="{00000000-0005-0000-0000-000076150000}"/>
    <cellStyle name="20% - Énfasis4 2 2 5 2 2 2 3" xfId="14455" xr:uid="{00000000-0005-0000-0000-000077150000}"/>
    <cellStyle name="20% - Énfasis4 2 2 5 2 2 2 3 2" xfId="36522" xr:uid="{00000000-0005-0000-0000-000078150000}"/>
    <cellStyle name="20% - Énfasis4 2 2 5 2 2 2 4" xfId="9577" xr:uid="{00000000-0005-0000-0000-000079150000}"/>
    <cellStyle name="20% - Énfasis4 2 2 5 2 2 2 5" xfId="26702" xr:uid="{00000000-0005-0000-0000-00007A150000}"/>
    <cellStyle name="20% - Énfasis4 2 2 5 2 2 2 6" xfId="41531" xr:uid="{00000000-0005-0000-0000-00007B150000}"/>
    <cellStyle name="20% - Énfasis4 2 2 5 2 2 2 7" xfId="46594" xr:uid="{1DCB6B98-32EB-45F4-97F2-E98494B33DD7}"/>
    <cellStyle name="20% - Énfasis4 2 2 5 2 2 3" xfId="7108" xr:uid="{00000000-0005-0000-0000-00007C150000}"/>
    <cellStyle name="20% - Énfasis4 2 2 5 2 2 3 2" xfId="29201" xr:uid="{00000000-0005-0000-0000-00007D150000}"/>
    <cellStyle name="20% - Énfasis4 2 2 5 2 2 4" xfId="16269" xr:uid="{00000000-0005-0000-0000-00007E150000}"/>
    <cellStyle name="20% - Énfasis4 2 2 5 2 2 4 2" xfId="34086" xr:uid="{00000000-0005-0000-0000-00007F150000}"/>
    <cellStyle name="20% - Énfasis4 2 2 5 2 2 5" xfId="21510" xr:uid="{00000000-0005-0000-0000-000080150000}"/>
    <cellStyle name="20% - Énfasis4 2 2 5 2 2 6" xfId="12019" xr:uid="{00000000-0005-0000-0000-000081150000}"/>
    <cellStyle name="20% - Énfasis4 2 2 5 2 2 7" xfId="24160" xr:uid="{00000000-0005-0000-0000-000082150000}"/>
    <cellStyle name="20% - Énfasis4 2 2 5 2 2 8" xfId="38990" xr:uid="{00000000-0005-0000-0000-000083150000}"/>
    <cellStyle name="20% - Énfasis4 2 2 5 2 2 9" xfId="44058" xr:uid="{CEB5B554-EA41-4E92-A8D9-D01B299799F9}"/>
    <cellStyle name="20% - Énfasis4 2 2 5 2 3" xfId="1579" xr:uid="{00000000-0005-0000-0000-000084150000}"/>
    <cellStyle name="20% - Énfasis4 2 2 5 2 3 2" xfId="4021" xr:uid="{00000000-0005-0000-0000-000085150000}"/>
    <cellStyle name="20% - Énfasis4 2 2 5 2 3 2 2" xfId="18131" xr:uid="{00000000-0005-0000-0000-000086150000}"/>
    <cellStyle name="20% - Énfasis4 2 2 5 2 3 2 2 2" xfId="31024" xr:uid="{00000000-0005-0000-0000-000087150000}"/>
    <cellStyle name="20% - Énfasis4 2 2 5 2 3 2 3" xfId="13842" xr:uid="{00000000-0005-0000-0000-000088150000}"/>
    <cellStyle name="20% - Énfasis4 2 2 5 2 3 2 3 2" xfId="35909" xr:uid="{00000000-0005-0000-0000-000089150000}"/>
    <cellStyle name="20% - Énfasis4 2 2 5 2 3 2 4" xfId="8964" xr:uid="{00000000-0005-0000-0000-00008A150000}"/>
    <cellStyle name="20% - Énfasis4 2 2 5 2 3 2 5" xfId="26089" xr:uid="{00000000-0005-0000-0000-00008B150000}"/>
    <cellStyle name="20% - Énfasis4 2 2 5 2 3 2 6" xfId="40918" xr:uid="{00000000-0005-0000-0000-00008C150000}"/>
    <cellStyle name="20% - Énfasis4 2 2 5 2 3 2 7" xfId="45981" xr:uid="{8246EE9D-23E9-4102-A130-C444603F94BB}"/>
    <cellStyle name="20% - Énfasis4 2 2 5 2 3 3" xfId="6495" xr:uid="{00000000-0005-0000-0000-00008D150000}"/>
    <cellStyle name="20% - Énfasis4 2 2 5 2 3 3 2" xfId="28588" xr:uid="{00000000-0005-0000-0000-00008E150000}"/>
    <cellStyle name="20% - Énfasis4 2 2 5 2 3 4" xfId="20897" xr:uid="{00000000-0005-0000-0000-00008F150000}"/>
    <cellStyle name="20% - Énfasis4 2 2 5 2 3 4 2" xfId="33473" xr:uid="{00000000-0005-0000-0000-000090150000}"/>
    <cellStyle name="20% - Énfasis4 2 2 5 2 3 5" xfId="11406" xr:uid="{00000000-0005-0000-0000-000091150000}"/>
    <cellStyle name="20% - Énfasis4 2 2 5 2 3 6" xfId="23547" xr:uid="{00000000-0005-0000-0000-000092150000}"/>
    <cellStyle name="20% - Énfasis4 2 2 5 2 3 7" xfId="38377" xr:uid="{00000000-0005-0000-0000-000093150000}"/>
    <cellStyle name="20% - Énfasis4 2 2 5 2 3 8" xfId="43445" xr:uid="{D0605745-D914-45C1-B5B3-05C55915CA61}"/>
    <cellStyle name="20% - Énfasis4 2 2 5 2 4" xfId="3083" xr:uid="{00000000-0005-0000-0000-000094150000}"/>
    <cellStyle name="20% - Énfasis4 2 2 5 2 4 2" xfId="17193" xr:uid="{00000000-0005-0000-0000-000095150000}"/>
    <cellStyle name="20% - Énfasis4 2 2 5 2 4 2 2" xfId="30086" xr:uid="{00000000-0005-0000-0000-000096150000}"/>
    <cellStyle name="20% - Énfasis4 2 2 5 2 4 3" xfId="12904" xr:uid="{00000000-0005-0000-0000-000097150000}"/>
    <cellStyle name="20% - Énfasis4 2 2 5 2 4 3 2" xfId="34971" xr:uid="{00000000-0005-0000-0000-000098150000}"/>
    <cellStyle name="20% - Énfasis4 2 2 5 2 4 4" xfId="8026" xr:uid="{00000000-0005-0000-0000-000099150000}"/>
    <cellStyle name="20% - Énfasis4 2 2 5 2 4 5" xfId="25151" xr:uid="{00000000-0005-0000-0000-00009A150000}"/>
    <cellStyle name="20% - Énfasis4 2 2 5 2 4 6" xfId="39980" xr:uid="{00000000-0005-0000-0000-00009B150000}"/>
    <cellStyle name="20% - Énfasis4 2 2 5 2 4 7" xfId="45043" xr:uid="{F4DDE3EA-43F1-4899-9B6D-E7D0C9E6AE0D}"/>
    <cellStyle name="20% - Énfasis4 2 2 5 2 5" xfId="5557" xr:uid="{00000000-0005-0000-0000-00009C150000}"/>
    <cellStyle name="20% - Énfasis4 2 2 5 2 5 2" xfId="27650" xr:uid="{00000000-0005-0000-0000-00009D150000}"/>
    <cellStyle name="20% - Énfasis4 2 2 5 2 6" xfId="15638" xr:uid="{00000000-0005-0000-0000-00009E150000}"/>
    <cellStyle name="20% - Énfasis4 2 2 5 2 6 2" xfId="32535" xr:uid="{00000000-0005-0000-0000-00009F150000}"/>
    <cellStyle name="20% - Énfasis4 2 2 5 2 7" xfId="19941" xr:uid="{00000000-0005-0000-0000-0000A0150000}"/>
    <cellStyle name="20% - Énfasis4 2 2 5 2 8" xfId="10468" xr:uid="{00000000-0005-0000-0000-0000A1150000}"/>
    <cellStyle name="20% - Énfasis4 2 2 5 2 9" xfId="22609" xr:uid="{00000000-0005-0000-0000-0000A2150000}"/>
    <cellStyle name="20% - Énfasis4 2 2 5 3" xfId="1505" xr:uid="{00000000-0005-0000-0000-0000A3150000}"/>
    <cellStyle name="20% - Énfasis4 2 2 5 3 2" xfId="3947" xr:uid="{00000000-0005-0000-0000-0000A4150000}"/>
    <cellStyle name="20% - Énfasis4 2 2 5 3 2 2" xfId="18057" xr:uid="{00000000-0005-0000-0000-0000A5150000}"/>
    <cellStyle name="20% - Énfasis4 2 2 5 3 2 2 2" xfId="30950" xr:uid="{00000000-0005-0000-0000-0000A6150000}"/>
    <cellStyle name="20% - Énfasis4 2 2 5 3 2 3" xfId="13768" xr:uid="{00000000-0005-0000-0000-0000A7150000}"/>
    <cellStyle name="20% - Énfasis4 2 2 5 3 2 3 2" xfId="35835" xr:uid="{00000000-0005-0000-0000-0000A8150000}"/>
    <cellStyle name="20% - Énfasis4 2 2 5 3 2 4" xfId="8890" xr:uid="{00000000-0005-0000-0000-0000A9150000}"/>
    <cellStyle name="20% - Énfasis4 2 2 5 3 2 5" xfId="26015" xr:uid="{00000000-0005-0000-0000-0000AA150000}"/>
    <cellStyle name="20% - Énfasis4 2 2 5 3 2 6" xfId="40844" xr:uid="{00000000-0005-0000-0000-0000AB150000}"/>
    <cellStyle name="20% - Énfasis4 2 2 5 3 2 7" xfId="45907" xr:uid="{45F921C7-EB16-4B41-B2A8-C2640651699E}"/>
    <cellStyle name="20% - Énfasis4 2 2 5 3 3" xfId="6421" xr:uid="{00000000-0005-0000-0000-0000AC150000}"/>
    <cellStyle name="20% - Énfasis4 2 2 5 3 3 2" xfId="28514" xr:uid="{00000000-0005-0000-0000-0000AD150000}"/>
    <cellStyle name="20% - Énfasis4 2 2 5 3 4" xfId="15564" xr:uid="{00000000-0005-0000-0000-0000AE150000}"/>
    <cellStyle name="20% - Énfasis4 2 2 5 3 4 2" xfId="33399" xr:uid="{00000000-0005-0000-0000-0000AF150000}"/>
    <cellStyle name="20% - Énfasis4 2 2 5 3 5" xfId="20823" xr:uid="{00000000-0005-0000-0000-0000B0150000}"/>
    <cellStyle name="20% - Énfasis4 2 2 5 3 6" xfId="11332" xr:uid="{00000000-0005-0000-0000-0000B1150000}"/>
    <cellStyle name="20% - Énfasis4 2 2 5 3 7" xfId="23473" xr:uid="{00000000-0005-0000-0000-0000B2150000}"/>
    <cellStyle name="20% - Énfasis4 2 2 5 3 8" xfId="38303" xr:uid="{00000000-0005-0000-0000-0000B3150000}"/>
    <cellStyle name="20% - Énfasis4 2 2 5 3 9" xfId="43371" xr:uid="{44EF5EB5-5B91-4994-B9B4-E9A5D0E4A200}"/>
    <cellStyle name="20% - Énfasis4 2 2 5 4" xfId="2118" xr:uid="{00000000-0005-0000-0000-0000B4150000}"/>
    <cellStyle name="20% - Énfasis4 2 2 5 4 2" xfId="4560" xr:uid="{00000000-0005-0000-0000-0000B5150000}"/>
    <cellStyle name="20% - Énfasis4 2 2 5 4 2 2" xfId="18670" xr:uid="{00000000-0005-0000-0000-0000B6150000}"/>
    <cellStyle name="20% - Énfasis4 2 2 5 4 2 2 2" xfId="31563" xr:uid="{00000000-0005-0000-0000-0000B7150000}"/>
    <cellStyle name="20% - Énfasis4 2 2 5 4 2 3" xfId="14381" xr:uid="{00000000-0005-0000-0000-0000B8150000}"/>
    <cellStyle name="20% - Énfasis4 2 2 5 4 2 3 2" xfId="36448" xr:uid="{00000000-0005-0000-0000-0000B9150000}"/>
    <cellStyle name="20% - Énfasis4 2 2 5 4 2 4" xfId="9503" xr:uid="{00000000-0005-0000-0000-0000BA150000}"/>
    <cellStyle name="20% - Énfasis4 2 2 5 4 2 5" xfId="26628" xr:uid="{00000000-0005-0000-0000-0000BB150000}"/>
    <cellStyle name="20% - Énfasis4 2 2 5 4 2 6" xfId="41457" xr:uid="{00000000-0005-0000-0000-0000BC150000}"/>
    <cellStyle name="20% - Énfasis4 2 2 5 4 2 7" xfId="46520" xr:uid="{2E4C023E-AF84-43E1-A6CD-256211CEF718}"/>
    <cellStyle name="20% - Énfasis4 2 2 5 4 3" xfId="7034" xr:uid="{00000000-0005-0000-0000-0000BD150000}"/>
    <cellStyle name="20% - Énfasis4 2 2 5 4 3 2" xfId="29127" xr:uid="{00000000-0005-0000-0000-0000BE150000}"/>
    <cellStyle name="20% - Énfasis4 2 2 5 4 4" xfId="16195" xr:uid="{00000000-0005-0000-0000-0000BF150000}"/>
    <cellStyle name="20% - Énfasis4 2 2 5 4 4 2" xfId="34012" xr:uid="{00000000-0005-0000-0000-0000C0150000}"/>
    <cellStyle name="20% - Énfasis4 2 2 5 4 5" xfId="21436" xr:uid="{00000000-0005-0000-0000-0000C1150000}"/>
    <cellStyle name="20% - Énfasis4 2 2 5 4 6" xfId="11945" xr:uid="{00000000-0005-0000-0000-0000C2150000}"/>
    <cellStyle name="20% - Énfasis4 2 2 5 4 7" xfId="24086" xr:uid="{00000000-0005-0000-0000-0000C3150000}"/>
    <cellStyle name="20% - Énfasis4 2 2 5 4 8" xfId="38916" xr:uid="{00000000-0005-0000-0000-0000C4150000}"/>
    <cellStyle name="20% - Énfasis4 2 2 5 4 9" xfId="43984" xr:uid="{C765F87E-9055-4A84-BE82-0D95028A9B91}"/>
    <cellStyle name="20% - Énfasis4 2 2 5 5" xfId="2460" xr:uid="{00000000-0005-0000-0000-0000C5150000}"/>
    <cellStyle name="20% - Énfasis4 2 2 5 5 2" xfId="4902" xr:uid="{00000000-0005-0000-0000-0000C6150000}"/>
    <cellStyle name="20% - Énfasis4 2 2 5 5 2 2" xfId="19012" xr:uid="{00000000-0005-0000-0000-0000C7150000}"/>
    <cellStyle name="20% - Énfasis4 2 2 5 5 2 2 2" xfId="31905" xr:uid="{00000000-0005-0000-0000-0000C8150000}"/>
    <cellStyle name="20% - Énfasis4 2 2 5 5 2 3" xfId="14723" xr:uid="{00000000-0005-0000-0000-0000C9150000}"/>
    <cellStyle name="20% - Énfasis4 2 2 5 5 2 3 2" xfId="36790" xr:uid="{00000000-0005-0000-0000-0000CA150000}"/>
    <cellStyle name="20% - Énfasis4 2 2 5 5 2 4" xfId="9845" xr:uid="{00000000-0005-0000-0000-0000CB150000}"/>
    <cellStyle name="20% - Énfasis4 2 2 5 5 2 5" xfId="26970" xr:uid="{00000000-0005-0000-0000-0000CC150000}"/>
    <cellStyle name="20% - Énfasis4 2 2 5 5 2 6" xfId="41799" xr:uid="{00000000-0005-0000-0000-0000CD150000}"/>
    <cellStyle name="20% - Énfasis4 2 2 5 5 2 7" xfId="46862" xr:uid="{ECDD5291-CED5-4BAD-B61F-F5C3BD9D0478}"/>
    <cellStyle name="20% - Énfasis4 2 2 5 5 3" xfId="7376" xr:uid="{00000000-0005-0000-0000-0000CE150000}"/>
    <cellStyle name="20% - Énfasis4 2 2 5 5 3 2" xfId="29469" xr:uid="{00000000-0005-0000-0000-0000CF150000}"/>
    <cellStyle name="20% - Énfasis4 2 2 5 5 4" xfId="16537" xr:uid="{00000000-0005-0000-0000-0000D0150000}"/>
    <cellStyle name="20% - Énfasis4 2 2 5 5 4 2" xfId="34354" xr:uid="{00000000-0005-0000-0000-0000D1150000}"/>
    <cellStyle name="20% - Énfasis4 2 2 5 5 5" xfId="21778" xr:uid="{00000000-0005-0000-0000-0000D2150000}"/>
    <cellStyle name="20% - Énfasis4 2 2 5 5 6" xfId="12287" xr:uid="{00000000-0005-0000-0000-0000D3150000}"/>
    <cellStyle name="20% - Énfasis4 2 2 5 5 7" xfId="24428" xr:uid="{00000000-0005-0000-0000-0000D4150000}"/>
    <cellStyle name="20% - Énfasis4 2 2 5 5 8" xfId="39258" xr:uid="{00000000-0005-0000-0000-0000D5150000}"/>
    <cellStyle name="20% - Énfasis4 2 2 5 5 9" xfId="44326" xr:uid="{5B2BF863-B787-4453-BDD1-749B65F91919}"/>
    <cellStyle name="20% - Énfasis4 2 2 5 6" xfId="1063" xr:uid="{00000000-0005-0000-0000-0000D6150000}"/>
    <cellStyle name="20% - Énfasis4 2 2 5 6 2" xfId="3508" xr:uid="{00000000-0005-0000-0000-0000D7150000}"/>
    <cellStyle name="20% - Énfasis4 2 2 5 6 2 2" xfId="17618" xr:uid="{00000000-0005-0000-0000-0000D8150000}"/>
    <cellStyle name="20% - Énfasis4 2 2 5 6 2 2 2" xfId="30511" xr:uid="{00000000-0005-0000-0000-0000D9150000}"/>
    <cellStyle name="20% - Énfasis4 2 2 5 6 2 3" xfId="13329" xr:uid="{00000000-0005-0000-0000-0000DA150000}"/>
    <cellStyle name="20% - Énfasis4 2 2 5 6 2 3 2" xfId="35396" xr:uid="{00000000-0005-0000-0000-0000DB150000}"/>
    <cellStyle name="20% - Énfasis4 2 2 5 6 2 4" xfId="8451" xr:uid="{00000000-0005-0000-0000-0000DC150000}"/>
    <cellStyle name="20% - Énfasis4 2 2 5 6 2 5" xfId="25576" xr:uid="{00000000-0005-0000-0000-0000DD150000}"/>
    <cellStyle name="20% - Énfasis4 2 2 5 6 2 6" xfId="40405" xr:uid="{00000000-0005-0000-0000-0000DE150000}"/>
    <cellStyle name="20% - Énfasis4 2 2 5 6 2 7" xfId="45468" xr:uid="{5A34EC47-4A40-4427-B09F-113925CC3179}"/>
    <cellStyle name="20% - Énfasis4 2 2 5 6 3" xfId="5982" xr:uid="{00000000-0005-0000-0000-0000DF150000}"/>
    <cellStyle name="20% - Énfasis4 2 2 5 6 3 2" xfId="28075" xr:uid="{00000000-0005-0000-0000-0000E0150000}"/>
    <cellStyle name="20% - Énfasis4 2 2 5 6 4" xfId="20384" xr:uid="{00000000-0005-0000-0000-0000E1150000}"/>
    <cellStyle name="20% - Énfasis4 2 2 5 6 4 2" xfId="32960" xr:uid="{00000000-0005-0000-0000-0000E2150000}"/>
    <cellStyle name="20% - Énfasis4 2 2 5 6 5" xfId="10893" xr:uid="{00000000-0005-0000-0000-0000E3150000}"/>
    <cellStyle name="20% - Énfasis4 2 2 5 6 6" xfId="23034" xr:uid="{00000000-0005-0000-0000-0000E4150000}"/>
    <cellStyle name="20% - Énfasis4 2 2 5 6 7" xfId="37864" xr:uid="{00000000-0005-0000-0000-0000E5150000}"/>
    <cellStyle name="20% - Énfasis4 2 2 5 6 8" xfId="42932" xr:uid="{525F7B35-AC8A-40EE-AAFD-7F482E080C6D}"/>
    <cellStyle name="20% - Énfasis4 2 2 5 7" xfId="3009" xr:uid="{00000000-0005-0000-0000-0000E6150000}"/>
    <cellStyle name="20% - Énfasis4 2 2 5 7 2" xfId="17119" xr:uid="{00000000-0005-0000-0000-0000E7150000}"/>
    <cellStyle name="20% - Énfasis4 2 2 5 7 2 2" xfId="30012" xr:uid="{00000000-0005-0000-0000-0000E8150000}"/>
    <cellStyle name="20% - Énfasis4 2 2 5 7 3" xfId="12830" xr:uid="{00000000-0005-0000-0000-0000E9150000}"/>
    <cellStyle name="20% - Énfasis4 2 2 5 7 3 2" xfId="34897" xr:uid="{00000000-0005-0000-0000-0000EA150000}"/>
    <cellStyle name="20% - Énfasis4 2 2 5 7 4" xfId="7952" xr:uid="{00000000-0005-0000-0000-0000EB150000}"/>
    <cellStyle name="20% - Énfasis4 2 2 5 7 5" xfId="25077" xr:uid="{00000000-0005-0000-0000-0000EC150000}"/>
    <cellStyle name="20% - Énfasis4 2 2 5 7 6" xfId="39906" xr:uid="{00000000-0005-0000-0000-0000ED150000}"/>
    <cellStyle name="20% - Énfasis4 2 2 5 7 7" xfId="44969" xr:uid="{5B83EB1D-C5E1-4335-A3B0-4F19B5957753}"/>
    <cellStyle name="20% - Énfasis4 2 2 5 8" xfId="5483" xr:uid="{00000000-0005-0000-0000-0000EE150000}"/>
    <cellStyle name="20% - Énfasis4 2 2 5 8 2" xfId="27576" xr:uid="{00000000-0005-0000-0000-0000EF150000}"/>
    <cellStyle name="20% - Énfasis4 2 2 5 9" xfId="15125" xr:uid="{00000000-0005-0000-0000-0000F0150000}"/>
    <cellStyle name="20% - Énfasis4 2 2 5 9 2" xfId="32461" xr:uid="{00000000-0005-0000-0000-0000F1150000}"/>
    <cellStyle name="20% - Énfasis4 2 2 6" xfId="286" xr:uid="{00000000-0005-0000-0000-0000F2150000}"/>
    <cellStyle name="20% - Énfasis4 2 2 6 10" xfId="22340" xr:uid="{00000000-0005-0000-0000-0000F3150000}"/>
    <cellStyle name="20% - Énfasis4 2 2 6 11" xfId="37170" xr:uid="{00000000-0005-0000-0000-0000F4150000}"/>
    <cellStyle name="20% - Énfasis4 2 2 6 12" xfId="42238" xr:uid="{924161EB-1766-4141-8C03-1AF7854D9864}"/>
    <cellStyle name="20% - Énfasis4 2 2 6 2" xfId="1308" xr:uid="{00000000-0005-0000-0000-0000F5150000}"/>
    <cellStyle name="20% - Énfasis4 2 2 6 2 2" xfId="3752" xr:uid="{00000000-0005-0000-0000-0000F6150000}"/>
    <cellStyle name="20% - Énfasis4 2 2 6 2 2 2" xfId="17862" xr:uid="{00000000-0005-0000-0000-0000F7150000}"/>
    <cellStyle name="20% - Énfasis4 2 2 6 2 2 2 2" xfId="30755" xr:uid="{00000000-0005-0000-0000-0000F8150000}"/>
    <cellStyle name="20% - Énfasis4 2 2 6 2 2 3" xfId="13573" xr:uid="{00000000-0005-0000-0000-0000F9150000}"/>
    <cellStyle name="20% - Énfasis4 2 2 6 2 2 3 2" xfId="35640" xr:uid="{00000000-0005-0000-0000-0000FA150000}"/>
    <cellStyle name="20% - Énfasis4 2 2 6 2 2 4" xfId="8695" xr:uid="{00000000-0005-0000-0000-0000FB150000}"/>
    <cellStyle name="20% - Énfasis4 2 2 6 2 2 5" xfId="25820" xr:uid="{00000000-0005-0000-0000-0000FC150000}"/>
    <cellStyle name="20% - Énfasis4 2 2 6 2 2 6" xfId="40649" xr:uid="{00000000-0005-0000-0000-0000FD150000}"/>
    <cellStyle name="20% - Énfasis4 2 2 6 2 2 7" xfId="45712" xr:uid="{5DCC173C-2A57-4D7F-832B-FD1B8CFAFE64}"/>
    <cellStyle name="20% - Énfasis4 2 2 6 2 3" xfId="6226" xr:uid="{00000000-0005-0000-0000-0000FE150000}"/>
    <cellStyle name="20% - Énfasis4 2 2 6 2 3 2" xfId="28319" xr:uid="{00000000-0005-0000-0000-0000FF150000}"/>
    <cellStyle name="20% - Énfasis4 2 2 6 2 4" xfId="15369" xr:uid="{00000000-0005-0000-0000-000000160000}"/>
    <cellStyle name="20% - Énfasis4 2 2 6 2 4 2" xfId="33204" xr:uid="{00000000-0005-0000-0000-000001160000}"/>
    <cellStyle name="20% - Énfasis4 2 2 6 2 5" xfId="20628" xr:uid="{00000000-0005-0000-0000-000002160000}"/>
    <cellStyle name="20% - Énfasis4 2 2 6 2 6" xfId="11137" xr:uid="{00000000-0005-0000-0000-000003160000}"/>
    <cellStyle name="20% - Énfasis4 2 2 6 2 7" xfId="23278" xr:uid="{00000000-0005-0000-0000-000004160000}"/>
    <cellStyle name="20% - Énfasis4 2 2 6 2 8" xfId="38108" xr:uid="{00000000-0005-0000-0000-000005160000}"/>
    <cellStyle name="20% - Énfasis4 2 2 6 2 9" xfId="43176" xr:uid="{CD045C19-B502-409D-B904-FB7AF08BE170}"/>
    <cellStyle name="20% - Énfasis4 2 2 6 3" xfId="1923" xr:uid="{00000000-0005-0000-0000-000006160000}"/>
    <cellStyle name="20% - Énfasis4 2 2 6 3 2" xfId="4365" xr:uid="{00000000-0005-0000-0000-000007160000}"/>
    <cellStyle name="20% - Énfasis4 2 2 6 3 2 2" xfId="18475" xr:uid="{00000000-0005-0000-0000-000008160000}"/>
    <cellStyle name="20% - Énfasis4 2 2 6 3 2 2 2" xfId="31368" xr:uid="{00000000-0005-0000-0000-000009160000}"/>
    <cellStyle name="20% - Énfasis4 2 2 6 3 2 3" xfId="14186" xr:uid="{00000000-0005-0000-0000-00000A160000}"/>
    <cellStyle name="20% - Énfasis4 2 2 6 3 2 3 2" xfId="36253" xr:uid="{00000000-0005-0000-0000-00000B160000}"/>
    <cellStyle name="20% - Énfasis4 2 2 6 3 2 4" xfId="9308" xr:uid="{00000000-0005-0000-0000-00000C160000}"/>
    <cellStyle name="20% - Énfasis4 2 2 6 3 2 5" xfId="26433" xr:uid="{00000000-0005-0000-0000-00000D160000}"/>
    <cellStyle name="20% - Énfasis4 2 2 6 3 2 6" xfId="41262" xr:uid="{00000000-0005-0000-0000-00000E160000}"/>
    <cellStyle name="20% - Énfasis4 2 2 6 3 2 7" xfId="46325" xr:uid="{4666F4DB-41ED-45A0-90F2-5054168ABD06}"/>
    <cellStyle name="20% - Énfasis4 2 2 6 3 3" xfId="6839" xr:uid="{00000000-0005-0000-0000-00000F160000}"/>
    <cellStyle name="20% - Énfasis4 2 2 6 3 3 2" xfId="28932" xr:uid="{00000000-0005-0000-0000-000010160000}"/>
    <cellStyle name="20% - Énfasis4 2 2 6 3 4" xfId="16000" xr:uid="{00000000-0005-0000-0000-000011160000}"/>
    <cellStyle name="20% - Énfasis4 2 2 6 3 4 2" xfId="33817" xr:uid="{00000000-0005-0000-0000-000012160000}"/>
    <cellStyle name="20% - Énfasis4 2 2 6 3 5" xfId="21241" xr:uid="{00000000-0005-0000-0000-000013160000}"/>
    <cellStyle name="20% - Énfasis4 2 2 6 3 6" xfId="11750" xr:uid="{00000000-0005-0000-0000-000014160000}"/>
    <cellStyle name="20% - Énfasis4 2 2 6 3 7" xfId="23891" xr:uid="{00000000-0005-0000-0000-000015160000}"/>
    <cellStyle name="20% - Énfasis4 2 2 6 3 8" xfId="38721" xr:uid="{00000000-0005-0000-0000-000016160000}"/>
    <cellStyle name="20% - Énfasis4 2 2 6 3 9" xfId="43789" xr:uid="{3D329736-D099-4195-B63C-0D8F491A6E0D}"/>
    <cellStyle name="20% - Énfasis4 2 2 6 4" xfId="1114" xr:uid="{00000000-0005-0000-0000-000017160000}"/>
    <cellStyle name="20% - Énfasis4 2 2 6 4 2" xfId="3559" xr:uid="{00000000-0005-0000-0000-000018160000}"/>
    <cellStyle name="20% - Énfasis4 2 2 6 4 2 2" xfId="17669" xr:uid="{00000000-0005-0000-0000-000019160000}"/>
    <cellStyle name="20% - Énfasis4 2 2 6 4 2 2 2" xfId="30562" xr:uid="{00000000-0005-0000-0000-00001A160000}"/>
    <cellStyle name="20% - Énfasis4 2 2 6 4 2 3" xfId="13380" xr:uid="{00000000-0005-0000-0000-00001B160000}"/>
    <cellStyle name="20% - Énfasis4 2 2 6 4 2 3 2" xfId="35447" xr:uid="{00000000-0005-0000-0000-00001C160000}"/>
    <cellStyle name="20% - Énfasis4 2 2 6 4 2 4" xfId="8502" xr:uid="{00000000-0005-0000-0000-00001D160000}"/>
    <cellStyle name="20% - Énfasis4 2 2 6 4 2 5" xfId="25627" xr:uid="{00000000-0005-0000-0000-00001E160000}"/>
    <cellStyle name="20% - Énfasis4 2 2 6 4 2 6" xfId="40456" xr:uid="{00000000-0005-0000-0000-00001F160000}"/>
    <cellStyle name="20% - Énfasis4 2 2 6 4 2 7" xfId="45519" xr:uid="{0C96C535-1834-41F4-BC5C-732026F9FBB2}"/>
    <cellStyle name="20% - Énfasis4 2 2 6 4 3" xfId="6033" xr:uid="{00000000-0005-0000-0000-000020160000}"/>
    <cellStyle name="20% - Énfasis4 2 2 6 4 3 2" xfId="28126" xr:uid="{00000000-0005-0000-0000-000021160000}"/>
    <cellStyle name="20% - Énfasis4 2 2 6 4 4" xfId="20435" xr:uid="{00000000-0005-0000-0000-000022160000}"/>
    <cellStyle name="20% - Énfasis4 2 2 6 4 4 2" xfId="33011" xr:uid="{00000000-0005-0000-0000-000023160000}"/>
    <cellStyle name="20% - Énfasis4 2 2 6 4 5" xfId="10944" xr:uid="{00000000-0005-0000-0000-000024160000}"/>
    <cellStyle name="20% - Énfasis4 2 2 6 4 6" xfId="23085" xr:uid="{00000000-0005-0000-0000-000025160000}"/>
    <cellStyle name="20% - Énfasis4 2 2 6 4 7" xfId="37915" xr:uid="{00000000-0005-0000-0000-000026160000}"/>
    <cellStyle name="20% - Énfasis4 2 2 6 4 8" xfId="42983" xr:uid="{827E5241-DAA4-4052-933B-BF4BC8EE1F04}"/>
    <cellStyle name="20% - Énfasis4 2 2 6 5" xfId="2814" xr:uid="{00000000-0005-0000-0000-000027160000}"/>
    <cellStyle name="20% - Énfasis4 2 2 6 5 2" xfId="16924" xr:uid="{00000000-0005-0000-0000-000028160000}"/>
    <cellStyle name="20% - Énfasis4 2 2 6 5 2 2" xfId="29817" xr:uid="{00000000-0005-0000-0000-000029160000}"/>
    <cellStyle name="20% - Énfasis4 2 2 6 5 3" xfId="12635" xr:uid="{00000000-0005-0000-0000-00002A160000}"/>
    <cellStyle name="20% - Énfasis4 2 2 6 5 3 2" xfId="34702" xr:uid="{00000000-0005-0000-0000-00002B160000}"/>
    <cellStyle name="20% - Énfasis4 2 2 6 5 4" xfId="7757" xr:uid="{00000000-0005-0000-0000-00002C160000}"/>
    <cellStyle name="20% - Énfasis4 2 2 6 5 5" xfId="24882" xr:uid="{00000000-0005-0000-0000-00002D160000}"/>
    <cellStyle name="20% - Énfasis4 2 2 6 5 6" xfId="39711" xr:uid="{00000000-0005-0000-0000-00002E160000}"/>
    <cellStyle name="20% - Énfasis4 2 2 6 5 7" xfId="44774" xr:uid="{AE829F7C-05FD-4E5E-8F8F-CFD61DC0566B}"/>
    <cellStyle name="20% - Énfasis4 2 2 6 6" xfId="5288" xr:uid="{00000000-0005-0000-0000-00002F160000}"/>
    <cellStyle name="20% - Énfasis4 2 2 6 6 2" xfId="27381" xr:uid="{00000000-0005-0000-0000-000030160000}"/>
    <cellStyle name="20% - Énfasis4 2 2 6 7" xfId="15176" xr:uid="{00000000-0005-0000-0000-000031160000}"/>
    <cellStyle name="20% - Énfasis4 2 2 6 7 2" xfId="32266" xr:uid="{00000000-0005-0000-0000-000032160000}"/>
    <cellStyle name="20% - Énfasis4 2 2 6 8" xfId="19672" xr:uid="{00000000-0005-0000-0000-000033160000}"/>
    <cellStyle name="20% - Énfasis4 2 2 6 9" xfId="10199" xr:uid="{00000000-0005-0000-0000-000034160000}"/>
    <cellStyle name="20% - Énfasis4 2 2 7" xfId="585" xr:uid="{00000000-0005-0000-0000-000035160000}"/>
    <cellStyle name="20% - Énfasis4 2 2 7 10" xfId="37443" xr:uid="{00000000-0005-0000-0000-000036160000}"/>
    <cellStyle name="20% - Énfasis4 2 2 7 11" xfId="42511" xr:uid="{46460434-536B-457D-9BDA-EE55E15FF6B8}"/>
    <cellStyle name="20% - Énfasis4 2 2 7 2" xfId="2196" xr:uid="{00000000-0005-0000-0000-000037160000}"/>
    <cellStyle name="20% - Énfasis4 2 2 7 2 2" xfId="4638" xr:uid="{00000000-0005-0000-0000-000038160000}"/>
    <cellStyle name="20% - Énfasis4 2 2 7 2 2 2" xfId="18748" xr:uid="{00000000-0005-0000-0000-000039160000}"/>
    <cellStyle name="20% - Énfasis4 2 2 7 2 2 2 2" xfId="31641" xr:uid="{00000000-0005-0000-0000-00003A160000}"/>
    <cellStyle name="20% - Énfasis4 2 2 7 2 2 3" xfId="14459" xr:uid="{00000000-0005-0000-0000-00003B160000}"/>
    <cellStyle name="20% - Énfasis4 2 2 7 2 2 3 2" xfId="36526" xr:uid="{00000000-0005-0000-0000-00003C160000}"/>
    <cellStyle name="20% - Énfasis4 2 2 7 2 2 4" xfId="9581" xr:uid="{00000000-0005-0000-0000-00003D160000}"/>
    <cellStyle name="20% - Énfasis4 2 2 7 2 2 5" xfId="26706" xr:uid="{00000000-0005-0000-0000-00003E160000}"/>
    <cellStyle name="20% - Énfasis4 2 2 7 2 2 6" xfId="41535" xr:uid="{00000000-0005-0000-0000-00003F160000}"/>
    <cellStyle name="20% - Énfasis4 2 2 7 2 2 7" xfId="46598" xr:uid="{77EAD13D-C684-476B-900C-701EDC3B2A61}"/>
    <cellStyle name="20% - Énfasis4 2 2 7 2 3" xfId="7112" xr:uid="{00000000-0005-0000-0000-000040160000}"/>
    <cellStyle name="20% - Énfasis4 2 2 7 2 3 2" xfId="29205" xr:uid="{00000000-0005-0000-0000-000041160000}"/>
    <cellStyle name="20% - Énfasis4 2 2 7 2 4" xfId="16273" xr:uid="{00000000-0005-0000-0000-000042160000}"/>
    <cellStyle name="20% - Énfasis4 2 2 7 2 4 2" xfId="34090" xr:uid="{00000000-0005-0000-0000-000043160000}"/>
    <cellStyle name="20% - Énfasis4 2 2 7 2 5" xfId="21514" xr:uid="{00000000-0005-0000-0000-000044160000}"/>
    <cellStyle name="20% - Énfasis4 2 2 7 2 6" xfId="12023" xr:uid="{00000000-0005-0000-0000-000045160000}"/>
    <cellStyle name="20% - Énfasis4 2 2 7 2 7" xfId="24164" xr:uid="{00000000-0005-0000-0000-000046160000}"/>
    <cellStyle name="20% - Énfasis4 2 2 7 2 8" xfId="38994" xr:uid="{00000000-0005-0000-0000-000047160000}"/>
    <cellStyle name="20% - Énfasis4 2 2 7 2 9" xfId="44062" xr:uid="{0F4BA40A-2F94-4D0A-A7FB-91620C54FFDD}"/>
    <cellStyle name="20% - Énfasis4 2 2 7 3" xfId="1583" xr:uid="{00000000-0005-0000-0000-000048160000}"/>
    <cellStyle name="20% - Énfasis4 2 2 7 3 2" xfId="4025" xr:uid="{00000000-0005-0000-0000-000049160000}"/>
    <cellStyle name="20% - Énfasis4 2 2 7 3 2 2" xfId="18135" xr:uid="{00000000-0005-0000-0000-00004A160000}"/>
    <cellStyle name="20% - Énfasis4 2 2 7 3 2 2 2" xfId="31028" xr:uid="{00000000-0005-0000-0000-00004B160000}"/>
    <cellStyle name="20% - Énfasis4 2 2 7 3 2 3" xfId="13846" xr:uid="{00000000-0005-0000-0000-00004C160000}"/>
    <cellStyle name="20% - Énfasis4 2 2 7 3 2 3 2" xfId="35913" xr:uid="{00000000-0005-0000-0000-00004D160000}"/>
    <cellStyle name="20% - Énfasis4 2 2 7 3 2 4" xfId="8968" xr:uid="{00000000-0005-0000-0000-00004E160000}"/>
    <cellStyle name="20% - Énfasis4 2 2 7 3 2 5" xfId="26093" xr:uid="{00000000-0005-0000-0000-00004F160000}"/>
    <cellStyle name="20% - Énfasis4 2 2 7 3 2 6" xfId="40922" xr:uid="{00000000-0005-0000-0000-000050160000}"/>
    <cellStyle name="20% - Énfasis4 2 2 7 3 2 7" xfId="45985" xr:uid="{3B9E0DF7-E09D-4C74-94FB-2C54A17EFE2B}"/>
    <cellStyle name="20% - Énfasis4 2 2 7 3 3" xfId="6499" xr:uid="{00000000-0005-0000-0000-000051160000}"/>
    <cellStyle name="20% - Énfasis4 2 2 7 3 3 2" xfId="28592" xr:uid="{00000000-0005-0000-0000-000052160000}"/>
    <cellStyle name="20% - Énfasis4 2 2 7 3 4" xfId="20901" xr:uid="{00000000-0005-0000-0000-000053160000}"/>
    <cellStyle name="20% - Énfasis4 2 2 7 3 4 2" xfId="33477" xr:uid="{00000000-0005-0000-0000-000054160000}"/>
    <cellStyle name="20% - Énfasis4 2 2 7 3 5" xfId="11410" xr:uid="{00000000-0005-0000-0000-000055160000}"/>
    <cellStyle name="20% - Énfasis4 2 2 7 3 6" xfId="23551" xr:uid="{00000000-0005-0000-0000-000056160000}"/>
    <cellStyle name="20% - Énfasis4 2 2 7 3 7" xfId="38381" xr:uid="{00000000-0005-0000-0000-000057160000}"/>
    <cellStyle name="20% - Énfasis4 2 2 7 3 8" xfId="43449" xr:uid="{EA44E9E2-88A1-43F2-89C5-96D82C3DC63D}"/>
    <cellStyle name="20% - Énfasis4 2 2 7 4" xfId="3087" xr:uid="{00000000-0005-0000-0000-000058160000}"/>
    <cellStyle name="20% - Énfasis4 2 2 7 4 2" xfId="17197" xr:uid="{00000000-0005-0000-0000-000059160000}"/>
    <cellStyle name="20% - Énfasis4 2 2 7 4 2 2" xfId="30090" xr:uid="{00000000-0005-0000-0000-00005A160000}"/>
    <cellStyle name="20% - Énfasis4 2 2 7 4 3" xfId="12908" xr:uid="{00000000-0005-0000-0000-00005B160000}"/>
    <cellStyle name="20% - Énfasis4 2 2 7 4 3 2" xfId="34975" xr:uid="{00000000-0005-0000-0000-00005C160000}"/>
    <cellStyle name="20% - Énfasis4 2 2 7 4 4" xfId="8030" xr:uid="{00000000-0005-0000-0000-00005D160000}"/>
    <cellStyle name="20% - Énfasis4 2 2 7 4 5" xfId="25155" xr:uid="{00000000-0005-0000-0000-00005E160000}"/>
    <cellStyle name="20% - Énfasis4 2 2 7 4 6" xfId="39984" xr:uid="{00000000-0005-0000-0000-00005F160000}"/>
    <cellStyle name="20% - Énfasis4 2 2 7 4 7" xfId="45047" xr:uid="{6496B82A-BD4F-4166-94AC-CF4A9AC89864}"/>
    <cellStyle name="20% - Énfasis4 2 2 7 5" xfId="5561" xr:uid="{00000000-0005-0000-0000-000060160000}"/>
    <cellStyle name="20% - Énfasis4 2 2 7 5 2" xfId="27654" xr:uid="{00000000-0005-0000-0000-000061160000}"/>
    <cellStyle name="20% - Énfasis4 2 2 7 6" xfId="15642" xr:uid="{00000000-0005-0000-0000-000062160000}"/>
    <cellStyle name="20% - Énfasis4 2 2 7 6 2" xfId="32539" xr:uid="{00000000-0005-0000-0000-000063160000}"/>
    <cellStyle name="20% - Énfasis4 2 2 7 7" xfId="19945" xr:uid="{00000000-0005-0000-0000-000064160000}"/>
    <cellStyle name="20% - Énfasis4 2 2 7 8" xfId="10472" xr:uid="{00000000-0005-0000-0000-000065160000}"/>
    <cellStyle name="20% - Énfasis4 2 2 7 9" xfId="22613" xr:uid="{00000000-0005-0000-0000-000066160000}"/>
    <cellStyle name="20% - Énfasis4 2 2 8" xfId="1169" xr:uid="{00000000-0005-0000-0000-000067160000}"/>
    <cellStyle name="20% - Énfasis4 2 2 8 2" xfId="3614" xr:uid="{00000000-0005-0000-0000-000068160000}"/>
    <cellStyle name="20% - Énfasis4 2 2 8 2 2" xfId="17724" xr:uid="{00000000-0005-0000-0000-000069160000}"/>
    <cellStyle name="20% - Énfasis4 2 2 8 2 2 2" xfId="30617" xr:uid="{00000000-0005-0000-0000-00006A160000}"/>
    <cellStyle name="20% - Énfasis4 2 2 8 2 3" xfId="13435" xr:uid="{00000000-0005-0000-0000-00006B160000}"/>
    <cellStyle name="20% - Énfasis4 2 2 8 2 3 2" xfId="35502" xr:uid="{00000000-0005-0000-0000-00006C160000}"/>
    <cellStyle name="20% - Énfasis4 2 2 8 2 4" xfId="8557" xr:uid="{00000000-0005-0000-0000-00006D160000}"/>
    <cellStyle name="20% - Énfasis4 2 2 8 2 5" xfId="25682" xr:uid="{00000000-0005-0000-0000-00006E160000}"/>
    <cellStyle name="20% - Énfasis4 2 2 8 2 6" xfId="40511" xr:uid="{00000000-0005-0000-0000-00006F160000}"/>
    <cellStyle name="20% - Énfasis4 2 2 8 2 7" xfId="45574" xr:uid="{0B220FCE-F341-4489-9E01-4B8EABF8F2A8}"/>
    <cellStyle name="20% - Énfasis4 2 2 8 3" xfId="6088" xr:uid="{00000000-0005-0000-0000-000070160000}"/>
    <cellStyle name="20% - Énfasis4 2 2 8 3 2" xfId="28181" xr:uid="{00000000-0005-0000-0000-000071160000}"/>
    <cellStyle name="20% - Énfasis4 2 2 8 4" xfId="15231" xr:uid="{00000000-0005-0000-0000-000072160000}"/>
    <cellStyle name="20% - Énfasis4 2 2 8 4 2" xfId="33066" xr:uid="{00000000-0005-0000-0000-000073160000}"/>
    <cellStyle name="20% - Énfasis4 2 2 8 5" xfId="20490" xr:uid="{00000000-0005-0000-0000-000074160000}"/>
    <cellStyle name="20% - Énfasis4 2 2 8 6" xfId="10999" xr:uid="{00000000-0005-0000-0000-000075160000}"/>
    <cellStyle name="20% - Énfasis4 2 2 8 7" xfId="23140" xr:uid="{00000000-0005-0000-0000-000076160000}"/>
    <cellStyle name="20% - Énfasis4 2 2 8 8" xfId="37970" xr:uid="{00000000-0005-0000-0000-000077160000}"/>
    <cellStyle name="20% - Énfasis4 2 2 8 9" xfId="43038" xr:uid="{1EC632CE-6E26-4FC6-8591-2D3159058083}"/>
    <cellStyle name="20% - Énfasis4 2 2 9" xfId="1785" xr:uid="{00000000-0005-0000-0000-000078160000}"/>
    <cellStyle name="20% - Énfasis4 2 2 9 2" xfId="4227" xr:uid="{00000000-0005-0000-0000-000079160000}"/>
    <cellStyle name="20% - Énfasis4 2 2 9 2 2" xfId="18337" xr:uid="{00000000-0005-0000-0000-00007A160000}"/>
    <cellStyle name="20% - Énfasis4 2 2 9 2 2 2" xfId="31230" xr:uid="{00000000-0005-0000-0000-00007B160000}"/>
    <cellStyle name="20% - Énfasis4 2 2 9 2 3" xfId="14048" xr:uid="{00000000-0005-0000-0000-00007C160000}"/>
    <cellStyle name="20% - Énfasis4 2 2 9 2 3 2" xfId="36115" xr:uid="{00000000-0005-0000-0000-00007D160000}"/>
    <cellStyle name="20% - Énfasis4 2 2 9 2 4" xfId="9170" xr:uid="{00000000-0005-0000-0000-00007E160000}"/>
    <cellStyle name="20% - Énfasis4 2 2 9 2 5" xfId="26295" xr:uid="{00000000-0005-0000-0000-00007F160000}"/>
    <cellStyle name="20% - Énfasis4 2 2 9 2 6" xfId="41124" xr:uid="{00000000-0005-0000-0000-000080160000}"/>
    <cellStyle name="20% - Énfasis4 2 2 9 2 7" xfId="46187" xr:uid="{26F9C9E3-0232-4B4F-B2FD-F6244FE70A23}"/>
    <cellStyle name="20% - Énfasis4 2 2 9 3" xfId="6701" xr:uid="{00000000-0005-0000-0000-000081160000}"/>
    <cellStyle name="20% - Énfasis4 2 2 9 3 2" xfId="28794" xr:uid="{00000000-0005-0000-0000-000082160000}"/>
    <cellStyle name="20% - Énfasis4 2 2 9 4" xfId="15862" xr:uid="{00000000-0005-0000-0000-000083160000}"/>
    <cellStyle name="20% - Énfasis4 2 2 9 4 2" xfId="33679" xr:uid="{00000000-0005-0000-0000-000084160000}"/>
    <cellStyle name="20% - Énfasis4 2 2 9 5" xfId="21103" xr:uid="{00000000-0005-0000-0000-000085160000}"/>
    <cellStyle name="20% - Énfasis4 2 2 9 6" xfId="11612" xr:uid="{00000000-0005-0000-0000-000086160000}"/>
    <cellStyle name="20% - Énfasis4 2 2 9 7" xfId="23753" xr:uid="{00000000-0005-0000-0000-000087160000}"/>
    <cellStyle name="20% - Énfasis4 2 2 9 8" xfId="38583" xr:uid="{00000000-0005-0000-0000-000088160000}"/>
    <cellStyle name="20% - Énfasis4 2 2 9 9" xfId="43651" xr:uid="{B0C5AECC-6D4B-44B2-AB45-082E3E91EDBF}"/>
    <cellStyle name="20% - Énfasis4 2 20" xfId="22041" xr:uid="{00000000-0005-0000-0000-000089160000}"/>
    <cellStyle name="20% - Énfasis4 2 21" xfId="22169" xr:uid="{00000000-0005-0000-0000-00008A160000}"/>
    <cellStyle name="20% - Énfasis4 2 22" xfId="36998" xr:uid="{00000000-0005-0000-0000-00008B160000}"/>
    <cellStyle name="20% - Énfasis4 2 23" xfId="42058" xr:uid="{00000000-0005-0000-0000-00008C160000}"/>
    <cellStyle name="20% - Énfasis4 2 24" xfId="42072" xr:uid="{6434ACDA-017C-4799-B0DE-FE93433BC53F}"/>
    <cellStyle name="20% - Énfasis4 2 3" xfId="204" xr:uid="{00000000-0005-0000-0000-00008D160000}"/>
    <cellStyle name="20% - Énfasis4 2 3 10" xfId="15018" xr:uid="{00000000-0005-0000-0000-00008E160000}"/>
    <cellStyle name="20% - Énfasis4 2 3 10 2" xfId="32188" xr:uid="{00000000-0005-0000-0000-00008F160000}"/>
    <cellStyle name="20% - Énfasis4 2 3 11" xfId="19348" xr:uid="{00000000-0005-0000-0000-000090160000}"/>
    <cellStyle name="20% - Énfasis4 2 3 12" xfId="19596" xr:uid="{00000000-0005-0000-0000-000091160000}"/>
    <cellStyle name="20% - Énfasis4 2 3 13" xfId="10121" xr:uid="{00000000-0005-0000-0000-000092160000}"/>
    <cellStyle name="20% - Énfasis4 2 3 14" xfId="22070" xr:uid="{00000000-0005-0000-0000-000093160000}"/>
    <cellStyle name="20% - Énfasis4 2 3 15" xfId="22262" xr:uid="{00000000-0005-0000-0000-000094160000}"/>
    <cellStyle name="20% - Énfasis4 2 3 16" xfId="37092" xr:uid="{00000000-0005-0000-0000-000095160000}"/>
    <cellStyle name="20% - Énfasis4 2 3 17" xfId="42162" xr:uid="{8B229C58-A1B7-4BBF-BA05-C33DD0DE8537}"/>
    <cellStyle name="20% - Énfasis4 2 3 2" xfId="397" xr:uid="{00000000-0005-0000-0000-000096160000}"/>
    <cellStyle name="20% - Énfasis4 2 3 2 10" xfId="37258" xr:uid="{00000000-0005-0000-0000-000097160000}"/>
    <cellStyle name="20% - Énfasis4 2 3 2 11" xfId="42326" xr:uid="{BBC8BA0D-8065-49D2-88B3-93E016F64D8C}"/>
    <cellStyle name="20% - Énfasis4 2 3 2 2" xfId="2011" xr:uid="{00000000-0005-0000-0000-000098160000}"/>
    <cellStyle name="20% - Énfasis4 2 3 2 2 2" xfId="4453" xr:uid="{00000000-0005-0000-0000-000099160000}"/>
    <cellStyle name="20% - Énfasis4 2 3 2 2 2 2" xfId="18563" xr:uid="{00000000-0005-0000-0000-00009A160000}"/>
    <cellStyle name="20% - Énfasis4 2 3 2 2 2 2 2" xfId="31456" xr:uid="{00000000-0005-0000-0000-00009B160000}"/>
    <cellStyle name="20% - Énfasis4 2 3 2 2 2 3" xfId="14274" xr:uid="{00000000-0005-0000-0000-00009C160000}"/>
    <cellStyle name="20% - Énfasis4 2 3 2 2 2 3 2" xfId="36341" xr:uid="{00000000-0005-0000-0000-00009D160000}"/>
    <cellStyle name="20% - Énfasis4 2 3 2 2 2 4" xfId="9396" xr:uid="{00000000-0005-0000-0000-00009E160000}"/>
    <cellStyle name="20% - Énfasis4 2 3 2 2 2 5" xfId="26521" xr:uid="{00000000-0005-0000-0000-00009F160000}"/>
    <cellStyle name="20% - Énfasis4 2 3 2 2 2 6" xfId="41350" xr:uid="{00000000-0005-0000-0000-0000A0160000}"/>
    <cellStyle name="20% - Énfasis4 2 3 2 2 2 7" xfId="46413" xr:uid="{181F8663-1BEA-4718-9223-A5B82B816B92}"/>
    <cellStyle name="20% - Énfasis4 2 3 2 2 3" xfId="6927" xr:uid="{00000000-0005-0000-0000-0000A1160000}"/>
    <cellStyle name="20% - Énfasis4 2 3 2 2 3 2" xfId="29020" xr:uid="{00000000-0005-0000-0000-0000A2160000}"/>
    <cellStyle name="20% - Énfasis4 2 3 2 2 4" xfId="16088" xr:uid="{00000000-0005-0000-0000-0000A3160000}"/>
    <cellStyle name="20% - Énfasis4 2 3 2 2 4 2" xfId="33905" xr:uid="{00000000-0005-0000-0000-0000A4160000}"/>
    <cellStyle name="20% - Énfasis4 2 3 2 2 5" xfId="21329" xr:uid="{00000000-0005-0000-0000-0000A5160000}"/>
    <cellStyle name="20% - Énfasis4 2 3 2 2 6" xfId="11838" xr:uid="{00000000-0005-0000-0000-0000A6160000}"/>
    <cellStyle name="20% - Énfasis4 2 3 2 2 7" xfId="23979" xr:uid="{00000000-0005-0000-0000-0000A7160000}"/>
    <cellStyle name="20% - Énfasis4 2 3 2 2 8" xfId="38809" xr:uid="{00000000-0005-0000-0000-0000A8160000}"/>
    <cellStyle name="20% - Énfasis4 2 3 2 2 9" xfId="43877" xr:uid="{95CEB9F5-3747-486D-AEC2-379406D6FDF3}"/>
    <cellStyle name="20% - Énfasis4 2 3 2 3" xfId="1398" xr:uid="{00000000-0005-0000-0000-0000A9160000}"/>
    <cellStyle name="20% - Énfasis4 2 3 2 3 2" xfId="3840" xr:uid="{00000000-0005-0000-0000-0000AA160000}"/>
    <cellStyle name="20% - Énfasis4 2 3 2 3 2 2" xfId="17950" xr:uid="{00000000-0005-0000-0000-0000AB160000}"/>
    <cellStyle name="20% - Énfasis4 2 3 2 3 2 2 2" xfId="30843" xr:uid="{00000000-0005-0000-0000-0000AC160000}"/>
    <cellStyle name="20% - Énfasis4 2 3 2 3 2 3" xfId="13661" xr:uid="{00000000-0005-0000-0000-0000AD160000}"/>
    <cellStyle name="20% - Énfasis4 2 3 2 3 2 3 2" xfId="35728" xr:uid="{00000000-0005-0000-0000-0000AE160000}"/>
    <cellStyle name="20% - Énfasis4 2 3 2 3 2 4" xfId="8783" xr:uid="{00000000-0005-0000-0000-0000AF160000}"/>
    <cellStyle name="20% - Énfasis4 2 3 2 3 2 5" xfId="25908" xr:uid="{00000000-0005-0000-0000-0000B0160000}"/>
    <cellStyle name="20% - Énfasis4 2 3 2 3 2 6" xfId="40737" xr:uid="{00000000-0005-0000-0000-0000B1160000}"/>
    <cellStyle name="20% - Énfasis4 2 3 2 3 2 7" xfId="45800" xr:uid="{D0166240-7A48-4EAA-9646-3F7F4C85FA9E}"/>
    <cellStyle name="20% - Énfasis4 2 3 2 3 3" xfId="6314" xr:uid="{00000000-0005-0000-0000-0000B2160000}"/>
    <cellStyle name="20% - Énfasis4 2 3 2 3 3 2" xfId="28407" xr:uid="{00000000-0005-0000-0000-0000B3160000}"/>
    <cellStyle name="20% - Énfasis4 2 3 2 3 4" xfId="20716" xr:uid="{00000000-0005-0000-0000-0000B4160000}"/>
    <cellStyle name="20% - Énfasis4 2 3 2 3 4 2" xfId="33292" xr:uid="{00000000-0005-0000-0000-0000B5160000}"/>
    <cellStyle name="20% - Énfasis4 2 3 2 3 5" xfId="11225" xr:uid="{00000000-0005-0000-0000-0000B6160000}"/>
    <cellStyle name="20% - Énfasis4 2 3 2 3 6" xfId="23366" xr:uid="{00000000-0005-0000-0000-0000B7160000}"/>
    <cellStyle name="20% - Énfasis4 2 3 2 3 7" xfId="38196" xr:uid="{00000000-0005-0000-0000-0000B8160000}"/>
    <cellStyle name="20% - Énfasis4 2 3 2 3 8" xfId="43264" xr:uid="{3897684B-CFE6-452E-AE12-2BDAD7A363E9}"/>
    <cellStyle name="20% - Énfasis4 2 3 2 4" xfId="2902" xr:uid="{00000000-0005-0000-0000-0000B9160000}"/>
    <cellStyle name="20% - Énfasis4 2 3 2 4 2" xfId="17012" xr:uid="{00000000-0005-0000-0000-0000BA160000}"/>
    <cellStyle name="20% - Énfasis4 2 3 2 4 2 2" xfId="29905" xr:uid="{00000000-0005-0000-0000-0000BB160000}"/>
    <cellStyle name="20% - Énfasis4 2 3 2 4 3" xfId="12723" xr:uid="{00000000-0005-0000-0000-0000BC160000}"/>
    <cellStyle name="20% - Énfasis4 2 3 2 4 3 2" xfId="34790" xr:uid="{00000000-0005-0000-0000-0000BD160000}"/>
    <cellStyle name="20% - Énfasis4 2 3 2 4 4" xfId="7845" xr:uid="{00000000-0005-0000-0000-0000BE160000}"/>
    <cellStyle name="20% - Énfasis4 2 3 2 4 5" xfId="24970" xr:uid="{00000000-0005-0000-0000-0000BF160000}"/>
    <cellStyle name="20% - Énfasis4 2 3 2 4 6" xfId="39799" xr:uid="{00000000-0005-0000-0000-0000C0160000}"/>
    <cellStyle name="20% - Énfasis4 2 3 2 4 7" xfId="44862" xr:uid="{1F4109B6-6755-4860-93F9-C7EE62BD94A1}"/>
    <cellStyle name="20% - Énfasis4 2 3 2 5" xfId="5376" xr:uid="{00000000-0005-0000-0000-0000C1160000}"/>
    <cellStyle name="20% - Énfasis4 2 3 2 5 2" xfId="27469" xr:uid="{00000000-0005-0000-0000-0000C2160000}"/>
    <cellStyle name="20% - Énfasis4 2 3 2 6" xfId="15457" xr:uid="{00000000-0005-0000-0000-0000C3160000}"/>
    <cellStyle name="20% - Énfasis4 2 3 2 6 2" xfId="32354" xr:uid="{00000000-0005-0000-0000-0000C4160000}"/>
    <cellStyle name="20% - Énfasis4 2 3 2 7" xfId="19760" xr:uid="{00000000-0005-0000-0000-0000C5160000}"/>
    <cellStyle name="20% - Énfasis4 2 3 2 8" xfId="10287" xr:uid="{00000000-0005-0000-0000-0000C6160000}"/>
    <cellStyle name="20% - Énfasis4 2 3 2 9" xfId="22428" xr:uid="{00000000-0005-0000-0000-0000C7160000}"/>
    <cellStyle name="20% - Énfasis4 2 3 3" xfId="580" xr:uid="{00000000-0005-0000-0000-0000C8160000}"/>
    <cellStyle name="20% - Énfasis4 2 3 3 10" xfId="37438" xr:uid="{00000000-0005-0000-0000-0000C9160000}"/>
    <cellStyle name="20% - Énfasis4 2 3 3 11" xfId="42506" xr:uid="{CFA2490B-2AD7-4989-B283-E099715F4F1F}"/>
    <cellStyle name="20% - Énfasis4 2 3 3 2" xfId="2191" xr:uid="{00000000-0005-0000-0000-0000CA160000}"/>
    <cellStyle name="20% - Énfasis4 2 3 3 2 2" xfId="4633" xr:uid="{00000000-0005-0000-0000-0000CB160000}"/>
    <cellStyle name="20% - Énfasis4 2 3 3 2 2 2" xfId="18743" xr:uid="{00000000-0005-0000-0000-0000CC160000}"/>
    <cellStyle name="20% - Énfasis4 2 3 3 2 2 2 2" xfId="31636" xr:uid="{00000000-0005-0000-0000-0000CD160000}"/>
    <cellStyle name="20% - Énfasis4 2 3 3 2 2 3" xfId="14454" xr:uid="{00000000-0005-0000-0000-0000CE160000}"/>
    <cellStyle name="20% - Énfasis4 2 3 3 2 2 3 2" xfId="36521" xr:uid="{00000000-0005-0000-0000-0000CF160000}"/>
    <cellStyle name="20% - Énfasis4 2 3 3 2 2 4" xfId="9576" xr:uid="{00000000-0005-0000-0000-0000D0160000}"/>
    <cellStyle name="20% - Énfasis4 2 3 3 2 2 5" xfId="26701" xr:uid="{00000000-0005-0000-0000-0000D1160000}"/>
    <cellStyle name="20% - Énfasis4 2 3 3 2 2 6" xfId="41530" xr:uid="{00000000-0005-0000-0000-0000D2160000}"/>
    <cellStyle name="20% - Énfasis4 2 3 3 2 2 7" xfId="46593" xr:uid="{2B15EE1E-45D1-486B-A06B-94ACE7DAD909}"/>
    <cellStyle name="20% - Énfasis4 2 3 3 2 3" xfId="7107" xr:uid="{00000000-0005-0000-0000-0000D3160000}"/>
    <cellStyle name="20% - Énfasis4 2 3 3 2 3 2" xfId="29200" xr:uid="{00000000-0005-0000-0000-0000D4160000}"/>
    <cellStyle name="20% - Énfasis4 2 3 3 2 4" xfId="16268" xr:uid="{00000000-0005-0000-0000-0000D5160000}"/>
    <cellStyle name="20% - Énfasis4 2 3 3 2 4 2" xfId="34085" xr:uid="{00000000-0005-0000-0000-0000D6160000}"/>
    <cellStyle name="20% - Énfasis4 2 3 3 2 5" xfId="21509" xr:uid="{00000000-0005-0000-0000-0000D7160000}"/>
    <cellStyle name="20% - Énfasis4 2 3 3 2 6" xfId="12018" xr:uid="{00000000-0005-0000-0000-0000D8160000}"/>
    <cellStyle name="20% - Énfasis4 2 3 3 2 7" xfId="24159" xr:uid="{00000000-0005-0000-0000-0000D9160000}"/>
    <cellStyle name="20% - Énfasis4 2 3 3 2 8" xfId="38989" xr:uid="{00000000-0005-0000-0000-0000DA160000}"/>
    <cellStyle name="20% - Énfasis4 2 3 3 2 9" xfId="44057" xr:uid="{FCD432BE-D274-4B02-98CE-BB58AD72E38D}"/>
    <cellStyle name="20% - Énfasis4 2 3 3 3" xfId="1578" xr:uid="{00000000-0005-0000-0000-0000DB160000}"/>
    <cellStyle name="20% - Énfasis4 2 3 3 3 2" xfId="4020" xr:uid="{00000000-0005-0000-0000-0000DC160000}"/>
    <cellStyle name="20% - Énfasis4 2 3 3 3 2 2" xfId="18130" xr:uid="{00000000-0005-0000-0000-0000DD160000}"/>
    <cellStyle name="20% - Énfasis4 2 3 3 3 2 2 2" xfId="31023" xr:uid="{00000000-0005-0000-0000-0000DE160000}"/>
    <cellStyle name="20% - Énfasis4 2 3 3 3 2 3" xfId="13841" xr:uid="{00000000-0005-0000-0000-0000DF160000}"/>
    <cellStyle name="20% - Énfasis4 2 3 3 3 2 3 2" xfId="35908" xr:uid="{00000000-0005-0000-0000-0000E0160000}"/>
    <cellStyle name="20% - Énfasis4 2 3 3 3 2 4" xfId="8963" xr:uid="{00000000-0005-0000-0000-0000E1160000}"/>
    <cellStyle name="20% - Énfasis4 2 3 3 3 2 5" xfId="26088" xr:uid="{00000000-0005-0000-0000-0000E2160000}"/>
    <cellStyle name="20% - Énfasis4 2 3 3 3 2 6" xfId="40917" xr:uid="{00000000-0005-0000-0000-0000E3160000}"/>
    <cellStyle name="20% - Énfasis4 2 3 3 3 2 7" xfId="45980" xr:uid="{6516F745-B248-4957-AB6B-911F380C674E}"/>
    <cellStyle name="20% - Énfasis4 2 3 3 3 3" xfId="6494" xr:uid="{00000000-0005-0000-0000-0000E4160000}"/>
    <cellStyle name="20% - Énfasis4 2 3 3 3 3 2" xfId="28587" xr:uid="{00000000-0005-0000-0000-0000E5160000}"/>
    <cellStyle name="20% - Énfasis4 2 3 3 3 4" xfId="20896" xr:uid="{00000000-0005-0000-0000-0000E6160000}"/>
    <cellStyle name="20% - Énfasis4 2 3 3 3 4 2" xfId="33472" xr:uid="{00000000-0005-0000-0000-0000E7160000}"/>
    <cellStyle name="20% - Énfasis4 2 3 3 3 5" xfId="11405" xr:uid="{00000000-0005-0000-0000-0000E8160000}"/>
    <cellStyle name="20% - Énfasis4 2 3 3 3 6" xfId="23546" xr:uid="{00000000-0005-0000-0000-0000E9160000}"/>
    <cellStyle name="20% - Énfasis4 2 3 3 3 7" xfId="38376" xr:uid="{00000000-0005-0000-0000-0000EA160000}"/>
    <cellStyle name="20% - Énfasis4 2 3 3 3 8" xfId="43444" xr:uid="{7306F0CA-83A4-4B92-A6DE-B12723F7DA08}"/>
    <cellStyle name="20% - Énfasis4 2 3 3 4" xfId="3082" xr:uid="{00000000-0005-0000-0000-0000EB160000}"/>
    <cellStyle name="20% - Énfasis4 2 3 3 4 2" xfId="17192" xr:uid="{00000000-0005-0000-0000-0000EC160000}"/>
    <cellStyle name="20% - Énfasis4 2 3 3 4 2 2" xfId="30085" xr:uid="{00000000-0005-0000-0000-0000ED160000}"/>
    <cellStyle name="20% - Énfasis4 2 3 3 4 3" xfId="12903" xr:uid="{00000000-0005-0000-0000-0000EE160000}"/>
    <cellStyle name="20% - Énfasis4 2 3 3 4 3 2" xfId="34970" xr:uid="{00000000-0005-0000-0000-0000EF160000}"/>
    <cellStyle name="20% - Énfasis4 2 3 3 4 4" xfId="8025" xr:uid="{00000000-0005-0000-0000-0000F0160000}"/>
    <cellStyle name="20% - Énfasis4 2 3 3 4 5" xfId="25150" xr:uid="{00000000-0005-0000-0000-0000F1160000}"/>
    <cellStyle name="20% - Énfasis4 2 3 3 4 6" xfId="39979" xr:uid="{00000000-0005-0000-0000-0000F2160000}"/>
    <cellStyle name="20% - Énfasis4 2 3 3 4 7" xfId="45042" xr:uid="{639F9608-A495-4852-831B-26DD63DEB685}"/>
    <cellStyle name="20% - Énfasis4 2 3 3 5" xfId="5556" xr:uid="{00000000-0005-0000-0000-0000F3160000}"/>
    <cellStyle name="20% - Énfasis4 2 3 3 5 2" xfId="27649" xr:uid="{00000000-0005-0000-0000-0000F4160000}"/>
    <cellStyle name="20% - Énfasis4 2 3 3 6" xfId="15637" xr:uid="{00000000-0005-0000-0000-0000F5160000}"/>
    <cellStyle name="20% - Énfasis4 2 3 3 6 2" xfId="32534" xr:uid="{00000000-0005-0000-0000-0000F6160000}"/>
    <cellStyle name="20% - Énfasis4 2 3 3 7" xfId="19940" xr:uid="{00000000-0005-0000-0000-0000F7160000}"/>
    <cellStyle name="20% - Énfasis4 2 3 3 8" xfId="10467" xr:uid="{00000000-0005-0000-0000-0000F8160000}"/>
    <cellStyle name="20% - Énfasis4 2 3 3 9" xfId="22608" xr:uid="{00000000-0005-0000-0000-0000F9160000}"/>
    <cellStyle name="20% - Énfasis4 2 3 4" xfId="1231" xr:uid="{00000000-0005-0000-0000-0000FA160000}"/>
    <cellStyle name="20% - Énfasis4 2 3 4 2" xfId="3676" xr:uid="{00000000-0005-0000-0000-0000FB160000}"/>
    <cellStyle name="20% - Énfasis4 2 3 4 2 2" xfId="17786" xr:uid="{00000000-0005-0000-0000-0000FC160000}"/>
    <cellStyle name="20% - Énfasis4 2 3 4 2 2 2" xfId="30679" xr:uid="{00000000-0005-0000-0000-0000FD160000}"/>
    <cellStyle name="20% - Énfasis4 2 3 4 2 3" xfId="13497" xr:uid="{00000000-0005-0000-0000-0000FE160000}"/>
    <cellStyle name="20% - Énfasis4 2 3 4 2 3 2" xfId="35564" xr:uid="{00000000-0005-0000-0000-0000FF160000}"/>
    <cellStyle name="20% - Énfasis4 2 3 4 2 4" xfId="8619" xr:uid="{00000000-0005-0000-0000-000000170000}"/>
    <cellStyle name="20% - Énfasis4 2 3 4 2 5" xfId="25744" xr:uid="{00000000-0005-0000-0000-000001170000}"/>
    <cellStyle name="20% - Énfasis4 2 3 4 2 6" xfId="40573" xr:uid="{00000000-0005-0000-0000-000002170000}"/>
    <cellStyle name="20% - Énfasis4 2 3 4 2 7" xfId="45636" xr:uid="{138063CC-2084-4EE9-AF3B-1092A123393A}"/>
    <cellStyle name="20% - Énfasis4 2 3 4 3" xfId="6150" xr:uid="{00000000-0005-0000-0000-000003170000}"/>
    <cellStyle name="20% - Énfasis4 2 3 4 3 2" xfId="28243" xr:uid="{00000000-0005-0000-0000-000004170000}"/>
    <cellStyle name="20% - Énfasis4 2 3 4 4" xfId="15293" xr:uid="{00000000-0005-0000-0000-000005170000}"/>
    <cellStyle name="20% - Énfasis4 2 3 4 4 2" xfId="33128" xr:uid="{00000000-0005-0000-0000-000006170000}"/>
    <cellStyle name="20% - Énfasis4 2 3 4 5" xfId="20552" xr:uid="{00000000-0005-0000-0000-000007170000}"/>
    <cellStyle name="20% - Énfasis4 2 3 4 6" xfId="11061" xr:uid="{00000000-0005-0000-0000-000008170000}"/>
    <cellStyle name="20% - Énfasis4 2 3 4 7" xfId="23202" xr:uid="{00000000-0005-0000-0000-000009170000}"/>
    <cellStyle name="20% - Énfasis4 2 3 4 8" xfId="38032" xr:uid="{00000000-0005-0000-0000-00000A170000}"/>
    <cellStyle name="20% - Énfasis4 2 3 4 9" xfId="43100" xr:uid="{3614A65B-D641-4C36-9388-9CA66FE00F47}"/>
    <cellStyle name="20% - Énfasis4 2 3 5" xfId="1847" xr:uid="{00000000-0005-0000-0000-00000B170000}"/>
    <cellStyle name="20% - Énfasis4 2 3 5 2" xfId="4289" xr:uid="{00000000-0005-0000-0000-00000C170000}"/>
    <cellStyle name="20% - Énfasis4 2 3 5 2 2" xfId="18399" xr:uid="{00000000-0005-0000-0000-00000D170000}"/>
    <cellStyle name="20% - Énfasis4 2 3 5 2 2 2" xfId="31292" xr:uid="{00000000-0005-0000-0000-00000E170000}"/>
    <cellStyle name="20% - Énfasis4 2 3 5 2 3" xfId="14110" xr:uid="{00000000-0005-0000-0000-00000F170000}"/>
    <cellStyle name="20% - Énfasis4 2 3 5 2 3 2" xfId="36177" xr:uid="{00000000-0005-0000-0000-000010170000}"/>
    <cellStyle name="20% - Énfasis4 2 3 5 2 4" xfId="9232" xr:uid="{00000000-0005-0000-0000-000011170000}"/>
    <cellStyle name="20% - Énfasis4 2 3 5 2 5" xfId="26357" xr:uid="{00000000-0005-0000-0000-000012170000}"/>
    <cellStyle name="20% - Énfasis4 2 3 5 2 6" xfId="41186" xr:uid="{00000000-0005-0000-0000-000013170000}"/>
    <cellStyle name="20% - Énfasis4 2 3 5 2 7" xfId="46249" xr:uid="{F859CC05-FEC4-41E1-BF9B-F7144A04AD4F}"/>
    <cellStyle name="20% - Énfasis4 2 3 5 3" xfId="6763" xr:uid="{00000000-0005-0000-0000-000014170000}"/>
    <cellStyle name="20% - Énfasis4 2 3 5 3 2" xfId="28856" xr:uid="{00000000-0005-0000-0000-000015170000}"/>
    <cellStyle name="20% - Énfasis4 2 3 5 4" xfId="15924" xr:uid="{00000000-0005-0000-0000-000016170000}"/>
    <cellStyle name="20% - Énfasis4 2 3 5 4 2" xfId="33741" xr:uid="{00000000-0005-0000-0000-000017170000}"/>
    <cellStyle name="20% - Énfasis4 2 3 5 5" xfId="21165" xr:uid="{00000000-0005-0000-0000-000018170000}"/>
    <cellStyle name="20% - Énfasis4 2 3 5 6" xfId="11674" xr:uid="{00000000-0005-0000-0000-000019170000}"/>
    <cellStyle name="20% - Énfasis4 2 3 5 7" xfId="23815" xr:uid="{00000000-0005-0000-0000-00001A170000}"/>
    <cellStyle name="20% - Énfasis4 2 3 5 8" xfId="38645" xr:uid="{00000000-0005-0000-0000-00001B170000}"/>
    <cellStyle name="20% - Énfasis4 2 3 5 9" xfId="43713" xr:uid="{2710F41A-F484-48E7-8560-342A5C7FD212}"/>
    <cellStyle name="20% - Énfasis4 2 3 6" xfId="2503" xr:uid="{00000000-0005-0000-0000-00001C170000}"/>
    <cellStyle name="20% - Énfasis4 2 3 6 2" xfId="4945" xr:uid="{00000000-0005-0000-0000-00001D170000}"/>
    <cellStyle name="20% - Énfasis4 2 3 6 2 2" xfId="19055" xr:uid="{00000000-0005-0000-0000-00001E170000}"/>
    <cellStyle name="20% - Énfasis4 2 3 6 2 2 2" xfId="31948" xr:uid="{00000000-0005-0000-0000-00001F170000}"/>
    <cellStyle name="20% - Énfasis4 2 3 6 2 3" xfId="14766" xr:uid="{00000000-0005-0000-0000-000020170000}"/>
    <cellStyle name="20% - Énfasis4 2 3 6 2 3 2" xfId="36833" xr:uid="{00000000-0005-0000-0000-000021170000}"/>
    <cellStyle name="20% - Énfasis4 2 3 6 2 4" xfId="9888" xr:uid="{00000000-0005-0000-0000-000022170000}"/>
    <cellStyle name="20% - Énfasis4 2 3 6 2 5" xfId="27013" xr:uid="{00000000-0005-0000-0000-000023170000}"/>
    <cellStyle name="20% - Énfasis4 2 3 6 2 6" xfId="41842" xr:uid="{00000000-0005-0000-0000-000024170000}"/>
    <cellStyle name="20% - Énfasis4 2 3 6 2 7" xfId="46905" xr:uid="{F9CCFD28-C8EB-4C00-A738-EE2C861DC0A5}"/>
    <cellStyle name="20% - Énfasis4 2 3 6 3" xfId="7419" xr:uid="{00000000-0005-0000-0000-000025170000}"/>
    <cellStyle name="20% - Énfasis4 2 3 6 3 2" xfId="29512" xr:uid="{00000000-0005-0000-0000-000026170000}"/>
    <cellStyle name="20% - Énfasis4 2 3 6 4" xfId="16580" xr:uid="{00000000-0005-0000-0000-000027170000}"/>
    <cellStyle name="20% - Énfasis4 2 3 6 4 2" xfId="34397" xr:uid="{00000000-0005-0000-0000-000028170000}"/>
    <cellStyle name="20% - Énfasis4 2 3 6 5" xfId="21821" xr:uid="{00000000-0005-0000-0000-000029170000}"/>
    <cellStyle name="20% - Énfasis4 2 3 6 6" xfId="12330" xr:uid="{00000000-0005-0000-0000-00002A170000}"/>
    <cellStyle name="20% - Énfasis4 2 3 6 7" xfId="24471" xr:uid="{00000000-0005-0000-0000-00002B170000}"/>
    <cellStyle name="20% - Énfasis4 2 3 6 8" xfId="39301" xr:uid="{00000000-0005-0000-0000-00002C170000}"/>
    <cellStyle name="20% - Énfasis4 2 3 6 9" xfId="44369" xr:uid="{FA3E89CA-EA93-49A4-B961-25955F2D74BA}"/>
    <cellStyle name="20% - Énfasis4 2 3 7" xfId="956" xr:uid="{00000000-0005-0000-0000-00002D170000}"/>
    <cellStyle name="20% - Énfasis4 2 3 7 2" xfId="3401" xr:uid="{00000000-0005-0000-0000-00002E170000}"/>
    <cellStyle name="20% - Énfasis4 2 3 7 2 2" xfId="17511" xr:uid="{00000000-0005-0000-0000-00002F170000}"/>
    <cellStyle name="20% - Énfasis4 2 3 7 2 2 2" xfId="30404" xr:uid="{00000000-0005-0000-0000-000030170000}"/>
    <cellStyle name="20% - Énfasis4 2 3 7 2 3" xfId="13222" xr:uid="{00000000-0005-0000-0000-000031170000}"/>
    <cellStyle name="20% - Énfasis4 2 3 7 2 3 2" xfId="35289" xr:uid="{00000000-0005-0000-0000-000032170000}"/>
    <cellStyle name="20% - Énfasis4 2 3 7 2 4" xfId="8344" xr:uid="{00000000-0005-0000-0000-000033170000}"/>
    <cellStyle name="20% - Énfasis4 2 3 7 2 5" xfId="25469" xr:uid="{00000000-0005-0000-0000-000034170000}"/>
    <cellStyle name="20% - Énfasis4 2 3 7 2 6" xfId="40298" xr:uid="{00000000-0005-0000-0000-000035170000}"/>
    <cellStyle name="20% - Énfasis4 2 3 7 2 7" xfId="45361" xr:uid="{F2154A4B-DEB6-40E7-B83C-66456CF723C1}"/>
    <cellStyle name="20% - Énfasis4 2 3 7 3" xfId="5875" xr:uid="{00000000-0005-0000-0000-000036170000}"/>
    <cellStyle name="20% - Énfasis4 2 3 7 3 2" xfId="27968" xr:uid="{00000000-0005-0000-0000-000037170000}"/>
    <cellStyle name="20% - Énfasis4 2 3 7 4" xfId="20277" xr:uid="{00000000-0005-0000-0000-000038170000}"/>
    <cellStyle name="20% - Énfasis4 2 3 7 4 2" xfId="32853" xr:uid="{00000000-0005-0000-0000-000039170000}"/>
    <cellStyle name="20% - Énfasis4 2 3 7 5" xfId="10786" xr:uid="{00000000-0005-0000-0000-00003A170000}"/>
    <cellStyle name="20% - Énfasis4 2 3 7 6" xfId="22927" xr:uid="{00000000-0005-0000-0000-00003B170000}"/>
    <cellStyle name="20% - Énfasis4 2 3 7 7" xfId="37757" xr:uid="{00000000-0005-0000-0000-00003C170000}"/>
    <cellStyle name="20% - Énfasis4 2 3 7 8" xfId="42825" xr:uid="{1D5B6586-F6EC-4AC3-A12D-E4BEEB78D213}"/>
    <cellStyle name="20% - Énfasis4 2 3 8" xfId="2738" xr:uid="{00000000-0005-0000-0000-00003D170000}"/>
    <cellStyle name="20% - Énfasis4 2 3 8 2" xfId="16848" xr:uid="{00000000-0005-0000-0000-00003E170000}"/>
    <cellStyle name="20% - Énfasis4 2 3 8 2 2" xfId="29741" xr:uid="{00000000-0005-0000-0000-00003F170000}"/>
    <cellStyle name="20% - Énfasis4 2 3 8 3" xfId="12559" xr:uid="{00000000-0005-0000-0000-000040170000}"/>
    <cellStyle name="20% - Énfasis4 2 3 8 3 2" xfId="34626" xr:uid="{00000000-0005-0000-0000-000041170000}"/>
    <cellStyle name="20% - Énfasis4 2 3 8 4" xfId="7681" xr:uid="{00000000-0005-0000-0000-000042170000}"/>
    <cellStyle name="20% - Énfasis4 2 3 8 5" xfId="24804" xr:uid="{00000000-0005-0000-0000-000043170000}"/>
    <cellStyle name="20% - Énfasis4 2 3 8 6" xfId="39633" xr:uid="{00000000-0005-0000-0000-000044170000}"/>
    <cellStyle name="20% - Énfasis4 2 3 8 7" xfId="44698" xr:uid="{78825E9B-6677-4DBD-805A-0F4B38CFE22A}"/>
    <cellStyle name="20% - Énfasis4 2 3 9" xfId="5210" xr:uid="{00000000-0005-0000-0000-000045170000}"/>
    <cellStyle name="20% - Énfasis4 2 3 9 2" xfId="27303" xr:uid="{00000000-0005-0000-0000-000046170000}"/>
    <cellStyle name="20% - Énfasis4 2 4" xfId="331" xr:uid="{00000000-0005-0000-0000-000047170000}"/>
    <cellStyle name="20% - Énfasis4 2 4 10" xfId="19285" xr:uid="{00000000-0005-0000-0000-000048170000}"/>
    <cellStyle name="20% - Énfasis4 2 4 11" xfId="19697" xr:uid="{00000000-0005-0000-0000-000049170000}"/>
    <cellStyle name="20% - Énfasis4 2 4 12" xfId="10224" xr:uid="{00000000-0005-0000-0000-00004A170000}"/>
    <cellStyle name="20% - Énfasis4 2 4 13" xfId="22121" xr:uid="{00000000-0005-0000-0000-00004B170000}"/>
    <cellStyle name="20% - Énfasis4 2 4 14" xfId="22365" xr:uid="{00000000-0005-0000-0000-00004C170000}"/>
    <cellStyle name="20% - Énfasis4 2 4 15" xfId="37195" xr:uid="{00000000-0005-0000-0000-00004D170000}"/>
    <cellStyle name="20% - Énfasis4 2 4 16" xfId="42263" xr:uid="{D3A22ED1-829E-4BA7-8024-8593388B747B}"/>
    <cellStyle name="20% - Énfasis4 2 4 2" xfId="579" xr:uid="{00000000-0005-0000-0000-00004E170000}"/>
    <cellStyle name="20% - Énfasis4 2 4 2 10" xfId="37437" xr:uid="{00000000-0005-0000-0000-00004F170000}"/>
    <cellStyle name="20% - Énfasis4 2 4 2 11" xfId="42505" xr:uid="{553B5331-3601-4AE8-B8C4-272CE732AEBD}"/>
    <cellStyle name="20% - Énfasis4 2 4 2 2" xfId="2190" xr:uid="{00000000-0005-0000-0000-000050170000}"/>
    <cellStyle name="20% - Énfasis4 2 4 2 2 2" xfId="4632" xr:uid="{00000000-0005-0000-0000-000051170000}"/>
    <cellStyle name="20% - Énfasis4 2 4 2 2 2 2" xfId="18742" xr:uid="{00000000-0005-0000-0000-000052170000}"/>
    <cellStyle name="20% - Énfasis4 2 4 2 2 2 2 2" xfId="31635" xr:uid="{00000000-0005-0000-0000-000053170000}"/>
    <cellStyle name="20% - Énfasis4 2 4 2 2 2 3" xfId="14453" xr:uid="{00000000-0005-0000-0000-000054170000}"/>
    <cellStyle name="20% - Énfasis4 2 4 2 2 2 3 2" xfId="36520" xr:uid="{00000000-0005-0000-0000-000055170000}"/>
    <cellStyle name="20% - Énfasis4 2 4 2 2 2 4" xfId="9575" xr:uid="{00000000-0005-0000-0000-000056170000}"/>
    <cellStyle name="20% - Énfasis4 2 4 2 2 2 5" xfId="26700" xr:uid="{00000000-0005-0000-0000-000057170000}"/>
    <cellStyle name="20% - Énfasis4 2 4 2 2 2 6" xfId="41529" xr:uid="{00000000-0005-0000-0000-000058170000}"/>
    <cellStyle name="20% - Énfasis4 2 4 2 2 2 7" xfId="46592" xr:uid="{02476D8A-2FB0-4B0D-B123-0D5162A576D1}"/>
    <cellStyle name="20% - Énfasis4 2 4 2 2 3" xfId="7106" xr:uid="{00000000-0005-0000-0000-000059170000}"/>
    <cellStyle name="20% - Énfasis4 2 4 2 2 3 2" xfId="29199" xr:uid="{00000000-0005-0000-0000-00005A170000}"/>
    <cellStyle name="20% - Énfasis4 2 4 2 2 4" xfId="16267" xr:uid="{00000000-0005-0000-0000-00005B170000}"/>
    <cellStyle name="20% - Énfasis4 2 4 2 2 4 2" xfId="34084" xr:uid="{00000000-0005-0000-0000-00005C170000}"/>
    <cellStyle name="20% - Énfasis4 2 4 2 2 5" xfId="21508" xr:uid="{00000000-0005-0000-0000-00005D170000}"/>
    <cellStyle name="20% - Énfasis4 2 4 2 2 6" xfId="12017" xr:uid="{00000000-0005-0000-0000-00005E170000}"/>
    <cellStyle name="20% - Énfasis4 2 4 2 2 7" xfId="24158" xr:uid="{00000000-0005-0000-0000-00005F170000}"/>
    <cellStyle name="20% - Énfasis4 2 4 2 2 8" xfId="38988" xr:uid="{00000000-0005-0000-0000-000060170000}"/>
    <cellStyle name="20% - Énfasis4 2 4 2 2 9" xfId="44056" xr:uid="{76FB4E9C-9E41-454E-92DD-E7CBB0A4B09D}"/>
    <cellStyle name="20% - Énfasis4 2 4 2 3" xfId="1577" xr:uid="{00000000-0005-0000-0000-000061170000}"/>
    <cellStyle name="20% - Énfasis4 2 4 2 3 2" xfId="4019" xr:uid="{00000000-0005-0000-0000-000062170000}"/>
    <cellStyle name="20% - Énfasis4 2 4 2 3 2 2" xfId="18129" xr:uid="{00000000-0005-0000-0000-000063170000}"/>
    <cellStyle name="20% - Énfasis4 2 4 2 3 2 2 2" xfId="31022" xr:uid="{00000000-0005-0000-0000-000064170000}"/>
    <cellStyle name="20% - Énfasis4 2 4 2 3 2 3" xfId="13840" xr:uid="{00000000-0005-0000-0000-000065170000}"/>
    <cellStyle name="20% - Énfasis4 2 4 2 3 2 3 2" xfId="35907" xr:uid="{00000000-0005-0000-0000-000066170000}"/>
    <cellStyle name="20% - Énfasis4 2 4 2 3 2 4" xfId="8962" xr:uid="{00000000-0005-0000-0000-000067170000}"/>
    <cellStyle name="20% - Énfasis4 2 4 2 3 2 5" xfId="26087" xr:uid="{00000000-0005-0000-0000-000068170000}"/>
    <cellStyle name="20% - Énfasis4 2 4 2 3 2 6" xfId="40916" xr:uid="{00000000-0005-0000-0000-000069170000}"/>
    <cellStyle name="20% - Énfasis4 2 4 2 3 2 7" xfId="45979" xr:uid="{DCADF06E-4CF3-4247-BF97-329898E9B04B}"/>
    <cellStyle name="20% - Énfasis4 2 4 2 3 3" xfId="6493" xr:uid="{00000000-0005-0000-0000-00006A170000}"/>
    <cellStyle name="20% - Énfasis4 2 4 2 3 3 2" xfId="28586" xr:uid="{00000000-0005-0000-0000-00006B170000}"/>
    <cellStyle name="20% - Énfasis4 2 4 2 3 4" xfId="20895" xr:uid="{00000000-0005-0000-0000-00006C170000}"/>
    <cellStyle name="20% - Énfasis4 2 4 2 3 4 2" xfId="33471" xr:uid="{00000000-0005-0000-0000-00006D170000}"/>
    <cellStyle name="20% - Énfasis4 2 4 2 3 5" xfId="11404" xr:uid="{00000000-0005-0000-0000-00006E170000}"/>
    <cellStyle name="20% - Énfasis4 2 4 2 3 6" xfId="23545" xr:uid="{00000000-0005-0000-0000-00006F170000}"/>
    <cellStyle name="20% - Énfasis4 2 4 2 3 7" xfId="38375" xr:uid="{00000000-0005-0000-0000-000070170000}"/>
    <cellStyle name="20% - Énfasis4 2 4 2 3 8" xfId="43443" xr:uid="{FE3CD919-48E1-46E6-8D8C-8DCBDFF1F795}"/>
    <cellStyle name="20% - Énfasis4 2 4 2 4" xfId="3081" xr:uid="{00000000-0005-0000-0000-000071170000}"/>
    <cellStyle name="20% - Énfasis4 2 4 2 4 2" xfId="17191" xr:uid="{00000000-0005-0000-0000-000072170000}"/>
    <cellStyle name="20% - Énfasis4 2 4 2 4 2 2" xfId="30084" xr:uid="{00000000-0005-0000-0000-000073170000}"/>
    <cellStyle name="20% - Énfasis4 2 4 2 4 3" xfId="12902" xr:uid="{00000000-0005-0000-0000-000074170000}"/>
    <cellStyle name="20% - Énfasis4 2 4 2 4 3 2" xfId="34969" xr:uid="{00000000-0005-0000-0000-000075170000}"/>
    <cellStyle name="20% - Énfasis4 2 4 2 4 4" xfId="8024" xr:uid="{00000000-0005-0000-0000-000076170000}"/>
    <cellStyle name="20% - Énfasis4 2 4 2 4 5" xfId="25149" xr:uid="{00000000-0005-0000-0000-000077170000}"/>
    <cellStyle name="20% - Énfasis4 2 4 2 4 6" xfId="39978" xr:uid="{00000000-0005-0000-0000-000078170000}"/>
    <cellStyle name="20% - Énfasis4 2 4 2 4 7" xfId="45041" xr:uid="{5CB58EFB-C045-4BED-9299-049516B36B22}"/>
    <cellStyle name="20% - Énfasis4 2 4 2 5" xfId="5555" xr:uid="{00000000-0005-0000-0000-000079170000}"/>
    <cellStyle name="20% - Énfasis4 2 4 2 5 2" xfId="27648" xr:uid="{00000000-0005-0000-0000-00007A170000}"/>
    <cellStyle name="20% - Énfasis4 2 4 2 6" xfId="15636" xr:uid="{00000000-0005-0000-0000-00007B170000}"/>
    <cellStyle name="20% - Énfasis4 2 4 2 6 2" xfId="32533" xr:uid="{00000000-0005-0000-0000-00007C170000}"/>
    <cellStyle name="20% - Énfasis4 2 4 2 7" xfId="19939" xr:uid="{00000000-0005-0000-0000-00007D170000}"/>
    <cellStyle name="20% - Énfasis4 2 4 2 8" xfId="10466" xr:uid="{00000000-0005-0000-0000-00007E170000}"/>
    <cellStyle name="20% - Énfasis4 2 4 2 9" xfId="22607" xr:uid="{00000000-0005-0000-0000-00007F170000}"/>
    <cellStyle name="20% - Énfasis4 2 4 3" xfId="1335" xr:uid="{00000000-0005-0000-0000-000080170000}"/>
    <cellStyle name="20% - Énfasis4 2 4 3 2" xfId="3777" xr:uid="{00000000-0005-0000-0000-000081170000}"/>
    <cellStyle name="20% - Énfasis4 2 4 3 2 2" xfId="17887" xr:uid="{00000000-0005-0000-0000-000082170000}"/>
    <cellStyle name="20% - Énfasis4 2 4 3 2 2 2" xfId="30780" xr:uid="{00000000-0005-0000-0000-000083170000}"/>
    <cellStyle name="20% - Énfasis4 2 4 3 2 3" xfId="13598" xr:uid="{00000000-0005-0000-0000-000084170000}"/>
    <cellStyle name="20% - Énfasis4 2 4 3 2 3 2" xfId="35665" xr:uid="{00000000-0005-0000-0000-000085170000}"/>
    <cellStyle name="20% - Énfasis4 2 4 3 2 4" xfId="8720" xr:uid="{00000000-0005-0000-0000-000086170000}"/>
    <cellStyle name="20% - Énfasis4 2 4 3 2 5" xfId="25845" xr:uid="{00000000-0005-0000-0000-000087170000}"/>
    <cellStyle name="20% - Énfasis4 2 4 3 2 6" xfId="40674" xr:uid="{00000000-0005-0000-0000-000088170000}"/>
    <cellStyle name="20% - Énfasis4 2 4 3 2 7" xfId="45737" xr:uid="{B91246CB-ADC9-41F5-AC7A-FD00651AB8B7}"/>
    <cellStyle name="20% - Énfasis4 2 4 3 3" xfId="6251" xr:uid="{00000000-0005-0000-0000-000089170000}"/>
    <cellStyle name="20% - Énfasis4 2 4 3 3 2" xfId="28344" xr:uid="{00000000-0005-0000-0000-00008A170000}"/>
    <cellStyle name="20% - Énfasis4 2 4 3 4" xfId="15394" xr:uid="{00000000-0005-0000-0000-00008B170000}"/>
    <cellStyle name="20% - Énfasis4 2 4 3 4 2" xfId="33229" xr:uid="{00000000-0005-0000-0000-00008C170000}"/>
    <cellStyle name="20% - Énfasis4 2 4 3 5" xfId="20653" xr:uid="{00000000-0005-0000-0000-00008D170000}"/>
    <cellStyle name="20% - Énfasis4 2 4 3 6" xfId="11162" xr:uid="{00000000-0005-0000-0000-00008E170000}"/>
    <cellStyle name="20% - Énfasis4 2 4 3 7" xfId="23303" xr:uid="{00000000-0005-0000-0000-00008F170000}"/>
    <cellStyle name="20% - Énfasis4 2 4 3 8" xfId="38133" xr:uid="{00000000-0005-0000-0000-000090170000}"/>
    <cellStyle name="20% - Énfasis4 2 4 3 9" xfId="43201" xr:uid="{11CE3CC8-A407-4A34-9778-F55F505F6534}"/>
    <cellStyle name="20% - Énfasis4 2 4 4" xfId="1948" xr:uid="{00000000-0005-0000-0000-000091170000}"/>
    <cellStyle name="20% - Énfasis4 2 4 4 2" xfId="4390" xr:uid="{00000000-0005-0000-0000-000092170000}"/>
    <cellStyle name="20% - Énfasis4 2 4 4 2 2" xfId="18500" xr:uid="{00000000-0005-0000-0000-000093170000}"/>
    <cellStyle name="20% - Énfasis4 2 4 4 2 2 2" xfId="31393" xr:uid="{00000000-0005-0000-0000-000094170000}"/>
    <cellStyle name="20% - Énfasis4 2 4 4 2 3" xfId="14211" xr:uid="{00000000-0005-0000-0000-000095170000}"/>
    <cellStyle name="20% - Énfasis4 2 4 4 2 3 2" xfId="36278" xr:uid="{00000000-0005-0000-0000-000096170000}"/>
    <cellStyle name="20% - Énfasis4 2 4 4 2 4" xfId="9333" xr:uid="{00000000-0005-0000-0000-000097170000}"/>
    <cellStyle name="20% - Énfasis4 2 4 4 2 5" xfId="26458" xr:uid="{00000000-0005-0000-0000-000098170000}"/>
    <cellStyle name="20% - Énfasis4 2 4 4 2 6" xfId="41287" xr:uid="{00000000-0005-0000-0000-000099170000}"/>
    <cellStyle name="20% - Énfasis4 2 4 4 2 7" xfId="46350" xr:uid="{AE10D464-E95C-41D5-B0CC-063203ED9541}"/>
    <cellStyle name="20% - Énfasis4 2 4 4 3" xfId="6864" xr:uid="{00000000-0005-0000-0000-00009A170000}"/>
    <cellStyle name="20% - Énfasis4 2 4 4 3 2" xfId="28957" xr:uid="{00000000-0005-0000-0000-00009B170000}"/>
    <cellStyle name="20% - Énfasis4 2 4 4 4" xfId="16025" xr:uid="{00000000-0005-0000-0000-00009C170000}"/>
    <cellStyle name="20% - Énfasis4 2 4 4 4 2" xfId="33842" xr:uid="{00000000-0005-0000-0000-00009D170000}"/>
    <cellStyle name="20% - Énfasis4 2 4 4 5" xfId="21266" xr:uid="{00000000-0005-0000-0000-00009E170000}"/>
    <cellStyle name="20% - Énfasis4 2 4 4 6" xfId="11775" xr:uid="{00000000-0005-0000-0000-00009F170000}"/>
    <cellStyle name="20% - Énfasis4 2 4 4 7" xfId="23916" xr:uid="{00000000-0005-0000-0000-0000A0170000}"/>
    <cellStyle name="20% - Énfasis4 2 4 4 8" xfId="38746" xr:uid="{00000000-0005-0000-0000-0000A1170000}"/>
    <cellStyle name="20% - Énfasis4 2 4 4 9" xfId="43814" xr:uid="{0EC9DE6E-1377-4CA0-B847-B23888BDD856}"/>
    <cellStyle name="20% - Énfasis4 2 4 5" xfId="2408" xr:uid="{00000000-0005-0000-0000-0000A2170000}"/>
    <cellStyle name="20% - Énfasis4 2 4 5 2" xfId="4850" xr:uid="{00000000-0005-0000-0000-0000A3170000}"/>
    <cellStyle name="20% - Énfasis4 2 4 5 2 2" xfId="18960" xr:uid="{00000000-0005-0000-0000-0000A4170000}"/>
    <cellStyle name="20% - Énfasis4 2 4 5 2 2 2" xfId="31853" xr:uid="{00000000-0005-0000-0000-0000A5170000}"/>
    <cellStyle name="20% - Énfasis4 2 4 5 2 3" xfId="14671" xr:uid="{00000000-0005-0000-0000-0000A6170000}"/>
    <cellStyle name="20% - Énfasis4 2 4 5 2 3 2" xfId="36738" xr:uid="{00000000-0005-0000-0000-0000A7170000}"/>
    <cellStyle name="20% - Énfasis4 2 4 5 2 4" xfId="9793" xr:uid="{00000000-0005-0000-0000-0000A8170000}"/>
    <cellStyle name="20% - Énfasis4 2 4 5 2 5" xfId="26918" xr:uid="{00000000-0005-0000-0000-0000A9170000}"/>
    <cellStyle name="20% - Énfasis4 2 4 5 2 6" xfId="41747" xr:uid="{00000000-0005-0000-0000-0000AA170000}"/>
    <cellStyle name="20% - Énfasis4 2 4 5 2 7" xfId="46810" xr:uid="{353DA510-3FBA-43A6-9B97-DD06ABB9A271}"/>
    <cellStyle name="20% - Énfasis4 2 4 5 3" xfId="7324" xr:uid="{00000000-0005-0000-0000-0000AB170000}"/>
    <cellStyle name="20% - Énfasis4 2 4 5 3 2" xfId="29417" xr:uid="{00000000-0005-0000-0000-0000AC170000}"/>
    <cellStyle name="20% - Énfasis4 2 4 5 4" xfId="16485" xr:uid="{00000000-0005-0000-0000-0000AD170000}"/>
    <cellStyle name="20% - Énfasis4 2 4 5 4 2" xfId="34302" xr:uid="{00000000-0005-0000-0000-0000AE170000}"/>
    <cellStyle name="20% - Énfasis4 2 4 5 5" xfId="21726" xr:uid="{00000000-0005-0000-0000-0000AF170000}"/>
    <cellStyle name="20% - Énfasis4 2 4 5 6" xfId="12235" xr:uid="{00000000-0005-0000-0000-0000B0170000}"/>
    <cellStyle name="20% - Énfasis4 2 4 5 7" xfId="24376" xr:uid="{00000000-0005-0000-0000-0000B1170000}"/>
    <cellStyle name="20% - Énfasis4 2 4 5 8" xfId="39206" xr:uid="{00000000-0005-0000-0000-0000B2170000}"/>
    <cellStyle name="20% - Énfasis4 2 4 5 9" xfId="44274" xr:uid="{C3991D60-B858-4A69-A976-F1BC35AA1A0B}"/>
    <cellStyle name="20% - Énfasis4 2 4 6" xfId="893" xr:uid="{00000000-0005-0000-0000-0000B3170000}"/>
    <cellStyle name="20% - Énfasis4 2 4 6 2" xfId="3338" xr:uid="{00000000-0005-0000-0000-0000B4170000}"/>
    <cellStyle name="20% - Énfasis4 2 4 6 2 2" xfId="17448" xr:uid="{00000000-0005-0000-0000-0000B5170000}"/>
    <cellStyle name="20% - Énfasis4 2 4 6 2 2 2" xfId="30341" xr:uid="{00000000-0005-0000-0000-0000B6170000}"/>
    <cellStyle name="20% - Énfasis4 2 4 6 2 3" xfId="13159" xr:uid="{00000000-0005-0000-0000-0000B7170000}"/>
    <cellStyle name="20% - Énfasis4 2 4 6 2 3 2" xfId="35226" xr:uid="{00000000-0005-0000-0000-0000B8170000}"/>
    <cellStyle name="20% - Énfasis4 2 4 6 2 4" xfId="8281" xr:uid="{00000000-0005-0000-0000-0000B9170000}"/>
    <cellStyle name="20% - Énfasis4 2 4 6 2 5" xfId="25406" xr:uid="{00000000-0005-0000-0000-0000BA170000}"/>
    <cellStyle name="20% - Énfasis4 2 4 6 2 6" xfId="40235" xr:uid="{00000000-0005-0000-0000-0000BB170000}"/>
    <cellStyle name="20% - Énfasis4 2 4 6 2 7" xfId="45298" xr:uid="{4D58E803-0DE7-46A0-BE34-70356CC1E670}"/>
    <cellStyle name="20% - Énfasis4 2 4 6 3" xfId="5812" xr:uid="{00000000-0005-0000-0000-0000BC170000}"/>
    <cellStyle name="20% - Énfasis4 2 4 6 3 2" xfId="27905" xr:uid="{00000000-0005-0000-0000-0000BD170000}"/>
    <cellStyle name="20% - Énfasis4 2 4 6 4" xfId="20214" xr:uid="{00000000-0005-0000-0000-0000BE170000}"/>
    <cellStyle name="20% - Énfasis4 2 4 6 4 2" xfId="32790" xr:uid="{00000000-0005-0000-0000-0000BF170000}"/>
    <cellStyle name="20% - Énfasis4 2 4 6 5" xfId="10723" xr:uid="{00000000-0005-0000-0000-0000C0170000}"/>
    <cellStyle name="20% - Énfasis4 2 4 6 6" xfId="22864" xr:uid="{00000000-0005-0000-0000-0000C1170000}"/>
    <cellStyle name="20% - Énfasis4 2 4 6 7" xfId="37694" xr:uid="{00000000-0005-0000-0000-0000C2170000}"/>
    <cellStyle name="20% - Énfasis4 2 4 6 8" xfId="42762" xr:uid="{CC2ED0B4-1716-4CC0-AB78-72E0F79C8D08}"/>
    <cellStyle name="20% - Énfasis4 2 4 7" xfId="2839" xr:uid="{00000000-0005-0000-0000-0000C3170000}"/>
    <cellStyle name="20% - Énfasis4 2 4 7 2" xfId="16949" xr:uid="{00000000-0005-0000-0000-0000C4170000}"/>
    <cellStyle name="20% - Énfasis4 2 4 7 2 2" xfId="29842" xr:uid="{00000000-0005-0000-0000-0000C5170000}"/>
    <cellStyle name="20% - Énfasis4 2 4 7 3" xfId="12660" xr:uid="{00000000-0005-0000-0000-0000C6170000}"/>
    <cellStyle name="20% - Énfasis4 2 4 7 3 2" xfId="34727" xr:uid="{00000000-0005-0000-0000-0000C7170000}"/>
    <cellStyle name="20% - Énfasis4 2 4 7 4" xfId="7782" xr:uid="{00000000-0005-0000-0000-0000C8170000}"/>
    <cellStyle name="20% - Énfasis4 2 4 7 5" xfId="24907" xr:uid="{00000000-0005-0000-0000-0000C9170000}"/>
    <cellStyle name="20% - Énfasis4 2 4 7 6" xfId="39736" xr:uid="{00000000-0005-0000-0000-0000CA170000}"/>
    <cellStyle name="20% - Énfasis4 2 4 7 7" xfId="44799" xr:uid="{F0150DCD-23BE-42E8-9016-01035EEA4EDA}"/>
    <cellStyle name="20% - Énfasis4 2 4 8" xfId="5313" xr:uid="{00000000-0005-0000-0000-0000CB170000}"/>
    <cellStyle name="20% - Énfasis4 2 4 8 2" xfId="27406" xr:uid="{00000000-0005-0000-0000-0000CC170000}"/>
    <cellStyle name="20% - Énfasis4 2 4 9" xfId="14956" xr:uid="{00000000-0005-0000-0000-0000CD170000}"/>
    <cellStyle name="20% - Énfasis4 2 4 9 2" xfId="32291" xr:uid="{00000000-0005-0000-0000-0000CE170000}"/>
    <cellStyle name="20% - Énfasis4 2 5" xfId="483" xr:uid="{00000000-0005-0000-0000-0000CF170000}"/>
    <cellStyle name="20% - Énfasis4 2 5 10" xfId="19434" xr:uid="{00000000-0005-0000-0000-0000D0170000}"/>
    <cellStyle name="20% - Énfasis4 2 5 11" xfId="19846" xr:uid="{00000000-0005-0000-0000-0000D1170000}"/>
    <cellStyle name="20% - Énfasis4 2 5 12" xfId="10373" xr:uid="{00000000-0005-0000-0000-0000D2170000}"/>
    <cellStyle name="20% - Énfasis4 2 5 13" xfId="22514" xr:uid="{00000000-0005-0000-0000-0000D3170000}"/>
    <cellStyle name="20% - Énfasis4 2 5 14" xfId="37344" xr:uid="{00000000-0005-0000-0000-0000D4170000}"/>
    <cellStyle name="20% - Énfasis4 2 5 15" xfId="42412" xr:uid="{7ACC645B-6F43-4085-AEDD-C4406ABC743F}"/>
    <cellStyle name="20% - Énfasis4 2 5 2" xfId="578" xr:uid="{00000000-0005-0000-0000-0000D5170000}"/>
    <cellStyle name="20% - Énfasis4 2 5 2 10" xfId="37436" xr:uid="{00000000-0005-0000-0000-0000D6170000}"/>
    <cellStyle name="20% - Énfasis4 2 5 2 11" xfId="42504" xr:uid="{9B1EA88F-AE7B-49F5-B7EE-D202FBDE72BC}"/>
    <cellStyle name="20% - Énfasis4 2 5 2 2" xfId="2189" xr:uid="{00000000-0005-0000-0000-0000D7170000}"/>
    <cellStyle name="20% - Énfasis4 2 5 2 2 2" xfId="4631" xr:uid="{00000000-0005-0000-0000-0000D8170000}"/>
    <cellStyle name="20% - Énfasis4 2 5 2 2 2 2" xfId="18741" xr:uid="{00000000-0005-0000-0000-0000D9170000}"/>
    <cellStyle name="20% - Énfasis4 2 5 2 2 2 2 2" xfId="31634" xr:uid="{00000000-0005-0000-0000-0000DA170000}"/>
    <cellStyle name="20% - Énfasis4 2 5 2 2 2 3" xfId="14452" xr:uid="{00000000-0005-0000-0000-0000DB170000}"/>
    <cellStyle name="20% - Énfasis4 2 5 2 2 2 3 2" xfId="36519" xr:uid="{00000000-0005-0000-0000-0000DC170000}"/>
    <cellStyle name="20% - Énfasis4 2 5 2 2 2 4" xfId="9574" xr:uid="{00000000-0005-0000-0000-0000DD170000}"/>
    <cellStyle name="20% - Énfasis4 2 5 2 2 2 5" xfId="26699" xr:uid="{00000000-0005-0000-0000-0000DE170000}"/>
    <cellStyle name="20% - Énfasis4 2 5 2 2 2 6" xfId="41528" xr:uid="{00000000-0005-0000-0000-0000DF170000}"/>
    <cellStyle name="20% - Énfasis4 2 5 2 2 2 7" xfId="46591" xr:uid="{36A6AD80-3DF9-4F42-83E2-E42EFDCFA467}"/>
    <cellStyle name="20% - Énfasis4 2 5 2 2 3" xfId="7105" xr:uid="{00000000-0005-0000-0000-0000E0170000}"/>
    <cellStyle name="20% - Énfasis4 2 5 2 2 3 2" xfId="29198" xr:uid="{00000000-0005-0000-0000-0000E1170000}"/>
    <cellStyle name="20% - Énfasis4 2 5 2 2 4" xfId="16266" xr:uid="{00000000-0005-0000-0000-0000E2170000}"/>
    <cellStyle name="20% - Énfasis4 2 5 2 2 4 2" xfId="34083" xr:uid="{00000000-0005-0000-0000-0000E3170000}"/>
    <cellStyle name="20% - Énfasis4 2 5 2 2 5" xfId="21507" xr:uid="{00000000-0005-0000-0000-0000E4170000}"/>
    <cellStyle name="20% - Énfasis4 2 5 2 2 6" xfId="12016" xr:uid="{00000000-0005-0000-0000-0000E5170000}"/>
    <cellStyle name="20% - Énfasis4 2 5 2 2 7" xfId="24157" xr:uid="{00000000-0005-0000-0000-0000E6170000}"/>
    <cellStyle name="20% - Énfasis4 2 5 2 2 8" xfId="38987" xr:uid="{00000000-0005-0000-0000-0000E7170000}"/>
    <cellStyle name="20% - Énfasis4 2 5 2 2 9" xfId="44055" xr:uid="{B3C70944-542B-4959-B6FA-13D0403D4287}"/>
    <cellStyle name="20% - Énfasis4 2 5 2 3" xfId="1576" xr:uid="{00000000-0005-0000-0000-0000E8170000}"/>
    <cellStyle name="20% - Énfasis4 2 5 2 3 2" xfId="4018" xr:uid="{00000000-0005-0000-0000-0000E9170000}"/>
    <cellStyle name="20% - Énfasis4 2 5 2 3 2 2" xfId="18128" xr:uid="{00000000-0005-0000-0000-0000EA170000}"/>
    <cellStyle name="20% - Énfasis4 2 5 2 3 2 2 2" xfId="31021" xr:uid="{00000000-0005-0000-0000-0000EB170000}"/>
    <cellStyle name="20% - Énfasis4 2 5 2 3 2 3" xfId="13839" xr:uid="{00000000-0005-0000-0000-0000EC170000}"/>
    <cellStyle name="20% - Énfasis4 2 5 2 3 2 3 2" xfId="35906" xr:uid="{00000000-0005-0000-0000-0000ED170000}"/>
    <cellStyle name="20% - Énfasis4 2 5 2 3 2 4" xfId="8961" xr:uid="{00000000-0005-0000-0000-0000EE170000}"/>
    <cellStyle name="20% - Énfasis4 2 5 2 3 2 5" xfId="26086" xr:uid="{00000000-0005-0000-0000-0000EF170000}"/>
    <cellStyle name="20% - Énfasis4 2 5 2 3 2 6" xfId="40915" xr:uid="{00000000-0005-0000-0000-0000F0170000}"/>
    <cellStyle name="20% - Énfasis4 2 5 2 3 2 7" xfId="45978" xr:uid="{1F3755A8-6B76-472E-A73F-40BBEA1E4E59}"/>
    <cellStyle name="20% - Énfasis4 2 5 2 3 3" xfId="6492" xr:uid="{00000000-0005-0000-0000-0000F1170000}"/>
    <cellStyle name="20% - Énfasis4 2 5 2 3 3 2" xfId="28585" xr:uid="{00000000-0005-0000-0000-0000F2170000}"/>
    <cellStyle name="20% - Énfasis4 2 5 2 3 4" xfId="20894" xr:uid="{00000000-0005-0000-0000-0000F3170000}"/>
    <cellStyle name="20% - Énfasis4 2 5 2 3 4 2" xfId="33470" xr:uid="{00000000-0005-0000-0000-0000F4170000}"/>
    <cellStyle name="20% - Énfasis4 2 5 2 3 5" xfId="11403" xr:uid="{00000000-0005-0000-0000-0000F5170000}"/>
    <cellStyle name="20% - Énfasis4 2 5 2 3 6" xfId="23544" xr:uid="{00000000-0005-0000-0000-0000F6170000}"/>
    <cellStyle name="20% - Énfasis4 2 5 2 3 7" xfId="38374" xr:uid="{00000000-0005-0000-0000-0000F7170000}"/>
    <cellStyle name="20% - Énfasis4 2 5 2 3 8" xfId="43442" xr:uid="{DDED89E0-C01A-4B19-A47D-B7D0D36C13EB}"/>
    <cellStyle name="20% - Énfasis4 2 5 2 4" xfId="3080" xr:uid="{00000000-0005-0000-0000-0000F8170000}"/>
    <cellStyle name="20% - Énfasis4 2 5 2 4 2" xfId="17190" xr:uid="{00000000-0005-0000-0000-0000F9170000}"/>
    <cellStyle name="20% - Énfasis4 2 5 2 4 2 2" xfId="30083" xr:uid="{00000000-0005-0000-0000-0000FA170000}"/>
    <cellStyle name="20% - Énfasis4 2 5 2 4 3" xfId="12901" xr:uid="{00000000-0005-0000-0000-0000FB170000}"/>
    <cellStyle name="20% - Énfasis4 2 5 2 4 3 2" xfId="34968" xr:uid="{00000000-0005-0000-0000-0000FC170000}"/>
    <cellStyle name="20% - Énfasis4 2 5 2 4 4" xfId="8023" xr:uid="{00000000-0005-0000-0000-0000FD170000}"/>
    <cellStyle name="20% - Énfasis4 2 5 2 4 5" xfId="25148" xr:uid="{00000000-0005-0000-0000-0000FE170000}"/>
    <cellStyle name="20% - Énfasis4 2 5 2 4 6" xfId="39977" xr:uid="{00000000-0005-0000-0000-0000FF170000}"/>
    <cellStyle name="20% - Énfasis4 2 5 2 4 7" xfId="45040" xr:uid="{E085E5DA-A651-4EAA-99FC-A32D538F15BE}"/>
    <cellStyle name="20% - Énfasis4 2 5 2 5" xfId="5554" xr:uid="{00000000-0005-0000-0000-000000180000}"/>
    <cellStyle name="20% - Énfasis4 2 5 2 5 2" xfId="27647" xr:uid="{00000000-0005-0000-0000-000001180000}"/>
    <cellStyle name="20% - Énfasis4 2 5 2 6" xfId="15635" xr:uid="{00000000-0005-0000-0000-000002180000}"/>
    <cellStyle name="20% - Énfasis4 2 5 2 6 2" xfId="32532" xr:uid="{00000000-0005-0000-0000-000003180000}"/>
    <cellStyle name="20% - Énfasis4 2 5 2 7" xfId="19938" xr:uid="{00000000-0005-0000-0000-000004180000}"/>
    <cellStyle name="20% - Énfasis4 2 5 2 8" xfId="10465" xr:uid="{00000000-0005-0000-0000-000005180000}"/>
    <cellStyle name="20% - Énfasis4 2 5 2 9" xfId="22606" xr:uid="{00000000-0005-0000-0000-000006180000}"/>
    <cellStyle name="20% - Énfasis4 2 5 3" xfId="1484" xr:uid="{00000000-0005-0000-0000-000007180000}"/>
    <cellStyle name="20% - Énfasis4 2 5 3 2" xfId="3926" xr:uid="{00000000-0005-0000-0000-000008180000}"/>
    <cellStyle name="20% - Énfasis4 2 5 3 2 2" xfId="18036" xr:uid="{00000000-0005-0000-0000-000009180000}"/>
    <cellStyle name="20% - Énfasis4 2 5 3 2 2 2" xfId="30929" xr:uid="{00000000-0005-0000-0000-00000A180000}"/>
    <cellStyle name="20% - Énfasis4 2 5 3 2 3" xfId="13747" xr:uid="{00000000-0005-0000-0000-00000B180000}"/>
    <cellStyle name="20% - Énfasis4 2 5 3 2 3 2" xfId="35814" xr:uid="{00000000-0005-0000-0000-00000C180000}"/>
    <cellStyle name="20% - Énfasis4 2 5 3 2 4" xfId="8869" xr:uid="{00000000-0005-0000-0000-00000D180000}"/>
    <cellStyle name="20% - Énfasis4 2 5 3 2 5" xfId="25994" xr:uid="{00000000-0005-0000-0000-00000E180000}"/>
    <cellStyle name="20% - Énfasis4 2 5 3 2 6" xfId="40823" xr:uid="{00000000-0005-0000-0000-00000F180000}"/>
    <cellStyle name="20% - Énfasis4 2 5 3 2 7" xfId="45886" xr:uid="{E376A7DC-23EC-400A-8944-32FDBCEA9996}"/>
    <cellStyle name="20% - Énfasis4 2 5 3 3" xfId="6400" xr:uid="{00000000-0005-0000-0000-000010180000}"/>
    <cellStyle name="20% - Énfasis4 2 5 3 3 2" xfId="28493" xr:uid="{00000000-0005-0000-0000-000011180000}"/>
    <cellStyle name="20% - Énfasis4 2 5 3 4" xfId="15543" xr:uid="{00000000-0005-0000-0000-000012180000}"/>
    <cellStyle name="20% - Énfasis4 2 5 3 4 2" xfId="33378" xr:uid="{00000000-0005-0000-0000-000013180000}"/>
    <cellStyle name="20% - Énfasis4 2 5 3 5" xfId="20802" xr:uid="{00000000-0005-0000-0000-000014180000}"/>
    <cellStyle name="20% - Énfasis4 2 5 3 6" xfId="11311" xr:uid="{00000000-0005-0000-0000-000015180000}"/>
    <cellStyle name="20% - Énfasis4 2 5 3 7" xfId="23452" xr:uid="{00000000-0005-0000-0000-000016180000}"/>
    <cellStyle name="20% - Énfasis4 2 5 3 8" xfId="38282" xr:uid="{00000000-0005-0000-0000-000017180000}"/>
    <cellStyle name="20% - Énfasis4 2 5 3 9" xfId="43350" xr:uid="{968020B8-5908-4021-8EA7-FE2344B76950}"/>
    <cellStyle name="20% - Énfasis4 2 5 4" xfId="2097" xr:uid="{00000000-0005-0000-0000-000018180000}"/>
    <cellStyle name="20% - Énfasis4 2 5 4 2" xfId="4539" xr:uid="{00000000-0005-0000-0000-000019180000}"/>
    <cellStyle name="20% - Énfasis4 2 5 4 2 2" xfId="18649" xr:uid="{00000000-0005-0000-0000-00001A180000}"/>
    <cellStyle name="20% - Énfasis4 2 5 4 2 2 2" xfId="31542" xr:uid="{00000000-0005-0000-0000-00001B180000}"/>
    <cellStyle name="20% - Énfasis4 2 5 4 2 3" xfId="14360" xr:uid="{00000000-0005-0000-0000-00001C180000}"/>
    <cellStyle name="20% - Énfasis4 2 5 4 2 3 2" xfId="36427" xr:uid="{00000000-0005-0000-0000-00001D180000}"/>
    <cellStyle name="20% - Énfasis4 2 5 4 2 4" xfId="9482" xr:uid="{00000000-0005-0000-0000-00001E180000}"/>
    <cellStyle name="20% - Énfasis4 2 5 4 2 5" xfId="26607" xr:uid="{00000000-0005-0000-0000-00001F180000}"/>
    <cellStyle name="20% - Énfasis4 2 5 4 2 6" xfId="41436" xr:uid="{00000000-0005-0000-0000-000020180000}"/>
    <cellStyle name="20% - Énfasis4 2 5 4 2 7" xfId="46499" xr:uid="{968914AA-80C2-426E-AB38-6B790D178C6D}"/>
    <cellStyle name="20% - Énfasis4 2 5 4 3" xfId="7013" xr:uid="{00000000-0005-0000-0000-000021180000}"/>
    <cellStyle name="20% - Énfasis4 2 5 4 3 2" xfId="29106" xr:uid="{00000000-0005-0000-0000-000022180000}"/>
    <cellStyle name="20% - Énfasis4 2 5 4 4" xfId="16174" xr:uid="{00000000-0005-0000-0000-000023180000}"/>
    <cellStyle name="20% - Énfasis4 2 5 4 4 2" xfId="33991" xr:uid="{00000000-0005-0000-0000-000024180000}"/>
    <cellStyle name="20% - Énfasis4 2 5 4 5" xfId="21415" xr:uid="{00000000-0005-0000-0000-000025180000}"/>
    <cellStyle name="20% - Énfasis4 2 5 4 6" xfId="11924" xr:uid="{00000000-0005-0000-0000-000026180000}"/>
    <cellStyle name="20% - Énfasis4 2 5 4 7" xfId="24065" xr:uid="{00000000-0005-0000-0000-000027180000}"/>
    <cellStyle name="20% - Énfasis4 2 5 4 8" xfId="38895" xr:uid="{00000000-0005-0000-0000-000028180000}"/>
    <cellStyle name="20% - Énfasis4 2 5 4 9" xfId="43963" xr:uid="{DE5D3F9D-6AD6-41D4-8893-5464EF71A2D6}"/>
    <cellStyle name="20% - Énfasis4 2 5 5" xfId="2407" xr:uid="{00000000-0005-0000-0000-000029180000}"/>
    <cellStyle name="20% - Énfasis4 2 5 5 2" xfId="4849" xr:uid="{00000000-0005-0000-0000-00002A180000}"/>
    <cellStyle name="20% - Énfasis4 2 5 5 2 2" xfId="18959" xr:uid="{00000000-0005-0000-0000-00002B180000}"/>
    <cellStyle name="20% - Énfasis4 2 5 5 2 2 2" xfId="31852" xr:uid="{00000000-0005-0000-0000-00002C180000}"/>
    <cellStyle name="20% - Énfasis4 2 5 5 2 3" xfId="14670" xr:uid="{00000000-0005-0000-0000-00002D180000}"/>
    <cellStyle name="20% - Énfasis4 2 5 5 2 3 2" xfId="36737" xr:uid="{00000000-0005-0000-0000-00002E180000}"/>
    <cellStyle name="20% - Énfasis4 2 5 5 2 4" xfId="9792" xr:uid="{00000000-0005-0000-0000-00002F180000}"/>
    <cellStyle name="20% - Énfasis4 2 5 5 2 5" xfId="26917" xr:uid="{00000000-0005-0000-0000-000030180000}"/>
    <cellStyle name="20% - Énfasis4 2 5 5 2 6" xfId="41746" xr:uid="{00000000-0005-0000-0000-000031180000}"/>
    <cellStyle name="20% - Énfasis4 2 5 5 2 7" xfId="46809" xr:uid="{1134AF21-C028-4244-985C-527324A17E5A}"/>
    <cellStyle name="20% - Énfasis4 2 5 5 3" xfId="7323" xr:uid="{00000000-0005-0000-0000-000032180000}"/>
    <cellStyle name="20% - Énfasis4 2 5 5 3 2" xfId="29416" xr:uid="{00000000-0005-0000-0000-000033180000}"/>
    <cellStyle name="20% - Énfasis4 2 5 5 4" xfId="16484" xr:uid="{00000000-0005-0000-0000-000034180000}"/>
    <cellStyle name="20% - Énfasis4 2 5 5 4 2" xfId="34301" xr:uid="{00000000-0005-0000-0000-000035180000}"/>
    <cellStyle name="20% - Énfasis4 2 5 5 5" xfId="21725" xr:uid="{00000000-0005-0000-0000-000036180000}"/>
    <cellStyle name="20% - Énfasis4 2 5 5 6" xfId="12234" xr:uid="{00000000-0005-0000-0000-000037180000}"/>
    <cellStyle name="20% - Énfasis4 2 5 5 7" xfId="24375" xr:uid="{00000000-0005-0000-0000-000038180000}"/>
    <cellStyle name="20% - Énfasis4 2 5 5 8" xfId="39205" xr:uid="{00000000-0005-0000-0000-000039180000}"/>
    <cellStyle name="20% - Énfasis4 2 5 5 9" xfId="44273" xr:uid="{DB1FA9C2-269A-4207-8F9C-B4CE27A28666}"/>
    <cellStyle name="20% - Énfasis4 2 5 6" xfId="1042" xr:uid="{00000000-0005-0000-0000-00003A180000}"/>
    <cellStyle name="20% - Énfasis4 2 5 6 2" xfId="3487" xr:uid="{00000000-0005-0000-0000-00003B180000}"/>
    <cellStyle name="20% - Énfasis4 2 5 6 2 2" xfId="17597" xr:uid="{00000000-0005-0000-0000-00003C180000}"/>
    <cellStyle name="20% - Énfasis4 2 5 6 2 2 2" xfId="30490" xr:uid="{00000000-0005-0000-0000-00003D180000}"/>
    <cellStyle name="20% - Énfasis4 2 5 6 2 3" xfId="13308" xr:uid="{00000000-0005-0000-0000-00003E180000}"/>
    <cellStyle name="20% - Énfasis4 2 5 6 2 3 2" xfId="35375" xr:uid="{00000000-0005-0000-0000-00003F180000}"/>
    <cellStyle name="20% - Énfasis4 2 5 6 2 4" xfId="8430" xr:uid="{00000000-0005-0000-0000-000040180000}"/>
    <cellStyle name="20% - Énfasis4 2 5 6 2 5" xfId="25555" xr:uid="{00000000-0005-0000-0000-000041180000}"/>
    <cellStyle name="20% - Énfasis4 2 5 6 2 6" xfId="40384" xr:uid="{00000000-0005-0000-0000-000042180000}"/>
    <cellStyle name="20% - Énfasis4 2 5 6 2 7" xfId="45447" xr:uid="{D03850AC-B59A-42AB-B53B-336E72A01C5B}"/>
    <cellStyle name="20% - Énfasis4 2 5 6 3" xfId="5961" xr:uid="{00000000-0005-0000-0000-000043180000}"/>
    <cellStyle name="20% - Énfasis4 2 5 6 3 2" xfId="28054" xr:uid="{00000000-0005-0000-0000-000044180000}"/>
    <cellStyle name="20% - Énfasis4 2 5 6 4" xfId="20363" xr:uid="{00000000-0005-0000-0000-000045180000}"/>
    <cellStyle name="20% - Énfasis4 2 5 6 4 2" xfId="32939" xr:uid="{00000000-0005-0000-0000-000046180000}"/>
    <cellStyle name="20% - Énfasis4 2 5 6 5" xfId="10872" xr:uid="{00000000-0005-0000-0000-000047180000}"/>
    <cellStyle name="20% - Énfasis4 2 5 6 6" xfId="23013" xr:uid="{00000000-0005-0000-0000-000048180000}"/>
    <cellStyle name="20% - Énfasis4 2 5 6 7" xfId="37843" xr:uid="{00000000-0005-0000-0000-000049180000}"/>
    <cellStyle name="20% - Énfasis4 2 5 6 8" xfId="42911" xr:uid="{F7D6C6D2-D790-46FE-B2F4-5403BD2D47D9}"/>
    <cellStyle name="20% - Énfasis4 2 5 7" xfId="2988" xr:uid="{00000000-0005-0000-0000-00004A180000}"/>
    <cellStyle name="20% - Énfasis4 2 5 7 2" xfId="17098" xr:uid="{00000000-0005-0000-0000-00004B180000}"/>
    <cellStyle name="20% - Énfasis4 2 5 7 2 2" xfId="29991" xr:uid="{00000000-0005-0000-0000-00004C180000}"/>
    <cellStyle name="20% - Énfasis4 2 5 7 3" xfId="12809" xr:uid="{00000000-0005-0000-0000-00004D180000}"/>
    <cellStyle name="20% - Énfasis4 2 5 7 3 2" xfId="34876" xr:uid="{00000000-0005-0000-0000-00004E180000}"/>
    <cellStyle name="20% - Énfasis4 2 5 7 4" xfId="7931" xr:uid="{00000000-0005-0000-0000-00004F180000}"/>
    <cellStyle name="20% - Énfasis4 2 5 7 5" xfId="25056" xr:uid="{00000000-0005-0000-0000-000050180000}"/>
    <cellStyle name="20% - Énfasis4 2 5 7 6" xfId="39885" xr:uid="{00000000-0005-0000-0000-000051180000}"/>
    <cellStyle name="20% - Énfasis4 2 5 7 7" xfId="44948" xr:uid="{A221F3E8-639D-4EDB-A46D-56AF6A9A9DF3}"/>
    <cellStyle name="20% - Énfasis4 2 5 8" xfId="5462" xr:uid="{00000000-0005-0000-0000-000052180000}"/>
    <cellStyle name="20% - Énfasis4 2 5 8 2" xfId="27555" xr:uid="{00000000-0005-0000-0000-000053180000}"/>
    <cellStyle name="20% - Énfasis4 2 5 9" xfId="15104" xr:uid="{00000000-0005-0000-0000-000054180000}"/>
    <cellStyle name="20% - Énfasis4 2 5 9 2" xfId="32440" xr:uid="{00000000-0005-0000-0000-000055180000}"/>
    <cellStyle name="20% - Énfasis4 2 6" xfId="506" xr:uid="{00000000-0005-0000-0000-000056180000}"/>
    <cellStyle name="20% - Énfasis4 2 6 10" xfId="19454" xr:uid="{00000000-0005-0000-0000-000057180000}"/>
    <cellStyle name="20% - Énfasis4 2 6 11" xfId="19866" xr:uid="{00000000-0005-0000-0000-000058180000}"/>
    <cellStyle name="20% - Énfasis4 2 6 12" xfId="10393" xr:uid="{00000000-0005-0000-0000-000059180000}"/>
    <cellStyle name="20% - Énfasis4 2 6 13" xfId="22534" xr:uid="{00000000-0005-0000-0000-00005A180000}"/>
    <cellStyle name="20% - Énfasis4 2 6 14" xfId="37364" xr:uid="{00000000-0005-0000-0000-00005B180000}"/>
    <cellStyle name="20% - Énfasis4 2 6 15" xfId="42432" xr:uid="{E30BAD34-64FD-44F0-B001-A5280B63BFA0}"/>
    <cellStyle name="20% - Énfasis4 2 6 2" xfId="577" xr:uid="{00000000-0005-0000-0000-00005C180000}"/>
    <cellStyle name="20% - Énfasis4 2 6 2 10" xfId="37435" xr:uid="{00000000-0005-0000-0000-00005D180000}"/>
    <cellStyle name="20% - Énfasis4 2 6 2 11" xfId="42503" xr:uid="{BDE330A1-7219-49D1-938E-1A7596521345}"/>
    <cellStyle name="20% - Énfasis4 2 6 2 2" xfId="2188" xr:uid="{00000000-0005-0000-0000-00005E180000}"/>
    <cellStyle name="20% - Énfasis4 2 6 2 2 2" xfId="4630" xr:uid="{00000000-0005-0000-0000-00005F180000}"/>
    <cellStyle name="20% - Énfasis4 2 6 2 2 2 2" xfId="18740" xr:uid="{00000000-0005-0000-0000-000060180000}"/>
    <cellStyle name="20% - Énfasis4 2 6 2 2 2 2 2" xfId="31633" xr:uid="{00000000-0005-0000-0000-000061180000}"/>
    <cellStyle name="20% - Énfasis4 2 6 2 2 2 3" xfId="14451" xr:uid="{00000000-0005-0000-0000-000062180000}"/>
    <cellStyle name="20% - Énfasis4 2 6 2 2 2 3 2" xfId="36518" xr:uid="{00000000-0005-0000-0000-000063180000}"/>
    <cellStyle name="20% - Énfasis4 2 6 2 2 2 4" xfId="9573" xr:uid="{00000000-0005-0000-0000-000064180000}"/>
    <cellStyle name="20% - Énfasis4 2 6 2 2 2 5" xfId="26698" xr:uid="{00000000-0005-0000-0000-000065180000}"/>
    <cellStyle name="20% - Énfasis4 2 6 2 2 2 6" xfId="41527" xr:uid="{00000000-0005-0000-0000-000066180000}"/>
    <cellStyle name="20% - Énfasis4 2 6 2 2 2 7" xfId="46590" xr:uid="{1124F421-EA12-41CC-8FB2-68C59AD5AD21}"/>
    <cellStyle name="20% - Énfasis4 2 6 2 2 3" xfId="7104" xr:uid="{00000000-0005-0000-0000-000067180000}"/>
    <cellStyle name="20% - Énfasis4 2 6 2 2 3 2" xfId="29197" xr:uid="{00000000-0005-0000-0000-000068180000}"/>
    <cellStyle name="20% - Énfasis4 2 6 2 2 4" xfId="16265" xr:uid="{00000000-0005-0000-0000-000069180000}"/>
    <cellStyle name="20% - Énfasis4 2 6 2 2 4 2" xfId="34082" xr:uid="{00000000-0005-0000-0000-00006A180000}"/>
    <cellStyle name="20% - Énfasis4 2 6 2 2 5" xfId="21506" xr:uid="{00000000-0005-0000-0000-00006B180000}"/>
    <cellStyle name="20% - Énfasis4 2 6 2 2 6" xfId="12015" xr:uid="{00000000-0005-0000-0000-00006C180000}"/>
    <cellStyle name="20% - Énfasis4 2 6 2 2 7" xfId="24156" xr:uid="{00000000-0005-0000-0000-00006D180000}"/>
    <cellStyle name="20% - Énfasis4 2 6 2 2 8" xfId="38986" xr:uid="{00000000-0005-0000-0000-00006E180000}"/>
    <cellStyle name="20% - Énfasis4 2 6 2 2 9" xfId="44054" xr:uid="{852EFB34-AF62-44F7-A587-74F7E78C7954}"/>
    <cellStyle name="20% - Énfasis4 2 6 2 3" xfId="1575" xr:uid="{00000000-0005-0000-0000-00006F180000}"/>
    <cellStyle name="20% - Énfasis4 2 6 2 3 2" xfId="4017" xr:uid="{00000000-0005-0000-0000-000070180000}"/>
    <cellStyle name="20% - Énfasis4 2 6 2 3 2 2" xfId="18127" xr:uid="{00000000-0005-0000-0000-000071180000}"/>
    <cellStyle name="20% - Énfasis4 2 6 2 3 2 2 2" xfId="31020" xr:uid="{00000000-0005-0000-0000-000072180000}"/>
    <cellStyle name="20% - Énfasis4 2 6 2 3 2 3" xfId="13838" xr:uid="{00000000-0005-0000-0000-000073180000}"/>
    <cellStyle name="20% - Énfasis4 2 6 2 3 2 3 2" xfId="35905" xr:uid="{00000000-0005-0000-0000-000074180000}"/>
    <cellStyle name="20% - Énfasis4 2 6 2 3 2 4" xfId="8960" xr:uid="{00000000-0005-0000-0000-000075180000}"/>
    <cellStyle name="20% - Énfasis4 2 6 2 3 2 5" xfId="26085" xr:uid="{00000000-0005-0000-0000-000076180000}"/>
    <cellStyle name="20% - Énfasis4 2 6 2 3 2 6" xfId="40914" xr:uid="{00000000-0005-0000-0000-000077180000}"/>
    <cellStyle name="20% - Énfasis4 2 6 2 3 2 7" xfId="45977" xr:uid="{7DCE4FEE-F0EB-4FBF-AAD0-46BB058B1398}"/>
    <cellStyle name="20% - Énfasis4 2 6 2 3 3" xfId="6491" xr:uid="{00000000-0005-0000-0000-000078180000}"/>
    <cellStyle name="20% - Énfasis4 2 6 2 3 3 2" xfId="28584" xr:uid="{00000000-0005-0000-0000-000079180000}"/>
    <cellStyle name="20% - Énfasis4 2 6 2 3 4" xfId="20893" xr:uid="{00000000-0005-0000-0000-00007A180000}"/>
    <cellStyle name="20% - Énfasis4 2 6 2 3 4 2" xfId="33469" xr:uid="{00000000-0005-0000-0000-00007B180000}"/>
    <cellStyle name="20% - Énfasis4 2 6 2 3 5" xfId="11402" xr:uid="{00000000-0005-0000-0000-00007C180000}"/>
    <cellStyle name="20% - Énfasis4 2 6 2 3 6" xfId="23543" xr:uid="{00000000-0005-0000-0000-00007D180000}"/>
    <cellStyle name="20% - Énfasis4 2 6 2 3 7" xfId="38373" xr:uid="{00000000-0005-0000-0000-00007E180000}"/>
    <cellStyle name="20% - Énfasis4 2 6 2 3 8" xfId="43441" xr:uid="{B6B6B03C-DACC-49A5-901C-600083E1CA4B}"/>
    <cellStyle name="20% - Énfasis4 2 6 2 4" xfId="3079" xr:uid="{00000000-0005-0000-0000-00007F180000}"/>
    <cellStyle name="20% - Énfasis4 2 6 2 4 2" xfId="17189" xr:uid="{00000000-0005-0000-0000-000080180000}"/>
    <cellStyle name="20% - Énfasis4 2 6 2 4 2 2" xfId="30082" xr:uid="{00000000-0005-0000-0000-000081180000}"/>
    <cellStyle name="20% - Énfasis4 2 6 2 4 3" xfId="12900" xr:uid="{00000000-0005-0000-0000-000082180000}"/>
    <cellStyle name="20% - Énfasis4 2 6 2 4 3 2" xfId="34967" xr:uid="{00000000-0005-0000-0000-000083180000}"/>
    <cellStyle name="20% - Énfasis4 2 6 2 4 4" xfId="8022" xr:uid="{00000000-0005-0000-0000-000084180000}"/>
    <cellStyle name="20% - Énfasis4 2 6 2 4 5" xfId="25147" xr:uid="{00000000-0005-0000-0000-000085180000}"/>
    <cellStyle name="20% - Énfasis4 2 6 2 4 6" xfId="39976" xr:uid="{00000000-0005-0000-0000-000086180000}"/>
    <cellStyle name="20% - Énfasis4 2 6 2 4 7" xfId="45039" xr:uid="{A65510AC-CEF4-4AEB-A081-2D21CE805A73}"/>
    <cellStyle name="20% - Énfasis4 2 6 2 5" xfId="5553" xr:uid="{00000000-0005-0000-0000-000087180000}"/>
    <cellStyle name="20% - Énfasis4 2 6 2 5 2" xfId="27646" xr:uid="{00000000-0005-0000-0000-000088180000}"/>
    <cellStyle name="20% - Énfasis4 2 6 2 6" xfId="15634" xr:uid="{00000000-0005-0000-0000-000089180000}"/>
    <cellStyle name="20% - Énfasis4 2 6 2 6 2" xfId="32531" xr:uid="{00000000-0005-0000-0000-00008A180000}"/>
    <cellStyle name="20% - Énfasis4 2 6 2 7" xfId="19937" xr:uid="{00000000-0005-0000-0000-00008B180000}"/>
    <cellStyle name="20% - Énfasis4 2 6 2 8" xfId="10464" xr:uid="{00000000-0005-0000-0000-00008C180000}"/>
    <cellStyle name="20% - Énfasis4 2 6 2 9" xfId="22605" xr:uid="{00000000-0005-0000-0000-00008D180000}"/>
    <cellStyle name="20% - Énfasis4 2 6 3" xfId="1504" xr:uid="{00000000-0005-0000-0000-00008E180000}"/>
    <cellStyle name="20% - Énfasis4 2 6 3 2" xfId="3946" xr:uid="{00000000-0005-0000-0000-00008F180000}"/>
    <cellStyle name="20% - Énfasis4 2 6 3 2 2" xfId="18056" xr:uid="{00000000-0005-0000-0000-000090180000}"/>
    <cellStyle name="20% - Énfasis4 2 6 3 2 2 2" xfId="30949" xr:uid="{00000000-0005-0000-0000-000091180000}"/>
    <cellStyle name="20% - Énfasis4 2 6 3 2 3" xfId="13767" xr:uid="{00000000-0005-0000-0000-000092180000}"/>
    <cellStyle name="20% - Énfasis4 2 6 3 2 3 2" xfId="35834" xr:uid="{00000000-0005-0000-0000-000093180000}"/>
    <cellStyle name="20% - Énfasis4 2 6 3 2 4" xfId="8889" xr:uid="{00000000-0005-0000-0000-000094180000}"/>
    <cellStyle name="20% - Énfasis4 2 6 3 2 5" xfId="26014" xr:uid="{00000000-0005-0000-0000-000095180000}"/>
    <cellStyle name="20% - Énfasis4 2 6 3 2 6" xfId="40843" xr:uid="{00000000-0005-0000-0000-000096180000}"/>
    <cellStyle name="20% - Énfasis4 2 6 3 2 7" xfId="45906" xr:uid="{074E1443-BF48-46CF-BBE0-38190D89DE3E}"/>
    <cellStyle name="20% - Énfasis4 2 6 3 3" xfId="6420" xr:uid="{00000000-0005-0000-0000-000097180000}"/>
    <cellStyle name="20% - Énfasis4 2 6 3 3 2" xfId="28513" xr:uid="{00000000-0005-0000-0000-000098180000}"/>
    <cellStyle name="20% - Énfasis4 2 6 3 4" xfId="15563" xr:uid="{00000000-0005-0000-0000-000099180000}"/>
    <cellStyle name="20% - Énfasis4 2 6 3 4 2" xfId="33398" xr:uid="{00000000-0005-0000-0000-00009A180000}"/>
    <cellStyle name="20% - Énfasis4 2 6 3 5" xfId="20822" xr:uid="{00000000-0005-0000-0000-00009B180000}"/>
    <cellStyle name="20% - Énfasis4 2 6 3 6" xfId="11331" xr:uid="{00000000-0005-0000-0000-00009C180000}"/>
    <cellStyle name="20% - Énfasis4 2 6 3 7" xfId="23472" xr:uid="{00000000-0005-0000-0000-00009D180000}"/>
    <cellStyle name="20% - Énfasis4 2 6 3 8" xfId="38302" xr:uid="{00000000-0005-0000-0000-00009E180000}"/>
    <cellStyle name="20% - Énfasis4 2 6 3 9" xfId="43370" xr:uid="{BC3095B7-8145-4D87-9749-E1964F81DAF0}"/>
    <cellStyle name="20% - Énfasis4 2 6 4" xfId="2117" xr:uid="{00000000-0005-0000-0000-00009F180000}"/>
    <cellStyle name="20% - Énfasis4 2 6 4 2" xfId="4559" xr:uid="{00000000-0005-0000-0000-0000A0180000}"/>
    <cellStyle name="20% - Énfasis4 2 6 4 2 2" xfId="18669" xr:uid="{00000000-0005-0000-0000-0000A1180000}"/>
    <cellStyle name="20% - Énfasis4 2 6 4 2 2 2" xfId="31562" xr:uid="{00000000-0005-0000-0000-0000A2180000}"/>
    <cellStyle name="20% - Énfasis4 2 6 4 2 3" xfId="14380" xr:uid="{00000000-0005-0000-0000-0000A3180000}"/>
    <cellStyle name="20% - Énfasis4 2 6 4 2 3 2" xfId="36447" xr:uid="{00000000-0005-0000-0000-0000A4180000}"/>
    <cellStyle name="20% - Énfasis4 2 6 4 2 4" xfId="9502" xr:uid="{00000000-0005-0000-0000-0000A5180000}"/>
    <cellStyle name="20% - Énfasis4 2 6 4 2 5" xfId="26627" xr:uid="{00000000-0005-0000-0000-0000A6180000}"/>
    <cellStyle name="20% - Énfasis4 2 6 4 2 6" xfId="41456" xr:uid="{00000000-0005-0000-0000-0000A7180000}"/>
    <cellStyle name="20% - Énfasis4 2 6 4 2 7" xfId="46519" xr:uid="{9F025DA3-9586-4328-B35F-D71D5C59D373}"/>
    <cellStyle name="20% - Énfasis4 2 6 4 3" xfId="7033" xr:uid="{00000000-0005-0000-0000-0000A8180000}"/>
    <cellStyle name="20% - Énfasis4 2 6 4 3 2" xfId="29126" xr:uid="{00000000-0005-0000-0000-0000A9180000}"/>
    <cellStyle name="20% - Énfasis4 2 6 4 4" xfId="16194" xr:uid="{00000000-0005-0000-0000-0000AA180000}"/>
    <cellStyle name="20% - Énfasis4 2 6 4 4 2" xfId="34011" xr:uid="{00000000-0005-0000-0000-0000AB180000}"/>
    <cellStyle name="20% - Énfasis4 2 6 4 5" xfId="21435" xr:uid="{00000000-0005-0000-0000-0000AC180000}"/>
    <cellStyle name="20% - Énfasis4 2 6 4 6" xfId="11944" xr:uid="{00000000-0005-0000-0000-0000AD180000}"/>
    <cellStyle name="20% - Énfasis4 2 6 4 7" xfId="24085" xr:uid="{00000000-0005-0000-0000-0000AE180000}"/>
    <cellStyle name="20% - Énfasis4 2 6 4 8" xfId="38915" xr:uid="{00000000-0005-0000-0000-0000AF180000}"/>
    <cellStyle name="20% - Énfasis4 2 6 4 9" xfId="43983" xr:uid="{C512FC5B-B430-4CD5-B19B-7A73B29318AB}"/>
    <cellStyle name="20% - Énfasis4 2 6 5" xfId="2406" xr:uid="{00000000-0005-0000-0000-0000B0180000}"/>
    <cellStyle name="20% - Énfasis4 2 6 5 2" xfId="4848" xr:uid="{00000000-0005-0000-0000-0000B1180000}"/>
    <cellStyle name="20% - Énfasis4 2 6 5 2 2" xfId="18958" xr:uid="{00000000-0005-0000-0000-0000B2180000}"/>
    <cellStyle name="20% - Énfasis4 2 6 5 2 2 2" xfId="31851" xr:uid="{00000000-0005-0000-0000-0000B3180000}"/>
    <cellStyle name="20% - Énfasis4 2 6 5 2 3" xfId="14669" xr:uid="{00000000-0005-0000-0000-0000B4180000}"/>
    <cellStyle name="20% - Énfasis4 2 6 5 2 3 2" xfId="36736" xr:uid="{00000000-0005-0000-0000-0000B5180000}"/>
    <cellStyle name="20% - Énfasis4 2 6 5 2 4" xfId="9791" xr:uid="{00000000-0005-0000-0000-0000B6180000}"/>
    <cellStyle name="20% - Énfasis4 2 6 5 2 5" xfId="26916" xr:uid="{00000000-0005-0000-0000-0000B7180000}"/>
    <cellStyle name="20% - Énfasis4 2 6 5 2 6" xfId="41745" xr:uid="{00000000-0005-0000-0000-0000B8180000}"/>
    <cellStyle name="20% - Énfasis4 2 6 5 2 7" xfId="46808" xr:uid="{36B4C0E1-C47B-44BF-B61F-702DE0CC6F6F}"/>
    <cellStyle name="20% - Énfasis4 2 6 5 3" xfId="7322" xr:uid="{00000000-0005-0000-0000-0000B9180000}"/>
    <cellStyle name="20% - Énfasis4 2 6 5 3 2" xfId="29415" xr:uid="{00000000-0005-0000-0000-0000BA180000}"/>
    <cellStyle name="20% - Énfasis4 2 6 5 4" xfId="16483" xr:uid="{00000000-0005-0000-0000-0000BB180000}"/>
    <cellStyle name="20% - Énfasis4 2 6 5 4 2" xfId="34300" xr:uid="{00000000-0005-0000-0000-0000BC180000}"/>
    <cellStyle name="20% - Énfasis4 2 6 5 5" xfId="21724" xr:uid="{00000000-0005-0000-0000-0000BD180000}"/>
    <cellStyle name="20% - Énfasis4 2 6 5 6" xfId="12233" xr:uid="{00000000-0005-0000-0000-0000BE180000}"/>
    <cellStyle name="20% - Énfasis4 2 6 5 7" xfId="24374" xr:uid="{00000000-0005-0000-0000-0000BF180000}"/>
    <cellStyle name="20% - Énfasis4 2 6 5 8" xfId="39204" xr:uid="{00000000-0005-0000-0000-0000C0180000}"/>
    <cellStyle name="20% - Énfasis4 2 6 5 9" xfId="44272" xr:uid="{9363130F-7A76-4F88-8BBA-A4117C82FD71}"/>
    <cellStyle name="20% - Énfasis4 2 6 6" xfId="1062" xr:uid="{00000000-0005-0000-0000-0000C1180000}"/>
    <cellStyle name="20% - Énfasis4 2 6 6 2" xfId="3507" xr:uid="{00000000-0005-0000-0000-0000C2180000}"/>
    <cellStyle name="20% - Énfasis4 2 6 6 2 2" xfId="17617" xr:uid="{00000000-0005-0000-0000-0000C3180000}"/>
    <cellStyle name="20% - Énfasis4 2 6 6 2 2 2" xfId="30510" xr:uid="{00000000-0005-0000-0000-0000C4180000}"/>
    <cellStyle name="20% - Énfasis4 2 6 6 2 3" xfId="13328" xr:uid="{00000000-0005-0000-0000-0000C5180000}"/>
    <cellStyle name="20% - Énfasis4 2 6 6 2 3 2" xfId="35395" xr:uid="{00000000-0005-0000-0000-0000C6180000}"/>
    <cellStyle name="20% - Énfasis4 2 6 6 2 4" xfId="8450" xr:uid="{00000000-0005-0000-0000-0000C7180000}"/>
    <cellStyle name="20% - Énfasis4 2 6 6 2 5" xfId="25575" xr:uid="{00000000-0005-0000-0000-0000C8180000}"/>
    <cellStyle name="20% - Énfasis4 2 6 6 2 6" xfId="40404" xr:uid="{00000000-0005-0000-0000-0000C9180000}"/>
    <cellStyle name="20% - Énfasis4 2 6 6 2 7" xfId="45467" xr:uid="{47F799FD-2544-4FE9-BD1F-B4698DB8F39D}"/>
    <cellStyle name="20% - Énfasis4 2 6 6 3" xfId="5981" xr:uid="{00000000-0005-0000-0000-0000CA180000}"/>
    <cellStyle name="20% - Énfasis4 2 6 6 3 2" xfId="28074" xr:uid="{00000000-0005-0000-0000-0000CB180000}"/>
    <cellStyle name="20% - Énfasis4 2 6 6 4" xfId="20383" xr:uid="{00000000-0005-0000-0000-0000CC180000}"/>
    <cellStyle name="20% - Énfasis4 2 6 6 4 2" xfId="32959" xr:uid="{00000000-0005-0000-0000-0000CD180000}"/>
    <cellStyle name="20% - Énfasis4 2 6 6 5" xfId="10892" xr:uid="{00000000-0005-0000-0000-0000CE180000}"/>
    <cellStyle name="20% - Énfasis4 2 6 6 6" xfId="23033" xr:uid="{00000000-0005-0000-0000-0000CF180000}"/>
    <cellStyle name="20% - Énfasis4 2 6 6 7" xfId="37863" xr:uid="{00000000-0005-0000-0000-0000D0180000}"/>
    <cellStyle name="20% - Énfasis4 2 6 6 8" xfId="42931" xr:uid="{159DFFD3-7BD7-404E-AACB-011540476EBC}"/>
    <cellStyle name="20% - Énfasis4 2 6 7" xfId="3008" xr:uid="{00000000-0005-0000-0000-0000D1180000}"/>
    <cellStyle name="20% - Énfasis4 2 6 7 2" xfId="17118" xr:uid="{00000000-0005-0000-0000-0000D2180000}"/>
    <cellStyle name="20% - Énfasis4 2 6 7 2 2" xfId="30011" xr:uid="{00000000-0005-0000-0000-0000D3180000}"/>
    <cellStyle name="20% - Énfasis4 2 6 7 3" xfId="12829" xr:uid="{00000000-0005-0000-0000-0000D4180000}"/>
    <cellStyle name="20% - Énfasis4 2 6 7 3 2" xfId="34896" xr:uid="{00000000-0005-0000-0000-0000D5180000}"/>
    <cellStyle name="20% - Énfasis4 2 6 7 4" xfId="7951" xr:uid="{00000000-0005-0000-0000-0000D6180000}"/>
    <cellStyle name="20% - Énfasis4 2 6 7 5" xfId="25076" xr:uid="{00000000-0005-0000-0000-0000D7180000}"/>
    <cellStyle name="20% - Énfasis4 2 6 7 6" xfId="39905" xr:uid="{00000000-0005-0000-0000-0000D8180000}"/>
    <cellStyle name="20% - Énfasis4 2 6 7 7" xfId="44968" xr:uid="{391EE126-4F8D-4A16-BCAF-ADC8EC35AF9A}"/>
    <cellStyle name="20% - Énfasis4 2 6 8" xfId="5482" xr:uid="{00000000-0005-0000-0000-0000D9180000}"/>
    <cellStyle name="20% - Énfasis4 2 6 8 2" xfId="27575" xr:uid="{00000000-0005-0000-0000-0000DA180000}"/>
    <cellStyle name="20% - Énfasis4 2 6 9" xfId="15124" xr:uid="{00000000-0005-0000-0000-0000DB180000}"/>
    <cellStyle name="20% - Énfasis4 2 6 9 2" xfId="32460" xr:uid="{00000000-0005-0000-0000-0000DC180000}"/>
    <cellStyle name="20% - Énfasis4 2 7" xfId="264" xr:uid="{00000000-0005-0000-0000-0000DD180000}"/>
    <cellStyle name="20% - Énfasis4 2 7 10" xfId="22320" xr:uid="{00000000-0005-0000-0000-0000DE180000}"/>
    <cellStyle name="20% - Énfasis4 2 7 11" xfId="37150" xr:uid="{00000000-0005-0000-0000-0000DF180000}"/>
    <cellStyle name="20% - Énfasis4 2 7 12" xfId="42218" xr:uid="{A536FAAC-4D8E-4CDC-AE0E-4C32910C77CC}"/>
    <cellStyle name="20% - Énfasis4 2 7 2" xfId="1287" xr:uid="{00000000-0005-0000-0000-0000E0180000}"/>
    <cellStyle name="20% - Énfasis4 2 7 2 2" xfId="3732" xr:uid="{00000000-0005-0000-0000-0000E1180000}"/>
    <cellStyle name="20% - Énfasis4 2 7 2 2 2" xfId="17842" xr:uid="{00000000-0005-0000-0000-0000E2180000}"/>
    <cellStyle name="20% - Énfasis4 2 7 2 2 2 2" xfId="30735" xr:uid="{00000000-0005-0000-0000-0000E3180000}"/>
    <cellStyle name="20% - Énfasis4 2 7 2 2 3" xfId="13553" xr:uid="{00000000-0005-0000-0000-0000E4180000}"/>
    <cellStyle name="20% - Énfasis4 2 7 2 2 3 2" xfId="35620" xr:uid="{00000000-0005-0000-0000-0000E5180000}"/>
    <cellStyle name="20% - Énfasis4 2 7 2 2 4" xfId="8675" xr:uid="{00000000-0005-0000-0000-0000E6180000}"/>
    <cellStyle name="20% - Énfasis4 2 7 2 2 5" xfId="25800" xr:uid="{00000000-0005-0000-0000-0000E7180000}"/>
    <cellStyle name="20% - Énfasis4 2 7 2 2 6" xfId="40629" xr:uid="{00000000-0005-0000-0000-0000E8180000}"/>
    <cellStyle name="20% - Énfasis4 2 7 2 2 7" xfId="45692" xr:uid="{2AA85D44-4A60-489A-B7FA-5375E197E38E}"/>
    <cellStyle name="20% - Énfasis4 2 7 2 3" xfId="6206" xr:uid="{00000000-0005-0000-0000-0000E9180000}"/>
    <cellStyle name="20% - Énfasis4 2 7 2 3 2" xfId="28299" xr:uid="{00000000-0005-0000-0000-0000EA180000}"/>
    <cellStyle name="20% - Énfasis4 2 7 2 4" xfId="15349" xr:uid="{00000000-0005-0000-0000-0000EB180000}"/>
    <cellStyle name="20% - Énfasis4 2 7 2 4 2" xfId="33184" xr:uid="{00000000-0005-0000-0000-0000EC180000}"/>
    <cellStyle name="20% - Énfasis4 2 7 2 5" xfId="20608" xr:uid="{00000000-0005-0000-0000-0000ED180000}"/>
    <cellStyle name="20% - Énfasis4 2 7 2 6" xfId="11117" xr:uid="{00000000-0005-0000-0000-0000EE180000}"/>
    <cellStyle name="20% - Énfasis4 2 7 2 7" xfId="23258" xr:uid="{00000000-0005-0000-0000-0000EF180000}"/>
    <cellStyle name="20% - Énfasis4 2 7 2 8" xfId="38088" xr:uid="{00000000-0005-0000-0000-0000F0180000}"/>
    <cellStyle name="20% - Énfasis4 2 7 2 9" xfId="43156" xr:uid="{B97C61AB-6FE3-4A3D-AF43-5C5CAB92145A}"/>
    <cellStyle name="20% - Énfasis4 2 7 3" xfId="1903" xr:uid="{00000000-0005-0000-0000-0000F1180000}"/>
    <cellStyle name="20% - Énfasis4 2 7 3 2" xfId="4345" xr:uid="{00000000-0005-0000-0000-0000F2180000}"/>
    <cellStyle name="20% - Énfasis4 2 7 3 2 2" xfId="18455" xr:uid="{00000000-0005-0000-0000-0000F3180000}"/>
    <cellStyle name="20% - Énfasis4 2 7 3 2 2 2" xfId="31348" xr:uid="{00000000-0005-0000-0000-0000F4180000}"/>
    <cellStyle name="20% - Énfasis4 2 7 3 2 3" xfId="14166" xr:uid="{00000000-0005-0000-0000-0000F5180000}"/>
    <cellStyle name="20% - Énfasis4 2 7 3 2 3 2" xfId="36233" xr:uid="{00000000-0005-0000-0000-0000F6180000}"/>
    <cellStyle name="20% - Énfasis4 2 7 3 2 4" xfId="9288" xr:uid="{00000000-0005-0000-0000-0000F7180000}"/>
    <cellStyle name="20% - Énfasis4 2 7 3 2 5" xfId="26413" xr:uid="{00000000-0005-0000-0000-0000F8180000}"/>
    <cellStyle name="20% - Énfasis4 2 7 3 2 6" xfId="41242" xr:uid="{00000000-0005-0000-0000-0000F9180000}"/>
    <cellStyle name="20% - Énfasis4 2 7 3 2 7" xfId="46305" xr:uid="{E6A3BD3C-2721-4D1E-88A1-96F1750498CF}"/>
    <cellStyle name="20% - Énfasis4 2 7 3 3" xfId="6819" xr:uid="{00000000-0005-0000-0000-0000FA180000}"/>
    <cellStyle name="20% - Énfasis4 2 7 3 3 2" xfId="28912" xr:uid="{00000000-0005-0000-0000-0000FB180000}"/>
    <cellStyle name="20% - Énfasis4 2 7 3 4" xfId="15980" xr:uid="{00000000-0005-0000-0000-0000FC180000}"/>
    <cellStyle name="20% - Énfasis4 2 7 3 4 2" xfId="33797" xr:uid="{00000000-0005-0000-0000-0000FD180000}"/>
    <cellStyle name="20% - Énfasis4 2 7 3 5" xfId="21221" xr:uid="{00000000-0005-0000-0000-0000FE180000}"/>
    <cellStyle name="20% - Énfasis4 2 7 3 6" xfId="11730" xr:uid="{00000000-0005-0000-0000-0000FF180000}"/>
    <cellStyle name="20% - Énfasis4 2 7 3 7" xfId="23871" xr:uid="{00000000-0005-0000-0000-000000190000}"/>
    <cellStyle name="20% - Énfasis4 2 7 3 8" xfId="38701" xr:uid="{00000000-0005-0000-0000-000001190000}"/>
    <cellStyle name="20% - Énfasis4 2 7 3 9" xfId="43769" xr:uid="{108FD309-8B2A-43FB-880E-EF4EC7625976}"/>
    <cellStyle name="20% - Énfasis4 2 7 4" xfId="1113" xr:uid="{00000000-0005-0000-0000-000002190000}"/>
    <cellStyle name="20% - Énfasis4 2 7 4 2" xfId="3558" xr:uid="{00000000-0005-0000-0000-000003190000}"/>
    <cellStyle name="20% - Énfasis4 2 7 4 2 2" xfId="17668" xr:uid="{00000000-0005-0000-0000-000004190000}"/>
    <cellStyle name="20% - Énfasis4 2 7 4 2 2 2" xfId="30561" xr:uid="{00000000-0005-0000-0000-000005190000}"/>
    <cellStyle name="20% - Énfasis4 2 7 4 2 3" xfId="13379" xr:uid="{00000000-0005-0000-0000-000006190000}"/>
    <cellStyle name="20% - Énfasis4 2 7 4 2 3 2" xfId="35446" xr:uid="{00000000-0005-0000-0000-000007190000}"/>
    <cellStyle name="20% - Énfasis4 2 7 4 2 4" xfId="8501" xr:uid="{00000000-0005-0000-0000-000008190000}"/>
    <cellStyle name="20% - Énfasis4 2 7 4 2 5" xfId="25626" xr:uid="{00000000-0005-0000-0000-000009190000}"/>
    <cellStyle name="20% - Énfasis4 2 7 4 2 6" xfId="40455" xr:uid="{00000000-0005-0000-0000-00000A190000}"/>
    <cellStyle name="20% - Énfasis4 2 7 4 2 7" xfId="45518" xr:uid="{90B9EE92-D0C1-47AA-861C-AE291F8AB5FA}"/>
    <cellStyle name="20% - Énfasis4 2 7 4 3" xfId="6032" xr:uid="{00000000-0005-0000-0000-00000B190000}"/>
    <cellStyle name="20% - Énfasis4 2 7 4 3 2" xfId="28125" xr:uid="{00000000-0005-0000-0000-00000C190000}"/>
    <cellStyle name="20% - Énfasis4 2 7 4 4" xfId="20434" xr:uid="{00000000-0005-0000-0000-00000D190000}"/>
    <cellStyle name="20% - Énfasis4 2 7 4 4 2" xfId="33010" xr:uid="{00000000-0005-0000-0000-00000E190000}"/>
    <cellStyle name="20% - Énfasis4 2 7 4 5" xfId="10943" xr:uid="{00000000-0005-0000-0000-00000F190000}"/>
    <cellStyle name="20% - Énfasis4 2 7 4 6" xfId="23084" xr:uid="{00000000-0005-0000-0000-000010190000}"/>
    <cellStyle name="20% - Énfasis4 2 7 4 7" xfId="37914" xr:uid="{00000000-0005-0000-0000-000011190000}"/>
    <cellStyle name="20% - Énfasis4 2 7 4 8" xfId="42982" xr:uid="{BA88F272-71E3-4175-97C1-D3022B88E483}"/>
    <cellStyle name="20% - Énfasis4 2 7 5" xfId="2794" xr:uid="{00000000-0005-0000-0000-000012190000}"/>
    <cellStyle name="20% - Énfasis4 2 7 5 2" xfId="16904" xr:uid="{00000000-0005-0000-0000-000013190000}"/>
    <cellStyle name="20% - Énfasis4 2 7 5 2 2" xfId="29797" xr:uid="{00000000-0005-0000-0000-000014190000}"/>
    <cellStyle name="20% - Énfasis4 2 7 5 3" xfId="12615" xr:uid="{00000000-0005-0000-0000-000015190000}"/>
    <cellStyle name="20% - Énfasis4 2 7 5 3 2" xfId="34682" xr:uid="{00000000-0005-0000-0000-000016190000}"/>
    <cellStyle name="20% - Énfasis4 2 7 5 4" xfId="7737" xr:uid="{00000000-0005-0000-0000-000017190000}"/>
    <cellStyle name="20% - Énfasis4 2 7 5 5" xfId="24862" xr:uid="{00000000-0005-0000-0000-000018190000}"/>
    <cellStyle name="20% - Énfasis4 2 7 5 6" xfId="39691" xr:uid="{00000000-0005-0000-0000-000019190000}"/>
    <cellStyle name="20% - Énfasis4 2 7 5 7" xfId="44754" xr:uid="{2E97EB8B-4C32-4980-9DB0-062B684DD543}"/>
    <cellStyle name="20% - Énfasis4 2 7 6" xfId="5268" xr:uid="{00000000-0005-0000-0000-00001A190000}"/>
    <cellStyle name="20% - Énfasis4 2 7 6 2" xfId="27361" xr:uid="{00000000-0005-0000-0000-00001B190000}"/>
    <cellStyle name="20% - Énfasis4 2 7 7" xfId="15175" xr:uid="{00000000-0005-0000-0000-00001C190000}"/>
    <cellStyle name="20% - Énfasis4 2 7 7 2" xfId="32246" xr:uid="{00000000-0005-0000-0000-00001D190000}"/>
    <cellStyle name="20% - Énfasis4 2 7 8" xfId="19652" xr:uid="{00000000-0005-0000-0000-00001E190000}"/>
    <cellStyle name="20% - Énfasis4 2 7 9" xfId="10179" xr:uid="{00000000-0005-0000-0000-00001F190000}"/>
    <cellStyle name="20% - Énfasis4 2 8" xfId="586" xr:uid="{00000000-0005-0000-0000-000020190000}"/>
    <cellStyle name="20% - Énfasis4 2 8 10" xfId="37444" xr:uid="{00000000-0005-0000-0000-000021190000}"/>
    <cellStyle name="20% - Énfasis4 2 8 11" xfId="42512" xr:uid="{89372C2C-9242-4337-BDF0-43BA716E5E19}"/>
    <cellStyle name="20% - Énfasis4 2 8 2" xfId="2197" xr:uid="{00000000-0005-0000-0000-000022190000}"/>
    <cellStyle name="20% - Énfasis4 2 8 2 2" xfId="4639" xr:uid="{00000000-0005-0000-0000-000023190000}"/>
    <cellStyle name="20% - Énfasis4 2 8 2 2 2" xfId="18749" xr:uid="{00000000-0005-0000-0000-000024190000}"/>
    <cellStyle name="20% - Énfasis4 2 8 2 2 2 2" xfId="31642" xr:uid="{00000000-0005-0000-0000-000025190000}"/>
    <cellStyle name="20% - Énfasis4 2 8 2 2 3" xfId="14460" xr:uid="{00000000-0005-0000-0000-000026190000}"/>
    <cellStyle name="20% - Énfasis4 2 8 2 2 3 2" xfId="36527" xr:uid="{00000000-0005-0000-0000-000027190000}"/>
    <cellStyle name="20% - Énfasis4 2 8 2 2 4" xfId="9582" xr:uid="{00000000-0005-0000-0000-000028190000}"/>
    <cellStyle name="20% - Énfasis4 2 8 2 2 5" xfId="26707" xr:uid="{00000000-0005-0000-0000-000029190000}"/>
    <cellStyle name="20% - Énfasis4 2 8 2 2 6" xfId="41536" xr:uid="{00000000-0005-0000-0000-00002A190000}"/>
    <cellStyle name="20% - Énfasis4 2 8 2 2 7" xfId="46599" xr:uid="{D1871C43-1547-45C2-A56B-4A16AB4EB4DC}"/>
    <cellStyle name="20% - Énfasis4 2 8 2 3" xfId="7113" xr:uid="{00000000-0005-0000-0000-00002B190000}"/>
    <cellStyle name="20% - Énfasis4 2 8 2 3 2" xfId="29206" xr:uid="{00000000-0005-0000-0000-00002C190000}"/>
    <cellStyle name="20% - Énfasis4 2 8 2 4" xfId="16274" xr:uid="{00000000-0005-0000-0000-00002D190000}"/>
    <cellStyle name="20% - Énfasis4 2 8 2 4 2" xfId="34091" xr:uid="{00000000-0005-0000-0000-00002E190000}"/>
    <cellStyle name="20% - Énfasis4 2 8 2 5" xfId="21515" xr:uid="{00000000-0005-0000-0000-00002F190000}"/>
    <cellStyle name="20% - Énfasis4 2 8 2 6" xfId="12024" xr:uid="{00000000-0005-0000-0000-000030190000}"/>
    <cellStyle name="20% - Énfasis4 2 8 2 7" xfId="24165" xr:uid="{00000000-0005-0000-0000-000031190000}"/>
    <cellStyle name="20% - Énfasis4 2 8 2 8" xfId="38995" xr:uid="{00000000-0005-0000-0000-000032190000}"/>
    <cellStyle name="20% - Énfasis4 2 8 2 9" xfId="44063" xr:uid="{1A245263-41F3-4C3E-B482-9E156B96F0B6}"/>
    <cellStyle name="20% - Énfasis4 2 8 3" xfId="1584" xr:uid="{00000000-0005-0000-0000-000033190000}"/>
    <cellStyle name="20% - Énfasis4 2 8 3 2" xfId="4026" xr:uid="{00000000-0005-0000-0000-000034190000}"/>
    <cellStyle name="20% - Énfasis4 2 8 3 2 2" xfId="18136" xr:uid="{00000000-0005-0000-0000-000035190000}"/>
    <cellStyle name="20% - Énfasis4 2 8 3 2 2 2" xfId="31029" xr:uid="{00000000-0005-0000-0000-000036190000}"/>
    <cellStyle name="20% - Énfasis4 2 8 3 2 3" xfId="13847" xr:uid="{00000000-0005-0000-0000-000037190000}"/>
    <cellStyle name="20% - Énfasis4 2 8 3 2 3 2" xfId="35914" xr:uid="{00000000-0005-0000-0000-000038190000}"/>
    <cellStyle name="20% - Énfasis4 2 8 3 2 4" xfId="8969" xr:uid="{00000000-0005-0000-0000-000039190000}"/>
    <cellStyle name="20% - Énfasis4 2 8 3 2 5" xfId="26094" xr:uid="{00000000-0005-0000-0000-00003A190000}"/>
    <cellStyle name="20% - Énfasis4 2 8 3 2 6" xfId="40923" xr:uid="{00000000-0005-0000-0000-00003B190000}"/>
    <cellStyle name="20% - Énfasis4 2 8 3 2 7" xfId="45986" xr:uid="{3A01E651-F682-4651-B1F7-A4DAECA4EFC7}"/>
    <cellStyle name="20% - Énfasis4 2 8 3 3" xfId="6500" xr:uid="{00000000-0005-0000-0000-00003C190000}"/>
    <cellStyle name="20% - Énfasis4 2 8 3 3 2" xfId="28593" xr:uid="{00000000-0005-0000-0000-00003D190000}"/>
    <cellStyle name="20% - Énfasis4 2 8 3 4" xfId="20902" xr:uid="{00000000-0005-0000-0000-00003E190000}"/>
    <cellStyle name="20% - Énfasis4 2 8 3 4 2" xfId="33478" xr:uid="{00000000-0005-0000-0000-00003F190000}"/>
    <cellStyle name="20% - Énfasis4 2 8 3 5" xfId="11411" xr:uid="{00000000-0005-0000-0000-000040190000}"/>
    <cellStyle name="20% - Énfasis4 2 8 3 6" xfId="23552" xr:uid="{00000000-0005-0000-0000-000041190000}"/>
    <cellStyle name="20% - Énfasis4 2 8 3 7" xfId="38382" xr:uid="{00000000-0005-0000-0000-000042190000}"/>
    <cellStyle name="20% - Énfasis4 2 8 3 8" xfId="43450" xr:uid="{E55D3C59-3420-42A4-A945-6423642EB633}"/>
    <cellStyle name="20% - Énfasis4 2 8 4" xfId="3088" xr:uid="{00000000-0005-0000-0000-000043190000}"/>
    <cellStyle name="20% - Énfasis4 2 8 4 2" xfId="17198" xr:uid="{00000000-0005-0000-0000-000044190000}"/>
    <cellStyle name="20% - Énfasis4 2 8 4 2 2" xfId="30091" xr:uid="{00000000-0005-0000-0000-000045190000}"/>
    <cellStyle name="20% - Énfasis4 2 8 4 3" xfId="12909" xr:uid="{00000000-0005-0000-0000-000046190000}"/>
    <cellStyle name="20% - Énfasis4 2 8 4 3 2" xfId="34976" xr:uid="{00000000-0005-0000-0000-000047190000}"/>
    <cellStyle name="20% - Énfasis4 2 8 4 4" xfId="8031" xr:uid="{00000000-0005-0000-0000-000048190000}"/>
    <cellStyle name="20% - Énfasis4 2 8 4 5" xfId="25156" xr:uid="{00000000-0005-0000-0000-000049190000}"/>
    <cellStyle name="20% - Énfasis4 2 8 4 6" xfId="39985" xr:uid="{00000000-0005-0000-0000-00004A190000}"/>
    <cellStyle name="20% - Énfasis4 2 8 4 7" xfId="45048" xr:uid="{45FF329C-899B-4958-AE41-E138DED92CFC}"/>
    <cellStyle name="20% - Énfasis4 2 8 5" xfId="5562" xr:uid="{00000000-0005-0000-0000-00004B190000}"/>
    <cellStyle name="20% - Énfasis4 2 8 5 2" xfId="27655" xr:uid="{00000000-0005-0000-0000-00004C190000}"/>
    <cellStyle name="20% - Énfasis4 2 8 6" xfId="15643" xr:uid="{00000000-0005-0000-0000-00004D190000}"/>
    <cellStyle name="20% - Énfasis4 2 8 6 2" xfId="32540" xr:uid="{00000000-0005-0000-0000-00004E190000}"/>
    <cellStyle name="20% - Énfasis4 2 8 7" xfId="19946" xr:uid="{00000000-0005-0000-0000-00004F190000}"/>
    <cellStyle name="20% - Énfasis4 2 8 8" xfId="10473" xr:uid="{00000000-0005-0000-0000-000050190000}"/>
    <cellStyle name="20% - Énfasis4 2 8 9" xfId="22614" xr:uid="{00000000-0005-0000-0000-000051190000}"/>
    <cellStyle name="20% - Énfasis4 2 9" xfId="826" xr:uid="{00000000-0005-0000-0000-000052190000}"/>
    <cellStyle name="20% - Énfasis4 2 9 10" xfId="42695" xr:uid="{61DBE658-B2F9-48E3-9EDD-AA5D2EC66641}"/>
    <cellStyle name="20% - Énfasis4 2 9 2" xfId="1168" xr:uid="{00000000-0005-0000-0000-000053190000}"/>
    <cellStyle name="20% - Énfasis4 2 9 2 2" xfId="3613" xr:uid="{00000000-0005-0000-0000-000054190000}"/>
    <cellStyle name="20% - Énfasis4 2 9 2 2 2" xfId="17723" xr:uid="{00000000-0005-0000-0000-000055190000}"/>
    <cellStyle name="20% - Énfasis4 2 9 2 2 2 2" xfId="30616" xr:uid="{00000000-0005-0000-0000-000056190000}"/>
    <cellStyle name="20% - Énfasis4 2 9 2 2 3" xfId="13434" xr:uid="{00000000-0005-0000-0000-000057190000}"/>
    <cellStyle name="20% - Énfasis4 2 9 2 2 3 2" xfId="35501" xr:uid="{00000000-0005-0000-0000-000058190000}"/>
    <cellStyle name="20% - Énfasis4 2 9 2 2 4" xfId="8556" xr:uid="{00000000-0005-0000-0000-000059190000}"/>
    <cellStyle name="20% - Énfasis4 2 9 2 2 5" xfId="25681" xr:uid="{00000000-0005-0000-0000-00005A190000}"/>
    <cellStyle name="20% - Énfasis4 2 9 2 2 6" xfId="40510" xr:uid="{00000000-0005-0000-0000-00005B190000}"/>
    <cellStyle name="20% - Énfasis4 2 9 2 2 7" xfId="45573" xr:uid="{9CD90BE4-6CCA-47D1-8D89-8C1CFE26FB7E}"/>
    <cellStyle name="20% - Énfasis4 2 9 2 3" xfId="6087" xr:uid="{00000000-0005-0000-0000-00005C190000}"/>
    <cellStyle name="20% - Énfasis4 2 9 2 3 2" xfId="28180" xr:uid="{00000000-0005-0000-0000-00005D190000}"/>
    <cellStyle name="20% - Énfasis4 2 9 2 4" xfId="20489" xr:uid="{00000000-0005-0000-0000-00005E190000}"/>
    <cellStyle name="20% - Énfasis4 2 9 2 4 2" xfId="33065" xr:uid="{00000000-0005-0000-0000-00005F190000}"/>
    <cellStyle name="20% - Énfasis4 2 9 2 5" xfId="10998" xr:uid="{00000000-0005-0000-0000-000060190000}"/>
    <cellStyle name="20% - Énfasis4 2 9 2 6" xfId="23139" xr:uid="{00000000-0005-0000-0000-000061190000}"/>
    <cellStyle name="20% - Énfasis4 2 9 2 7" xfId="37969" xr:uid="{00000000-0005-0000-0000-000062190000}"/>
    <cellStyle name="20% - Énfasis4 2 9 2 8" xfId="43037" xr:uid="{3BB97E3A-E382-403C-BDA4-716A8775B5CE}"/>
    <cellStyle name="20% - Énfasis4 2 9 3" xfId="3271" xr:uid="{00000000-0005-0000-0000-000063190000}"/>
    <cellStyle name="20% - Énfasis4 2 9 3 2" xfId="17381" xr:uid="{00000000-0005-0000-0000-000064190000}"/>
    <cellStyle name="20% - Énfasis4 2 9 3 2 2" xfId="30274" xr:uid="{00000000-0005-0000-0000-000065190000}"/>
    <cellStyle name="20% - Énfasis4 2 9 3 3" xfId="13092" xr:uid="{00000000-0005-0000-0000-000066190000}"/>
    <cellStyle name="20% - Énfasis4 2 9 3 3 2" xfId="35159" xr:uid="{00000000-0005-0000-0000-000067190000}"/>
    <cellStyle name="20% - Énfasis4 2 9 3 4" xfId="8214" xr:uid="{00000000-0005-0000-0000-000068190000}"/>
    <cellStyle name="20% - Énfasis4 2 9 3 5" xfId="25339" xr:uid="{00000000-0005-0000-0000-000069190000}"/>
    <cellStyle name="20% - Énfasis4 2 9 3 6" xfId="40168" xr:uid="{00000000-0005-0000-0000-00006A190000}"/>
    <cellStyle name="20% - Énfasis4 2 9 3 7" xfId="45231" xr:uid="{38E51F01-5256-483D-B8FB-EC7175334237}"/>
    <cellStyle name="20% - Énfasis4 2 9 4" xfId="5745" xr:uid="{00000000-0005-0000-0000-00006B190000}"/>
    <cellStyle name="20% - Énfasis4 2 9 4 2" xfId="27838" xr:uid="{00000000-0005-0000-0000-00006C190000}"/>
    <cellStyle name="20% - Énfasis4 2 9 5" xfId="15230" xr:uid="{00000000-0005-0000-0000-00006D190000}"/>
    <cellStyle name="20% - Énfasis4 2 9 5 2" xfId="32723" xr:uid="{00000000-0005-0000-0000-00006E190000}"/>
    <cellStyle name="20% - Énfasis4 2 9 6" xfId="20147" xr:uid="{00000000-0005-0000-0000-00006F190000}"/>
    <cellStyle name="20% - Énfasis4 2 9 7" xfId="10656" xr:uid="{00000000-0005-0000-0000-000070190000}"/>
    <cellStyle name="20% - Énfasis4 2 9 8" xfId="22797" xr:uid="{00000000-0005-0000-0000-000071190000}"/>
    <cellStyle name="20% - Énfasis4 2 9 9" xfId="37627" xr:uid="{00000000-0005-0000-0000-000072190000}"/>
    <cellStyle name="20% - Énfasis5" xfId="11" builtinId="46" customBuiltin="1"/>
    <cellStyle name="20% - Énfasis5 2" xfId="105" xr:uid="{00000000-0005-0000-0000-000074190000}"/>
    <cellStyle name="20% - Énfasis5 2 10" xfId="1786" xr:uid="{00000000-0005-0000-0000-000075190000}"/>
    <cellStyle name="20% - Énfasis5 2 10 2" xfId="4228" xr:uid="{00000000-0005-0000-0000-000076190000}"/>
    <cellStyle name="20% - Énfasis5 2 10 2 2" xfId="18338" xr:uid="{00000000-0005-0000-0000-000077190000}"/>
    <cellStyle name="20% - Énfasis5 2 10 2 2 2" xfId="31231" xr:uid="{00000000-0005-0000-0000-000078190000}"/>
    <cellStyle name="20% - Énfasis5 2 10 2 3" xfId="14049" xr:uid="{00000000-0005-0000-0000-000079190000}"/>
    <cellStyle name="20% - Énfasis5 2 10 2 3 2" xfId="36116" xr:uid="{00000000-0005-0000-0000-00007A190000}"/>
    <cellStyle name="20% - Énfasis5 2 10 2 4" xfId="9171" xr:uid="{00000000-0005-0000-0000-00007B190000}"/>
    <cellStyle name="20% - Énfasis5 2 10 2 5" xfId="26296" xr:uid="{00000000-0005-0000-0000-00007C190000}"/>
    <cellStyle name="20% - Énfasis5 2 10 2 6" xfId="41125" xr:uid="{00000000-0005-0000-0000-00007D190000}"/>
    <cellStyle name="20% - Énfasis5 2 10 2 7" xfId="46188" xr:uid="{BF2B06DC-AF23-4001-B248-2A83A1696031}"/>
    <cellStyle name="20% - Énfasis5 2 10 3" xfId="6702" xr:uid="{00000000-0005-0000-0000-00007E190000}"/>
    <cellStyle name="20% - Énfasis5 2 10 3 2" xfId="28795" xr:uid="{00000000-0005-0000-0000-00007F190000}"/>
    <cellStyle name="20% - Énfasis5 2 10 4" xfId="15863" xr:uid="{00000000-0005-0000-0000-000080190000}"/>
    <cellStyle name="20% - Énfasis5 2 10 4 2" xfId="33680" xr:uid="{00000000-0005-0000-0000-000081190000}"/>
    <cellStyle name="20% - Énfasis5 2 10 5" xfId="21104" xr:uid="{00000000-0005-0000-0000-000082190000}"/>
    <cellStyle name="20% - Énfasis5 2 10 6" xfId="11613" xr:uid="{00000000-0005-0000-0000-000083190000}"/>
    <cellStyle name="20% - Énfasis5 2 10 7" xfId="23754" xr:uid="{00000000-0005-0000-0000-000084190000}"/>
    <cellStyle name="20% - Énfasis5 2 10 8" xfId="38584" xr:uid="{00000000-0005-0000-0000-000085190000}"/>
    <cellStyle name="20% - Énfasis5 2 10 9" xfId="43652" xr:uid="{7B7C46E9-C770-4204-8D21-3E8ACB05A170}"/>
    <cellStyle name="20% - Énfasis5 2 11" xfId="2425" xr:uid="{00000000-0005-0000-0000-000086190000}"/>
    <cellStyle name="20% - Énfasis5 2 11 2" xfId="4867" xr:uid="{00000000-0005-0000-0000-000087190000}"/>
    <cellStyle name="20% - Énfasis5 2 11 2 2" xfId="18977" xr:uid="{00000000-0005-0000-0000-000088190000}"/>
    <cellStyle name="20% - Énfasis5 2 11 2 2 2" xfId="31870" xr:uid="{00000000-0005-0000-0000-000089190000}"/>
    <cellStyle name="20% - Énfasis5 2 11 2 3" xfId="14688" xr:uid="{00000000-0005-0000-0000-00008A190000}"/>
    <cellStyle name="20% - Énfasis5 2 11 2 3 2" xfId="36755" xr:uid="{00000000-0005-0000-0000-00008B190000}"/>
    <cellStyle name="20% - Énfasis5 2 11 2 4" xfId="9810" xr:uid="{00000000-0005-0000-0000-00008C190000}"/>
    <cellStyle name="20% - Énfasis5 2 11 2 5" xfId="26935" xr:uid="{00000000-0005-0000-0000-00008D190000}"/>
    <cellStyle name="20% - Énfasis5 2 11 2 6" xfId="41764" xr:uid="{00000000-0005-0000-0000-00008E190000}"/>
    <cellStyle name="20% - Énfasis5 2 11 2 7" xfId="46827" xr:uid="{3E087C62-9966-4A0F-9238-4AA475E78FCE}"/>
    <cellStyle name="20% - Énfasis5 2 11 3" xfId="7341" xr:uid="{00000000-0005-0000-0000-00008F190000}"/>
    <cellStyle name="20% - Énfasis5 2 11 3 2" xfId="29434" xr:uid="{00000000-0005-0000-0000-000090190000}"/>
    <cellStyle name="20% - Énfasis5 2 11 4" xfId="16502" xr:uid="{00000000-0005-0000-0000-000091190000}"/>
    <cellStyle name="20% - Énfasis5 2 11 4 2" xfId="34319" xr:uid="{00000000-0005-0000-0000-000092190000}"/>
    <cellStyle name="20% - Énfasis5 2 11 5" xfId="21743" xr:uid="{00000000-0005-0000-0000-000093190000}"/>
    <cellStyle name="20% - Énfasis5 2 11 6" xfId="12252" xr:uid="{00000000-0005-0000-0000-000094190000}"/>
    <cellStyle name="20% - Énfasis5 2 11 7" xfId="24393" xr:uid="{00000000-0005-0000-0000-000095190000}"/>
    <cellStyle name="20% - Énfasis5 2 11 8" xfId="39223" xr:uid="{00000000-0005-0000-0000-000096190000}"/>
    <cellStyle name="20% - Énfasis5 2 11 9" xfId="44291" xr:uid="{CC0EEE41-B75F-449E-91F9-34367E15C881}"/>
    <cellStyle name="20% - Énfasis5 2 12" xfId="845" xr:uid="{00000000-0005-0000-0000-000097190000}"/>
    <cellStyle name="20% - Énfasis5 2 12 2" xfId="3290" xr:uid="{00000000-0005-0000-0000-000098190000}"/>
    <cellStyle name="20% - Énfasis5 2 12 2 2" xfId="17400" xr:uid="{00000000-0005-0000-0000-000099190000}"/>
    <cellStyle name="20% - Énfasis5 2 12 2 2 2" xfId="30293" xr:uid="{00000000-0005-0000-0000-00009A190000}"/>
    <cellStyle name="20% - Énfasis5 2 12 2 3" xfId="13111" xr:uid="{00000000-0005-0000-0000-00009B190000}"/>
    <cellStyle name="20% - Énfasis5 2 12 2 3 2" xfId="35178" xr:uid="{00000000-0005-0000-0000-00009C190000}"/>
    <cellStyle name="20% - Énfasis5 2 12 2 4" xfId="8233" xr:uid="{00000000-0005-0000-0000-00009D190000}"/>
    <cellStyle name="20% - Énfasis5 2 12 2 5" xfId="25358" xr:uid="{00000000-0005-0000-0000-00009E190000}"/>
    <cellStyle name="20% - Énfasis5 2 12 2 6" xfId="40187" xr:uid="{00000000-0005-0000-0000-00009F190000}"/>
    <cellStyle name="20% - Énfasis5 2 12 2 7" xfId="45250" xr:uid="{9CEDD433-24B1-4C7C-A30C-4D17A12F80C0}"/>
    <cellStyle name="20% - Énfasis5 2 12 3" xfId="5764" xr:uid="{00000000-0005-0000-0000-0000A0190000}"/>
    <cellStyle name="20% - Énfasis5 2 12 3 2" xfId="27857" xr:uid="{00000000-0005-0000-0000-0000A1190000}"/>
    <cellStyle name="20% - Énfasis5 2 12 4" xfId="20166" xr:uid="{00000000-0005-0000-0000-0000A2190000}"/>
    <cellStyle name="20% - Énfasis5 2 12 4 2" xfId="32742" xr:uid="{00000000-0005-0000-0000-0000A3190000}"/>
    <cellStyle name="20% - Énfasis5 2 12 5" xfId="10675" xr:uid="{00000000-0005-0000-0000-0000A4190000}"/>
    <cellStyle name="20% - Énfasis5 2 12 6" xfId="22816" xr:uid="{00000000-0005-0000-0000-0000A5190000}"/>
    <cellStyle name="20% - Énfasis5 2 12 7" xfId="37646" xr:uid="{00000000-0005-0000-0000-0000A6190000}"/>
    <cellStyle name="20% - Énfasis5 2 12 8" xfId="42714" xr:uid="{57767E4C-8157-48EA-9ABC-703216FFB2E8}"/>
    <cellStyle name="20% - Énfasis5 2 13" xfId="2677" xr:uid="{00000000-0005-0000-0000-0000A7190000}"/>
    <cellStyle name="20% - Énfasis5 2 13 2" xfId="5145" xr:uid="{00000000-0005-0000-0000-0000A8190000}"/>
    <cellStyle name="20% - Énfasis5 2 13 2 2" xfId="16811" xr:uid="{00000000-0005-0000-0000-0000A9190000}"/>
    <cellStyle name="20% - Énfasis5 2 13 2 3" xfId="24740" xr:uid="{00000000-0005-0000-0000-0000AA190000}"/>
    <cellStyle name="20% - Énfasis5 2 13 2 4" xfId="39569" xr:uid="{00000000-0005-0000-0000-0000AB190000}"/>
    <cellStyle name="20% - Énfasis5 2 13 2 5" xfId="44637" xr:uid="{395B9441-1BC9-48E2-A4C3-4FE49F4CEB00}"/>
    <cellStyle name="20% - Énfasis5 2 13 3" xfId="19535" xr:uid="{00000000-0005-0000-0000-0000AC190000}"/>
    <cellStyle name="20% - Énfasis5 2 13 3 2" xfId="29680" xr:uid="{00000000-0005-0000-0000-0000AD190000}"/>
    <cellStyle name="20% - Énfasis5 2 13 4" xfId="12498" xr:uid="{00000000-0005-0000-0000-0000AE190000}"/>
    <cellStyle name="20% - Énfasis5 2 13 4 2" xfId="34565" xr:uid="{00000000-0005-0000-0000-0000AF190000}"/>
    <cellStyle name="20% - Énfasis5 2 13 5" xfId="22198" xr:uid="{00000000-0005-0000-0000-0000B0190000}"/>
    <cellStyle name="20% - Énfasis5 2 13 6" xfId="37028" xr:uid="{00000000-0005-0000-0000-0000B1190000}"/>
    <cellStyle name="20% - Énfasis5 2 13 7" xfId="42101" xr:uid="{82BD3F18-05B4-428A-BAE6-CE58F5EC728A}"/>
    <cellStyle name="20% - Énfasis5 2 14" xfId="7584" xr:uid="{00000000-0005-0000-0000-0000B2190000}"/>
    <cellStyle name="20% - Énfasis5 2 14 2" xfId="21986" xr:uid="{00000000-0005-0000-0000-0000B3190000}"/>
    <cellStyle name="20% - Énfasis5 2 14 2 2" xfId="27178" xr:uid="{00000000-0005-0000-0000-0000B4190000}"/>
    <cellStyle name="20% - Énfasis5 2 14 2 3" xfId="42007" xr:uid="{00000000-0005-0000-0000-0000B5190000}"/>
    <cellStyle name="20% - Énfasis5 2 14 2 4" xfId="47069" xr:uid="{7AEAB469-CB20-40A3-81AF-62A64C8E9B5B}"/>
    <cellStyle name="20% - Énfasis5 2 14 3" xfId="16750" xr:uid="{00000000-0005-0000-0000-0000B6190000}"/>
    <cellStyle name="20% - Énfasis5 2 14 4" xfId="24636" xr:uid="{00000000-0005-0000-0000-0000B7190000}"/>
    <cellStyle name="20% - Énfasis5 2 14 5" xfId="39465" xr:uid="{00000000-0005-0000-0000-0000B8190000}"/>
    <cellStyle name="20% - Énfasis5 2 14 6" xfId="44533" xr:uid="{222A70FB-B17C-4724-A259-93CB25059ADE}"/>
    <cellStyle name="20% - Énfasis5 2 15" xfId="7640" xr:uid="{00000000-0005-0000-0000-0000B9190000}"/>
    <cellStyle name="20% - Énfasis5 2 15 2" xfId="19219" xr:uid="{00000000-0005-0000-0000-0000BA190000}"/>
    <cellStyle name="20% - Énfasis5 2 15 3" xfId="24692" xr:uid="{00000000-0005-0000-0000-0000BB190000}"/>
    <cellStyle name="20% - Énfasis5 2 15 4" xfId="39521" xr:uid="{00000000-0005-0000-0000-0000BC190000}"/>
    <cellStyle name="20% - Énfasis5 2 15 5" xfId="44589" xr:uid="{631C41AE-559A-4769-A22A-DA93D203ED1F}"/>
    <cellStyle name="20% - Énfasis5 2 16" xfId="5112" xr:uid="{00000000-0005-0000-0000-0000BD190000}"/>
    <cellStyle name="20% - Énfasis5 2 16 2" xfId="24712" xr:uid="{00000000-0005-0000-0000-0000BE190000}"/>
    <cellStyle name="20% - Énfasis5 2 16 3" xfId="39541" xr:uid="{00000000-0005-0000-0000-0000BF190000}"/>
    <cellStyle name="20% - Énfasis5 2 16 4" xfId="44609" xr:uid="{94C14F50-C5A0-49B4-9332-CCD68C101774}"/>
    <cellStyle name="20% - Énfasis5 2 17" xfId="19241" xr:uid="{00000000-0005-0000-0000-0000C0190000}"/>
    <cellStyle name="20% - Énfasis5 2 17 2" xfId="27239" xr:uid="{00000000-0005-0000-0000-0000C1190000}"/>
    <cellStyle name="20% - Énfasis5 2 18" xfId="19508" xr:uid="{00000000-0005-0000-0000-0000C2190000}"/>
    <cellStyle name="20% - Énfasis5 2 18 2" xfId="32124" xr:uid="{00000000-0005-0000-0000-0000C3190000}"/>
    <cellStyle name="20% - Énfasis5 2 19" xfId="10057" xr:uid="{00000000-0005-0000-0000-0000C4190000}"/>
    <cellStyle name="20% - Énfasis5 2 2" xfId="106" xr:uid="{00000000-0005-0000-0000-0000C5190000}"/>
    <cellStyle name="20% - Énfasis5 2 2 10" xfId="2426" xr:uid="{00000000-0005-0000-0000-0000C6190000}"/>
    <cellStyle name="20% - Énfasis5 2 2 10 2" xfId="4868" xr:uid="{00000000-0005-0000-0000-0000C7190000}"/>
    <cellStyle name="20% - Énfasis5 2 2 10 2 2" xfId="18978" xr:uid="{00000000-0005-0000-0000-0000C8190000}"/>
    <cellStyle name="20% - Énfasis5 2 2 10 2 2 2" xfId="31871" xr:uid="{00000000-0005-0000-0000-0000C9190000}"/>
    <cellStyle name="20% - Énfasis5 2 2 10 2 3" xfId="14689" xr:uid="{00000000-0005-0000-0000-0000CA190000}"/>
    <cellStyle name="20% - Énfasis5 2 2 10 2 3 2" xfId="36756" xr:uid="{00000000-0005-0000-0000-0000CB190000}"/>
    <cellStyle name="20% - Énfasis5 2 2 10 2 4" xfId="9811" xr:uid="{00000000-0005-0000-0000-0000CC190000}"/>
    <cellStyle name="20% - Énfasis5 2 2 10 2 5" xfId="26936" xr:uid="{00000000-0005-0000-0000-0000CD190000}"/>
    <cellStyle name="20% - Énfasis5 2 2 10 2 6" xfId="41765" xr:uid="{00000000-0005-0000-0000-0000CE190000}"/>
    <cellStyle name="20% - Énfasis5 2 2 10 2 7" xfId="46828" xr:uid="{71EF6E97-CF04-4CC0-B8CF-EB14CABF7396}"/>
    <cellStyle name="20% - Énfasis5 2 2 10 3" xfId="7342" xr:uid="{00000000-0005-0000-0000-0000CF190000}"/>
    <cellStyle name="20% - Énfasis5 2 2 10 3 2" xfId="29435" xr:uid="{00000000-0005-0000-0000-0000D0190000}"/>
    <cellStyle name="20% - Énfasis5 2 2 10 4" xfId="16503" xr:uid="{00000000-0005-0000-0000-0000D1190000}"/>
    <cellStyle name="20% - Énfasis5 2 2 10 4 2" xfId="34320" xr:uid="{00000000-0005-0000-0000-0000D2190000}"/>
    <cellStyle name="20% - Énfasis5 2 2 10 5" xfId="21744" xr:uid="{00000000-0005-0000-0000-0000D3190000}"/>
    <cellStyle name="20% - Énfasis5 2 2 10 6" xfId="12253" xr:uid="{00000000-0005-0000-0000-0000D4190000}"/>
    <cellStyle name="20% - Énfasis5 2 2 10 7" xfId="24394" xr:uid="{00000000-0005-0000-0000-0000D5190000}"/>
    <cellStyle name="20% - Énfasis5 2 2 10 8" xfId="39224" xr:uid="{00000000-0005-0000-0000-0000D6190000}"/>
    <cellStyle name="20% - Énfasis5 2 2 10 9" xfId="44292" xr:uid="{F0A270E1-5E99-4659-831C-D8149BAF210D}"/>
    <cellStyle name="20% - Énfasis5 2 2 11" xfId="869" xr:uid="{00000000-0005-0000-0000-0000D7190000}"/>
    <cellStyle name="20% - Énfasis5 2 2 11 2" xfId="3314" xr:uid="{00000000-0005-0000-0000-0000D8190000}"/>
    <cellStyle name="20% - Énfasis5 2 2 11 2 2" xfId="17424" xr:uid="{00000000-0005-0000-0000-0000D9190000}"/>
    <cellStyle name="20% - Énfasis5 2 2 11 2 2 2" xfId="30317" xr:uid="{00000000-0005-0000-0000-0000DA190000}"/>
    <cellStyle name="20% - Énfasis5 2 2 11 2 3" xfId="13135" xr:uid="{00000000-0005-0000-0000-0000DB190000}"/>
    <cellStyle name="20% - Énfasis5 2 2 11 2 3 2" xfId="35202" xr:uid="{00000000-0005-0000-0000-0000DC190000}"/>
    <cellStyle name="20% - Énfasis5 2 2 11 2 4" xfId="8257" xr:uid="{00000000-0005-0000-0000-0000DD190000}"/>
    <cellStyle name="20% - Énfasis5 2 2 11 2 5" xfId="25382" xr:uid="{00000000-0005-0000-0000-0000DE190000}"/>
    <cellStyle name="20% - Énfasis5 2 2 11 2 6" xfId="40211" xr:uid="{00000000-0005-0000-0000-0000DF190000}"/>
    <cellStyle name="20% - Énfasis5 2 2 11 2 7" xfId="45274" xr:uid="{A41D139E-5D6A-4A6A-BD36-C61D41D82CA5}"/>
    <cellStyle name="20% - Énfasis5 2 2 11 3" xfId="5788" xr:uid="{00000000-0005-0000-0000-0000E0190000}"/>
    <cellStyle name="20% - Énfasis5 2 2 11 3 2" xfId="27881" xr:uid="{00000000-0005-0000-0000-0000E1190000}"/>
    <cellStyle name="20% - Énfasis5 2 2 11 4" xfId="20190" xr:uid="{00000000-0005-0000-0000-0000E2190000}"/>
    <cellStyle name="20% - Énfasis5 2 2 11 4 2" xfId="32766" xr:uid="{00000000-0005-0000-0000-0000E3190000}"/>
    <cellStyle name="20% - Énfasis5 2 2 11 5" xfId="10699" xr:uid="{00000000-0005-0000-0000-0000E4190000}"/>
    <cellStyle name="20% - Énfasis5 2 2 11 6" xfId="22840" xr:uid="{00000000-0005-0000-0000-0000E5190000}"/>
    <cellStyle name="20% - Énfasis5 2 2 11 7" xfId="37670" xr:uid="{00000000-0005-0000-0000-0000E6190000}"/>
    <cellStyle name="20% - Énfasis5 2 2 11 8" xfId="42738" xr:uid="{D8F162A9-C3D7-40A5-B485-9D9AFAE3DAC7}"/>
    <cellStyle name="20% - Énfasis5 2 2 12" xfId="2678" xr:uid="{00000000-0005-0000-0000-0000E7190000}"/>
    <cellStyle name="20% - Énfasis5 2 2 12 2" xfId="7604" xr:uid="{00000000-0005-0000-0000-0000E8190000}"/>
    <cellStyle name="20% - Énfasis5 2 2 12 2 2" xfId="27198" xr:uid="{00000000-0005-0000-0000-0000E9190000}"/>
    <cellStyle name="20% - Énfasis5 2 2 12 2 3" xfId="42027" xr:uid="{00000000-0005-0000-0000-0000EA190000}"/>
    <cellStyle name="20% - Énfasis5 2 2 12 2 4" xfId="47089" xr:uid="{6DAE4909-63DE-4F3A-BC0B-655D194D801B}"/>
    <cellStyle name="20% - Énfasis5 2 2 12 3" xfId="22006" xr:uid="{00000000-0005-0000-0000-0000EB190000}"/>
    <cellStyle name="20% - Énfasis5 2 2 12 3 2" xfId="29681" xr:uid="{00000000-0005-0000-0000-0000EC190000}"/>
    <cellStyle name="20% - Énfasis5 2 2 12 4" xfId="12499" xr:uid="{00000000-0005-0000-0000-0000ED190000}"/>
    <cellStyle name="20% - Énfasis5 2 2 12 4 2" xfId="34566" xr:uid="{00000000-0005-0000-0000-0000EE190000}"/>
    <cellStyle name="20% - Énfasis5 2 2 12 5" xfId="24656" xr:uid="{00000000-0005-0000-0000-0000EF190000}"/>
    <cellStyle name="20% - Énfasis5 2 2 12 6" xfId="39485" xr:uid="{00000000-0005-0000-0000-0000F0190000}"/>
    <cellStyle name="20% - Énfasis5 2 2 12 7" xfId="44553" xr:uid="{D614D39C-7932-4745-9649-D7BDBF92FF66}"/>
    <cellStyle name="20% - Énfasis5 2 2 13" xfId="5146" xr:uid="{00000000-0005-0000-0000-0000F1190000}"/>
    <cellStyle name="20% - Énfasis5 2 2 13 2" xfId="16751" xr:uid="{00000000-0005-0000-0000-0000F2190000}"/>
    <cellStyle name="20% - Énfasis5 2 2 13 3" xfId="24741" xr:uid="{00000000-0005-0000-0000-0000F3190000}"/>
    <cellStyle name="20% - Énfasis5 2 2 13 4" xfId="39570" xr:uid="{00000000-0005-0000-0000-0000F4190000}"/>
    <cellStyle name="20% - Énfasis5 2 2 13 5" xfId="44638" xr:uid="{2967254B-B9ED-451A-9BA3-77A0746D8B7F}"/>
    <cellStyle name="20% - Énfasis5 2 2 14" xfId="14932" xr:uid="{00000000-0005-0000-0000-0000F5190000}"/>
    <cellStyle name="20% - Énfasis5 2 2 14 2" xfId="27240" xr:uid="{00000000-0005-0000-0000-0000F6190000}"/>
    <cellStyle name="20% - Énfasis5 2 2 15" xfId="19261" xr:uid="{00000000-0005-0000-0000-0000F7190000}"/>
    <cellStyle name="20% - Énfasis5 2 2 15 2" xfId="32125" xr:uid="{00000000-0005-0000-0000-0000F8190000}"/>
    <cellStyle name="20% - Énfasis5 2 2 16" xfId="19536" xr:uid="{00000000-0005-0000-0000-0000F9190000}"/>
    <cellStyle name="20% - Énfasis5 2 2 17" xfId="10058" xr:uid="{00000000-0005-0000-0000-0000FA190000}"/>
    <cellStyle name="20% - Énfasis5 2 2 18" xfId="22067" xr:uid="{00000000-0005-0000-0000-0000FB190000}"/>
    <cellStyle name="20% - Énfasis5 2 2 19" xfId="22199" xr:uid="{00000000-0005-0000-0000-0000FC190000}"/>
    <cellStyle name="20% - Énfasis5 2 2 2" xfId="207" xr:uid="{00000000-0005-0000-0000-0000FD190000}"/>
    <cellStyle name="20% - Énfasis5 2 2 2 10" xfId="15021" xr:uid="{00000000-0005-0000-0000-0000FE190000}"/>
    <cellStyle name="20% - Énfasis5 2 2 2 10 2" xfId="32191" xr:uid="{00000000-0005-0000-0000-0000FF190000}"/>
    <cellStyle name="20% - Énfasis5 2 2 2 11" xfId="19351" xr:uid="{00000000-0005-0000-0000-0000001A0000}"/>
    <cellStyle name="20% - Énfasis5 2 2 2 12" xfId="19599" xr:uid="{00000000-0005-0000-0000-0000011A0000}"/>
    <cellStyle name="20% - Énfasis5 2 2 2 13" xfId="10124" xr:uid="{00000000-0005-0000-0000-0000021A0000}"/>
    <cellStyle name="20% - Énfasis5 2 2 2 14" xfId="22124" xr:uid="{00000000-0005-0000-0000-0000031A0000}"/>
    <cellStyle name="20% - Énfasis5 2 2 2 15" xfId="22265" xr:uid="{00000000-0005-0000-0000-0000041A0000}"/>
    <cellStyle name="20% - Énfasis5 2 2 2 16" xfId="37095" xr:uid="{00000000-0005-0000-0000-0000051A0000}"/>
    <cellStyle name="20% - Énfasis5 2 2 2 17" xfId="42165" xr:uid="{EAEFFDF1-A2D6-4D72-BF53-F73670505199}"/>
    <cellStyle name="20% - Énfasis5 2 2 2 2" xfId="400" xr:uid="{00000000-0005-0000-0000-0000061A0000}"/>
    <cellStyle name="20% - Énfasis5 2 2 2 2 10" xfId="37261" xr:uid="{00000000-0005-0000-0000-0000071A0000}"/>
    <cellStyle name="20% - Énfasis5 2 2 2 2 11" xfId="42329" xr:uid="{2ED23C34-B36D-4A60-9651-3CFFDD985FC6}"/>
    <cellStyle name="20% - Énfasis5 2 2 2 2 2" xfId="2014" xr:uid="{00000000-0005-0000-0000-0000081A0000}"/>
    <cellStyle name="20% - Énfasis5 2 2 2 2 2 2" xfId="4456" xr:uid="{00000000-0005-0000-0000-0000091A0000}"/>
    <cellStyle name="20% - Énfasis5 2 2 2 2 2 2 2" xfId="18566" xr:uid="{00000000-0005-0000-0000-00000A1A0000}"/>
    <cellStyle name="20% - Énfasis5 2 2 2 2 2 2 2 2" xfId="31459" xr:uid="{00000000-0005-0000-0000-00000B1A0000}"/>
    <cellStyle name="20% - Énfasis5 2 2 2 2 2 2 3" xfId="14277" xr:uid="{00000000-0005-0000-0000-00000C1A0000}"/>
    <cellStyle name="20% - Énfasis5 2 2 2 2 2 2 3 2" xfId="36344" xr:uid="{00000000-0005-0000-0000-00000D1A0000}"/>
    <cellStyle name="20% - Énfasis5 2 2 2 2 2 2 4" xfId="9399" xr:uid="{00000000-0005-0000-0000-00000E1A0000}"/>
    <cellStyle name="20% - Énfasis5 2 2 2 2 2 2 5" xfId="26524" xr:uid="{00000000-0005-0000-0000-00000F1A0000}"/>
    <cellStyle name="20% - Énfasis5 2 2 2 2 2 2 6" xfId="41353" xr:uid="{00000000-0005-0000-0000-0000101A0000}"/>
    <cellStyle name="20% - Énfasis5 2 2 2 2 2 2 7" xfId="46416" xr:uid="{93D455AC-979F-41A6-BCA5-F7540D5DD155}"/>
    <cellStyle name="20% - Énfasis5 2 2 2 2 2 3" xfId="6930" xr:uid="{00000000-0005-0000-0000-0000111A0000}"/>
    <cellStyle name="20% - Énfasis5 2 2 2 2 2 3 2" xfId="29023" xr:uid="{00000000-0005-0000-0000-0000121A0000}"/>
    <cellStyle name="20% - Énfasis5 2 2 2 2 2 4" xfId="16091" xr:uid="{00000000-0005-0000-0000-0000131A0000}"/>
    <cellStyle name="20% - Énfasis5 2 2 2 2 2 4 2" xfId="33908" xr:uid="{00000000-0005-0000-0000-0000141A0000}"/>
    <cellStyle name="20% - Énfasis5 2 2 2 2 2 5" xfId="21332" xr:uid="{00000000-0005-0000-0000-0000151A0000}"/>
    <cellStyle name="20% - Énfasis5 2 2 2 2 2 6" xfId="11841" xr:uid="{00000000-0005-0000-0000-0000161A0000}"/>
    <cellStyle name="20% - Énfasis5 2 2 2 2 2 7" xfId="23982" xr:uid="{00000000-0005-0000-0000-0000171A0000}"/>
    <cellStyle name="20% - Énfasis5 2 2 2 2 2 8" xfId="38812" xr:uid="{00000000-0005-0000-0000-0000181A0000}"/>
    <cellStyle name="20% - Énfasis5 2 2 2 2 2 9" xfId="43880" xr:uid="{0A328DC6-0A26-4217-8701-DFB2DCE935CF}"/>
    <cellStyle name="20% - Énfasis5 2 2 2 2 3" xfId="1401" xr:uid="{00000000-0005-0000-0000-0000191A0000}"/>
    <cellStyle name="20% - Énfasis5 2 2 2 2 3 2" xfId="3843" xr:uid="{00000000-0005-0000-0000-00001A1A0000}"/>
    <cellStyle name="20% - Énfasis5 2 2 2 2 3 2 2" xfId="17953" xr:uid="{00000000-0005-0000-0000-00001B1A0000}"/>
    <cellStyle name="20% - Énfasis5 2 2 2 2 3 2 2 2" xfId="30846" xr:uid="{00000000-0005-0000-0000-00001C1A0000}"/>
    <cellStyle name="20% - Énfasis5 2 2 2 2 3 2 3" xfId="13664" xr:uid="{00000000-0005-0000-0000-00001D1A0000}"/>
    <cellStyle name="20% - Énfasis5 2 2 2 2 3 2 3 2" xfId="35731" xr:uid="{00000000-0005-0000-0000-00001E1A0000}"/>
    <cellStyle name="20% - Énfasis5 2 2 2 2 3 2 4" xfId="8786" xr:uid="{00000000-0005-0000-0000-00001F1A0000}"/>
    <cellStyle name="20% - Énfasis5 2 2 2 2 3 2 5" xfId="25911" xr:uid="{00000000-0005-0000-0000-0000201A0000}"/>
    <cellStyle name="20% - Énfasis5 2 2 2 2 3 2 6" xfId="40740" xr:uid="{00000000-0005-0000-0000-0000211A0000}"/>
    <cellStyle name="20% - Énfasis5 2 2 2 2 3 2 7" xfId="45803" xr:uid="{4BBAC710-75FB-409B-A405-A71A81D68FCC}"/>
    <cellStyle name="20% - Énfasis5 2 2 2 2 3 3" xfId="6317" xr:uid="{00000000-0005-0000-0000-0000221A0000}"/>
    <cellStyle name="20% - Énfasis5 2 2 2 2 3 3 2" xfId="28410" xr:uid="{00000000-0005-0000-0000-0000231A0000}"/>
    <cellStyle name="20% - Énfasis5 2 2 2 2 3 4" xfId="20719" xr:uid="{00000000-0005-0000-0000-0000241A0000}"/>
    <cellStyle name="20% - Énfasis5 2 2 2 2 3 4 2" xfId="33295" xr:uid="{00000000-0005-0000-0000-0000251A0000}"/>
    <cellStyle name="20% - Énfasis5 2 2 2 2 3 5" xfId="11228" xr:uid="{00000000-0005-0000-0000-0000261A0000}"/>
    <cellStyle name="20% - Énfasis5 2 2 2 2 3 6" xfId="23369" xr:uid="{00000000-0005-0000-0000-0000271A0000}"/>
    <cellStyle name="20% - Énfasis5 2 2 2 2 3 7" xfId="38199" xr:uid="{00000000-0005-0000-0000-0000281A0000}"/>
    <cellStyle name="20% - Énfasis5 2 2 2 2 3 8" xfId="43267" xr:uid="{B00180E9-B00C-4714-8457-ED630E70EB9F}"/>
    <cellStyle name="20% - Énfasis5 2 2 2 2 4" xfId="2905" xr:uid="{00000000-0005-0000-0000-0000291A0000}"/>
    <cellStyle name="20% - Énfasis5 2 2 2 2 4 2" xfId="17015" xr:uid="{00000000-0005-0000-0000-00002A1A0000}"/>
    <cellStyle name="20% - Énfasis5 2 2 2 2 4 2 2" xfId="29908" xr:uid="{00000000-0005-0000-0000-00002B1A0000}"/>
    <cellStyle name="20% - Énfasis5 2 2 2 2 4 3" xfId="12726" xr:uid="{00000000-0005-0000-0000-00002C1A0000}"/>
    <cellStyle name="20% - Énfasis5 2 2 2 2 4 3 2" xfId="34793" xr:uid="{00000000-0005-0000-0000-00002D1A0000}"/>
    <cellStyle name="20% - Énfasis5 2 2 2 2 4 4" xfId="7848" xr:uid="{00000000-0005-0000-0000-00002E1A0000}"/>
    <cellStyle name="20% - Énfasis5 2 2 2 2 4 5" xfId="24973" xr:uid="{00000000-0005-0000-0000-00002F1A0000}"/>
    <cellStyle name="20% - Énfasis5 2 2 2 2 4 6" xfId="39802" xr:uid="{00000000-0005-0000-0000-0000301A0000}"/>
    <cellStyle name="20% - Énfasis5 2 2 2 2 4 7" xfId="44865" xr:uid="{0AF88CD2-8E35-45D8-A604-C5F5076ACFB0}"/>
    <cellStyle name="20% - Énfasis5 2 2 2 2 5" xfId="5379" xr:uid="{00000000-0005-0000-0000-0000311A0000}"/>
    <cellStyle name="20% - Énfasis5 2 2 2 2 5 2" xfId="27472" xr:uid="{00000000-0005-0000-0000-0000321A0000}"/>
    <cellStyle name="20% - Énfasis5 2 2 2 2 6" xfId="15460" xr:uid="{00000000-0005-0000-0000-0000331A0000}"/>
    <cellStyle name="20% - Énfasis5 2 2 2 2 6 2" xfId="32357" xr:uid="{00000000-0005-0000-0000-0000341A0000}"/>
    <cellStyle name="20% - Énfasis5 2 2 2 2 7" xfId="19763" xr:uid="{00000000-0005-0000-0000-0000351A0000}"/>
    <cellStyle name="20% - Énfasis5 2 2 2 2 8" xfId="10290" xr:uid="{00000000-0005-0000-0000-0000361A0000}"/>
    <cellStyle name="20% - Énfasis5 2 2 2 2 9" xfId="22431" xr:uid="{00000000-0005-0000-0000-0000371A0000}"/>
    <cellStyle name="20% - Énfasis5 2 2 2 3" xfId="574" xr:uid="{00000000-0005-0000-0000-0000381A0000}"/>
    <cellStyle name="20% - Énfasis5 2 2 2 3 10" xfId="37432" xr:uid="{00000000-0005-0000-0000-0000391A0000}"/>
    <cellStyle name="20% - Énfasis5 2 2 2 3 11" xfId="42500" xr:uid="{791D287F-019E-472A-946F-AC38731B8293}"/>
    <cellStyle name="20% - Énfasis5 2 2 2 3 2" xfId="2185" xr:uid="{00000000-0005-0000-0000-00003A1A0000}"/>
    <cellStyle name="20% - Énfasis5 2 2 2 3 2 2" xfId="4627" xr:uid="{00000000-0005-0000-0000-00003B1A0000}"/>
    <cellStyle name="20% - Énfasis5 2 2 2 3 2 2 2" xfId="18737" xr:uid="{00000000-0005-0000-0000-00003C1A0000}"/>
    <cellStyle name="20% - Énfasis5 2 2 2 3 2 2 2 2" xfId="31630" xr:uid="{00000000-0005-0000-0000-00003D1A0000}"/>
    <cellStyle name="20% - Énfasis5 2 2 2 3 2 2 3" xfId="14448" xr:uid="{00000000-0005-0000-0000-00003E1A0000}"/>
    <cellStyle name="20% - Énfasis5 2 2 2 3 2 2 3 2" xfId="36515" xr:uid="{00000000-0005-0000-0000-00003F1A0000}"/>
    <cellStyle name="20% - Énfasis5 2 2 2 3 2 2 4" xfId="9570" xr:uid="{00000000-0005-0000-0000-0000401A0000}"/>
    <cellStyle name="20% - Énfasis5 2 2 2 3 2 2 5" xfId="26695" xr:uid="{00000000-0005-0000-0000-0000411A0000}"/>
    <cellStyle name="20% - Énfasis5 2 2 2 3 2 2 6" xfId="41524" xr:uid="{00000000-0005-0000-0000-0000421A0000}"/>
    <cellStyle name="20% - Énfasis5 2 2 2 3 2 2 7" xfId="46587" xr:uid="{242B1EE8-83E3-4055-A391-4DBA9F149EB6}"/>
    <cellStyle name="20% - Énfasis5 2 2 2 3 2 3" xfId="7101" xr:uid="{00000000-0005-0000-0000-0000431A0000}"/>
    <cellStyle name="20% - Énfasis5 2 2 2 3 2 3 2" xfId="29194" xr:uid="{00000000-0005-0000-0000-0000441A0000}"/>
    <cellStyle name="20% - Énfasis5 2 2 2 3 2 4" xfId="16262" xr:uid="{00000000-0005-0000-0000-0000451A0000}"/>
    <cellStyle name="20% - Énfasis5 2 2 2 3 2 4 2" xfId="34079" xr:uid="{00000000-0005-0000-0000-0000461A0000}"/>
    <cellStyle name="20% - Énfasis5 2 2 2 3 2 5" xfId="21503" xr:uid="{00000000-0005-0000-0000-0000471A0000}"/>
    <cellStyle name="20% - Énfasis5 2 2 2 3 2 6" xfId="12012" xr:uid="{00000000-0005-0000-0000-0000481A0000}"/>
    <cellStyle name="20% - Énfasis5 2 2 2 3 2 7" xfId="24153" xr:uid="{00000000-0005-0000-0000-0000491A0000}"/>
    <cellStyle name="20% - Énfasis5 2 2 2 3 2 8" xfId="38983" xr:uid="{00000000-0005-0000-0000-00004A1A0000}"/>
    <cellStyle name="20% - Énfasis5 2 2 2 3 2 9" xfId="44051" xr:uid="{869C881F-9973-4C73-A9D4-002C96F7646E}"/>
    <cellStyle name="20% - Énfasis5 2 2 2 3 3" xfId="1572" xr:uid="{00000000-0005-0000-0000-00004B1A0000}"/>
    <cellStyle name="20% - Énfasis5 2 2 2 3 3 2" xfId="4014" xr:uid="{00000000-0005-0000-0000-00004C1A0000}"/>
    <cellStyle name="20% - Énfasis5 2 2 2 3 3 2 2" xfId="18124" xr:uid="{00000000-0005-0000-0000-00004D1A0000}"/>
    <cellStyle name="20% - Énfasis5 2 2 2 3 3 2 2 2" xfId="31017" xr:uid="{00000000-0005-0000-0000-00004E1A0000}"/>
    <cellStyle name="20% - Énfasis5 2 2 2 3 3 2 3" xfId="13835" xr:uid="{00000000-0005-0000-0000-00004F1A0000}"/>
    <cellStyle name="20% - Énfasis5 2 2 2 3 3 2 3 2" xfId="35902" xr:uid="{00000000-0005-0000-0000-0000501A0000}"/>
    <cellStyle name="20% - Énfasis5 2 2 2 3 3 2 4" xfId="8957" xr:uid="{00000000-0005-0000-0000-0000511A0000}"/>
    <cellStyle name="20% - Énfasis5 2 2 2 3 3 2 5" xfId="26082" xr:uid="{00000000-0005-0000-0000-0000521A0000}"/>
    <cellStyle name="20% - Énfasis5 2 2 2 3 3 2 6" xfId="40911" xr:uid="{00000000-0005-0000-0000-0000531A0000}"/>
    <cellStyle name="20% - Énfasis5 2 2 2 3 3 2 7" xfId="45974" xr:uid="{65CE0BAD-3111-400C-8F32-E2ABBBE96112}"/>
    <cellStyle name="20% - Énfasis5 2 2 2 3 3 3" xfId="6488" xr:uid="{00000000-0005-0000-0000-0000541A0000}"/>
    <cellStyle name="20% - Énfasis5 2 2 2 3 3 3 2" xfId="28581" xr:uid="{00000000-0005-0000-0000-0000551A0000}"/>
    <cellStyle name="20% - Énfasis5 2 2 2 3 3 4" xfId="20890" xr:uid="{00000000-0005-0000-0000-0000561A0000}"/>
    <cellStyle name="20% - Énfasis5 2 2 2 3 3 4 2" xfId="33466" xr:uid="{00000000-0005-0000-0000-0000571A0000}"/>
    <cellStyle name="20% - Énfasis5 2 2 2 3 3 5" xfId="11399" xr:uid="{00000000-0005-0000-0000-0000581A0000}"/>
    <cellStyle name="20% - Énfasis5 2 2 2 3 3 6" xfId="23540" xr:uid="{00000000-0005-0000-0000-0000591A0000}"/>
    <cellStyle name="20% - Énfasis5 2 2 2 3 3 7" xfId="38370" xr:uid="{00000000-0005-0000-0000-00005A1A0000}"/>
    <cellStyle name="20% - Énfasis5 2 2 2 3 3 8" xfId="43438" xr:uid="{F7C75293-7B8E-471E-B3BE-BF0EE7770361}"/>
    <cellStyle name="20% - Énfasis5 2 2 2 3 4" xfId="3076" xr:uid="{00000000-0005-0000-0000-00005B1A0000}"/>
    <cellStyle name="20% - Énfasis5 2 2 2 3 4 2" xfId="17186" xr:uid="{00000000-0005-0000-0000-00005C1A0000}"/>
    <cellStyle name="20% - Énfasis5 2 2 2 3 4 2 2" xfId="30079" xr:uid="{00000000-0005-0000-0000-00005D1A0000}"/>
    <cellStyle name="20% - Énfasis5 2 2 2 3 4 3" xfId="12897" xr:uid="{00000000-0005-0000-0000-00005E1A0000}"/>
    <cellStyle name="20% - Énfasis5 2 2 2 3 4 3 2" xfId="34964" xr:uid="{00000000-0005-0000-0000-00005F1A0000}"/>
    <cellStyle name="20% - Énfasis5 2 2 2 3 4 4" xfId="8019" xr:uid="{00000000-0005-0000-0000-0000601A0000}"/>
    <cellStyle name="20% - Énfasis5 2 2 2 3 4 5" xfId="25144" xr:uid="{00000000-0005-0000-0000-0000611A0000}"/>
    <cellStyle name="20% - Énfasis5 2 2 2 3 4 6" xfId="39973" xr:uid="{00000000-0005-0000-0000-0000621A0000}"/>
    <cellStyle name="20% - Énfasis5 2 2 2 3 4 7" xfId="45036" xr:uid="{79213D2D-BC0D-4285-BACE-00D2340B6CCA}"/>
    <cellStyle name="20% - Énfasis5 2 2 2 3 5" xfId="5550" xr:uid="{00000000-0005-0000-0000-0000631A0000}"/>
    <cellStyle name="20% - Énfasis5 2 2 2 3 5 2" xfId="27643" xr:uid="{00000000-0005-0000-0000-0000641A0000}"/>
    <cellStyle name="20% - Énfasis5 2 2 2 3 6" xfId="15631" xr:uid="{00000000-0005-0000-0000-0000651A0000}"/>
    <cellStyle name="20% - Énfasis5 2 2 2 3 6 2" xfId="32528" xr:uid="{00000000-0005-0000-0000-0000661A0000}"/>
    <cellStyle name="20% - Énfasis5 2 2 2 3 7" xfId="19934" xr:uid="{00000000-0005-0000-0000-0000671A0000}"/>
    <cellStyle name="20% - Énfasis5 2 2 2 3 8" xfId="10461" xr:uid="{00000000-0005-0000-0000-0000681A0000}"/>
    <cellStyle name="20% - Énfasis5 2 2 2 3 9" xfId="22602" xr:uid="{00000000-0005-0000-0000-0000691A0000}"/>
    <cellStyle name="20% - Énfasis5 2 2 2 4" xfId="1234" xr:uid="{00000000-0005-0000-0000-00006A1A0000}"/>
    <cellStyle name="20% - Énfasis5 2 2 2 4 2" xfId="3679" xr:uid="{00000000-0005-0000-0000-00006B1A0000}"/>
    <cellStyle name="20% - Énfasis5 2 2 2 4 2 2" xfId="17789" xr:uid="{00000000-0005-0000-0000-00006C1A0000}"/>
    <cellStyle name="20% - Énfasis5 2 2 2 4 2 2 2" xfId="30682" xr:uid="{00000000-0005-0000-0000-00006D1A0000}"/>
    <cellStyle name="20% - Énfasis5 2 2 2 4 2 3" xfId="13500" xr:uid="{00000000-0005-0000-0000-00006E1A0000}"/>
    <cellStyle name="20% - Énfasis5 2 2 2 4 2 3 2" xfId="35567" xr:uid="{00000000-0005-0000-0000-00006F1A0000}"/>
    <cellStyle name="20% - Énfasis5 2 2 2 4 2 4" xfId="8622" xr:uid="{00000000-0005-0000-0000-0000701A0000}"/>
    <cellStyle name="20% - Énfasis5 2 2 2 4 2 5" xfId="25747" xr:uid="{00000000-0005-0000-0000-0000711A0000}"/>
    <cellStyle name="20% - Énfasis5 2 2 2 4 2 6" xfId="40576" xr:uid="{00000000-0005-0000-0000-0000721A0000}"/>
    <cellStyle name="20% - Énfasis5 2 2 2 4 2 7" xfId="45639" xr:uid="{A1A47801-B67E-42AB-B914-C0620C0EB169}"/>
    <cellStyle name="20% - Énfasis5 2 2 2 4 3" xfId="6153" xr:uid="{00000000-0005-0000-0000-0000731A0000}"/>
    <cellStyle name="20% - Énfasis5 2 2 2 4 3 2" xfId="28246" xr:uid="{00000000-0005-0000-0000-0000741A0000}"/>
    <cellStyle name="20% - Énfasis5 2 2 2 4 4" xfId="15296" xr:uid="{00000000-0005-0000-0000-0000751A0000}"/>
    <cellStyle name="20% - Énfasis5 2 2 2 4 4 2" xfId="33131" xr:uid="{00000000-0005-0000-0000-0000761A0000}"/>
    <cellStyle name="20% - Énfasis5 2 2 2 4 5" xfId="20555" xr:uid="{00000000-0005-0000-0000-0000771A0000}"/>
    <cellStyle name="20% - Énfasis5 2 2 2 4 6" xfId="11064" xr:uid="{00000000-0005-0000-0000-0000781A0000}"/>
    <cellStyle name="20% - Énfasis5 2 2 2 4 7" xfId="23205" xr:uid="{00000000-0005-0000-0000-0000791A0000}"/>
    <cellStyle name="20% - Énfasis5 2 2 2 4 8" xfId="38035" xr:uid="{00000000-0005-0000-0000-00007A1A0000}"/>
    <cellStyle name="20% - Énfasis5 2 2 2 4 9" xfId="43103" xr:uid="{EA82035E-2C24-46E2-B81A-9AF3436A473F}"/>
    <cellStyle name="20% - Énfasis5 2 2 2 5" xfId="1850" xr:uid="{00000000-0005-0000-0000-00007B1A0000}"/>
    <cellStyle name="20% - Énfasis5 2 2 2 5 2" xfId="4292" xr:uid="{00000000-0005-0000-0000-00007C1A0000}"/>
    <cellStyle name="20% - Énfasis5 2 2 2 5 2 2" xfId="18402" xr:uid="{00000000-0005-0000-0000-00007D1A0000}"/>
    <cellStyle name="20% - Énfasis5 2 2 2 5 2 2 2" xfId="31295" xr:uid="{00000000-0005-0000-0000-00007E1A0000}"/>
    <cellStyle name="20% - Énfasis5 2 2 2 5 2 3" xfId="14113" xr:uid="{00000000-0005-0000-0000-00007F1A0000}"/>
    <cellStyle name="20% - Énfasis5 2 2 2 5 2 3 2" xfId="36180" xr:uid="{00000000-0005-0000-0000-0000801A0000}"/>
    <cellStyle name="20% - Énfasis5 2 2 2 5 2 4" xfId="9235" xr:uid="{00000000-0005-0000-0000-0000811A0000}"/>
    <cellStyle name="20% - Énfasis5 2 2 2 5 2 5" xfId="26360" xr:uid="{00000000-0005-0000-0000-0000821A0000}"/>
    <cellStyle name="20% - Énfasis5 2 2 2 5 2 6" xfId="41189" xr:uid="{00000000-0005-0000-0000-0000831A0000}"/>
    <cellStyle name="20% - Énfasis5 2 2 2 5 2 7" xfId="46252" xr:uid="{38DC3E02-9298-41DE-A59F-D239D3BB8B26}"/>
    <cellStyle name="20% - Énfasis5 2 2 2 5 3" xfId="6766" xr:uid="{00000000-0005-0000-0000-0000841A0000}"/>
    <cellStyle name="20% - Énfasis5 2 2 2 5 3 2" xfId="28859" xr:uid="{00000000-0005-0000-0000-0000851A0000}"/>
    <cellStyle name="20% - Énfasis5 2 2 2 5 4" xfId="15927" xr:uid="{00000000-0005-0000-0000-0000861A0000}"/>
    <cellStyle name="20% - Énfasis5 2 2 2 5 4 2" xfId="33744" xr:uid="{00000000-0005-0000-0000-0000871A0000}"/>
    <cellStyle name="20% - Énfasis5 2 2 2 5 5" xfId="21168" xr:uid="{00000000-0005-0000-0000-0000881A0000}"/>
    <cellStyle name="20% - Énfasis5 2 2 2 5 6" xfId="11677" xr:uid="{00000000-0005-0000-0000-0000891A0000}"/>
    <cellStyle name="20% - Énfasis5 2 2 2 5 7" xfId="23818" xr:uid="{00000000-0005-0000-0000-00008A1A0000}"/>
    <cellStyle name="20% - Énfasis5 2 2 2 5 8" xfId="38648" xr:uid="{00000000-0005-0000-0000-00008B1A0000}"/>
    <cellStyle name="20% - Énfasis5 2 2 2 5 9" xfId="43716" xr:uid="{320B8850-9331-44DB-9FED-9E3081D87A8D}"/>
    <cellStyle name="20% - Énfasis5 2 2 2 6" xfId="2506" xr:uid="{00000000-0005-0000-0000-00008C1A0000}"/>
    <cellStyle name="20% - Énfasis5 2 2 2 6 2" xfId="4948" xr:uid="{00000000-0005-0000-0000-00008D1A0000}"/>
    <cellStyle name="20% - Énfasis5 2 2 2 6 2 2" xfId="19058" xr:uid="{00000000-0005-0000-0000-00008E1A0000}"/>
    <cellStyle name="20% - Énfasis5 2 2 2 6 2 2 2" xfId="31951" xr:uid="{00000000-0005-0000-0000-00008F1A0000}"/>
    <cellStyle name="20% - Énfasis5 2 2 2 6 2 3" xfId="14769" xr:uid="{00000000-0005-0000-0000-0000901A0000}"/>
    <cellStyle name="20% - Énfasis5 2 2 2 6 2 3 2" xfId="36836" xr:uid="{00000000-0005-0000-0000-0000911A0000}"/>
    <cellStyle name="20% - Énfasis5 2 2 2 6 2 4" xfId="9891" xr:uid="{00000000-0005-0000-0000-0000921A0000}"/>
    <cellStyle name="20% - Énfasis5 2 2 2 6 2 5" xfId="27016" xr:uid="{00000000-0005-0000-0000-0000931A0000}"/>
    <cellStyle name="20% - Énfasis5 2 2 2 6 2 6" xfId="41845" xr:uid="{00000000-0005-0000-0000-0000941A0000}"/>
    <cellStyle name="20% - Énfasis5 2 2 2 6 2 7" xfId="46908" xr:uid="{CDBFA2B8-2C53-43FC-B27C-E33A1F11B583}"/>
    <cellStyle name="20% - Énfasis5 2 2 2 6 3" xfId="7422" xr:uid="{00000000-0005-0000-0000-0000951A0000}"/>
    <cellStyle name="20% - Énfasis5 2 2 2 6 3 2" xfId="29515" xr:uid="{00000000-0005-0000-0000-0000961A0000}"/>
    <cellStyle name="20% - Énfasis5 2 2 2 6 4" xfId="16583" xr:uid="{00000000-0005-0000-0000-0000971A0000}"/>
    <cellStyle name="20% - Énfasis5 2 2 2 6 4 2" xfId="34400" xr:uid="{00000000-0005-0000-0000-0000981A0000}"/>
    <cellStyle name="20% - Énfasis5 2 2 2 6 5" xfId="21824" xr:uid="{00000000-0005-0000-0000-0000991A0000}"/>
    <cellStyle name="20% - Énfasis5 2 2 2 6 6" xfId="12333" xr:uid="{00000000-0005-0000-0000-00009A1A0000}"/>
    <cellStyle name="20% - Énfasis5 2 2 2 6 7" xfId="24474" xr:uid="{00000000-0005-0000-0000-00009B1A0000}"/>
    <cellStyle name="20% - Énfasis5 2 2 2 6 8" xfId="39304" xr:uid="{00000000-0005-0000-0000-00009C1A0000}"/>
    <cellStyle name="20% - Énfasis5 2 2 2 6 9" xfId="44372" xr:uid="{04DC3378-7C71-4749-9AF6-2B3B9D6C891B}"/>
    <cellStyle name="20% - Énfasis5 2 2 2 7" xfId="959" xr:uid="{00000000-0005-0000-0000-00009D1A0000}"/>
    <cellStyle name="20% - Énfasis5 2 2 2 7 2" xfId="3404" xr:uid="{00000000-0005-0000-0000-00009E1A0000}"/>
    <cellStyle name="20% - Énfasis5 2 2 2 7 2 2" xfId="17514" xr:uid="{00000000-0005-0000-0000-00009F1A0000}"/>
    <cellStyle name="20% - Énfasis5 2 2 2 7 2 2 2" xfId="30407" xr:uid="{00000000-0005-0000-0000-0000A01A0000}"/>
    <cellStyle name="20% - Énfasis5 2 2 2 7 2 3" xfId="13225" xr:uid="{00000000-0005-0000-0000-0000A11A0000}"/>
    <cellStyle name="20% - Énfasis5 2 2 2 7 2 3 2" xfId="35292" xr:uid="{00000000-0005-0000-0000-0000A21A0000}"/>
    <cellStyle name="20% - Énfasis5 2 2 2 7 2 4" xfId="8347" xr:uid="{00000000-0005-0000-0000-0000A31A0000}"/>
    <cellStyle name="20% - Énfasis5 2 2 2 7 2 5" xfId="25472" xr:uid="{00000000-0005-0000-0000-0000A41A0000}"/>
    <cellStyle name="20% - Énfasis5 2 2 2 7 2 6" xfId="40301" xr:uid="{00000000-0005-0000-0000-0000A51A0000}"/>
    <cellStyle name="20% - Énfasis5 2 2 2 7 2 7" xfId="45364" xr:uid="{8E39FC5A-634B-44E6-961B-9A09F0AA384D}"/>
    <cellStyle name="20% - Énfasis5 2 2 2 7 3" xfId="5878" xr:uid="{00000000-0005-0000-0000-0000A61A0000}"/>
    <cellStyle name="20% - Énfasis5 2 2 2 7 3 2" xfId="27971" xr:uid="{00000000-0005-0000-0000-0000A71A0000}"/>
    <cellStyle name="20% - Énfasis5 2 2 2 7 4" xfId="20280" xr:uid="{00000000-0005-0000-0000-0000A81A0000}"/>
    <cellStyle name="20% - Énfasis5 2 2 2 7 4 2" xfId="32856" xr:uid="{00000000-0005-0000-0000-0000A91A0000}"/>
    <cellStyle name="20% - Énfasis5 2 2 2 7 5" xfId="10789" xr:uid="{00000000-0005-0000-0000-0000AA1A0000}"/>
    <cellStyle name="20% - Énfasis5 2 2 2 7 6" xfId="22930" xr:uid="{00000000-0005-0000-0000-0000AB1A0000}"/>
    <cellStyle name="20% - Énfasis5 2 2 2 7 7" xfId="37760" xr:uid="{00000000-0005-0000-0000-0000AC1A0000}"/>
    <cellStyle name="20% - Énfasis5 2 2 2 7 8" xfId="42828" xr:uid="{782ABB94-49FF-4DDF-9EF1-9B8A9B35EEB9}"/>
    <cellStyle name="20% - Énfasis5 2 2 2 8" xfId="2741" xr:uid="{00000000-0005-0000-0000-0000AD1A0000}"/>
    <cellStyle name="20% - Énfasis5 2 2 2 8 2" xfId="16851" xr:uid="{00000000-0005-0000-0000-0000AE1A0000}"/>
    <cellStyle name="20% - Énfasis5 2 2 2 8 2 2" xfId="29744" xr:uid="{00000000-0005-0000-0000-0000AF1A0000}"/>
    <cellStyle name="20% - Énfasis5 2 2 2 8 3" xfId="12562" xr:uid="{00000000-0005-0000-0000-0000B01A0000}"/>
    <cellStyle name="20% - Énfasis5 2 2 2 8 3 2" xfId="34629" xr:uid="{00000000-0005-0000-0000-0000B11A0000}"/>
    <cellStyle name="20% - Énfasis5 2 2 2 8 4" xfId="7684" xr:uid="{00000000-0005-0000-0000-0000B21A0000}"/>
    <cellStyle name="20% - Énfasis5 2 2 2 8 5" xfId="24807" xr:uid="{00000000-0005-0000-0000-0000B31A0000}"/>
    <cellStyle name="20% - Énfasis5 2 2 2 8 6" xfId="39636" xr:uid="{00000000-0005-0000-0000-0000B41A0000}"/>
    <cellStyle name="20% - Énfasis5 2 2 2 8 7" xfId="44701" xr:uid="{E15274FC-AB77-4117-858C-FC19C476ABBB}"/>
    <cellStyle name="20% - Énfasis5 2 2 2 9" xfId="5213" xr:uid="{00000000-0005-0000-0000-0000B51A0000}"/>
    <cellStyle name="20% - Énfasis5 2 2 2 9 2" xfId="27306" xr:uid="{00000000-0005-0000-0000-0000B61A0000}"/>
    <cellStyle name="20% - Énfasis5 2 2 20" xfId="37029" xr:uid="{00000000-0005-0000-0000-0000B71A0000}"/>
    <cellStyle name="20% - Énfasis5 2 2 21" xfId="42102" xr:uid="{EDCBB081-4719-47C1-91F5-1720B58430D5}"/>
    <cellStyle name="20% - Énfasis5 2 2 3" xfId="334" xr:uid="{00000000-0005-0000-0000-0000B81A0000}"/>
    <cellStyle name="20% - Énfasis5 2 2 3 10" xfId="19288" xr:uid="{00000000-0005-0000-0000-0000B91A0000}"/>
    <cellStyle name="20% - Énfasis5 2 2 3 11" xfId="19700" xr:uid="{00000000-0005-0000-0000-0000BA1A0000}"/>
    <cellStyle name="20% - Énfasis5 2 2 3 12" xfId="10227" xr:uid="{00000000-0005-0000-0000-0000BB1A0000}"/>
    <cellStyle name="20% - Énfasis5 2 2 3 13" xfId="22368" xr:uid="{00000000-0005-0000-0000-0000BC1A0000}"/>
    <cellStyle name="20% - Énfasis5 2 2 3 14" xfId="37198" xr:uid="{00000000-0005-0000-0000-0000BD1A0000}"/>
    <cellStyle name="20% - Énfasis5 2 2 3 15" xfId="42266" xr:uid="{D8420BED-A8D8-480F-8452-768A0D13265E}"/>
    <cellStyle name="20% - Énfasis5 2 2 3 2" xfId="573" xr:uid="{00000000-0005-0000-0000-0000BE1A0000}"/>
    <cellStyle name="20% - Énfasis5 2 2 3 2 10" xfId="37431" xr:uid="{00000000-0005-0000-0000-0000BF1A0000}"/>
    <cellStyle name="20% - Énfasis5 2 2 3 2 11" xfId="42499" xr:uid="{54765BD1-42E8-41B4-80FE-3F7E26CE3EA8}"/>
    <cellStyle name="20% - Énfasis5 2 2 3 2 2" xfId="2184" xr:uid="{00000000-0005-0000-0000-0000C01A0000}"/>
    <cellStyle name="20% - Énfasis5 2 2 3 2 2 2" xfId="4626" xr:uid="{00000000-0005-0000-0000-0000C11A0000}"/>
    <cellStyle name="20% - Énfasis5 2 2 3 2 2 2 2" xfId="18736" xr:uid="{00000000-0005-0000-0000-0000C21A0000}"/>
    <cellStyle name="20% - Énfasis5 2 2 3 2 2 2 2 2" xfId="31629" xr:uid="{00000000-0005-0000-0000-0000C31A0000}"/>
    <cellStyle name="20% - Énfasis5 2 2 3 2 2 2 3" xfId="14447" xr:uid="{00000000-0005-0000-0000-0000C41A0000}"/>
    <cellStyle name="20% - Énfasis5 2 2 3 2 2 2 3 2" xfId="36514" xr:uid="{00000000-0005-0000-0000-0000C51A0000}"/>
    <cellStyle name="20% - Énfasis5 2 2 3 2 2 2 4" xfId="9569" xr:uid="{00000000-0005-0000-0000-0000C61A0000}"/>
    <cellStyle name="20% - Énfasis5 2 2 3 2 2 2 5" xfId="26694" xr:uid="{00000000-0005-0000-0000-0000C71A0000}"/>
    <cellStyle name="20% - Énfasis5 2 2 3 2 2 2 6" xfId="41523" xr:uid="{00000000-0005-0000-0000-0000C81A0000}"/>
    <cellStyle name="20% - Énfasis5 2 2 3 2 2 2 7" xfId="46586" xr:uid="{F6EFF6C8-5468-4A20-AE1D-FA316E73E8A6}"/>
    <cellStyle name="20% - Énfasis5 2 2 3 2 2 3" xfId="7100" xr:uid="{00000000-0005-0000-0000-0000C91A0000}"/>
    <cellStyle name="20% - Énfasis5 2 2 3 2 2 3 2" xfId="29193" xr:uid="{00000000-0005-0000-0000-0000CA1A0000}"/>
    <cellStyle name="20% - Énfasis5 2 2 3 2 2 4" xfId="16261" xr:uid="{00000000-0005-0000-0000-0000CB1A0000}"/>
    <cellStyle name="20% - Énfasis5 2 2 3 2 2 4 2" xfId="34078" xr:uid="{00000000-0005-0000-0000-0000CC1A0000}"/>
    <cellStyle name="20% - Énfasis5 2 2 3 2 2 5" xfId="21502" xr:uid="{00000000-0005-0000-0000-0000CD1A0000}"/>
    <cellStyle name="20% - Énfasis5 2 2 3 2 2 6" xfId="12011" xr:uid="{00000000-0005-0000-0000-0000CE1A0000}"/>
    <cellStyle name="20% - Énfasis5 2 2 3 2 2 7" xfId="24152" xr:uid="{00000000-0005-0000-0000-0000CF1A0000}"/>
    <cellStyle name="20% - Énfasis5 2 2 3 2 2 8" xfId="38982" xr:uid="{00000000-0005-0000-0000-0000D01A0000}"/>
    <cellStyle name="20% - Énfasis5 2 2 3 2 2 9" xfId="44050" xr:uid="{2B983743-CDB5-4200-AC5E-E751957E6CB2}"/>
    <cellStyle name="20% - Énfasis5 2 2 3 2 3" xfId="1571" xr:uid="{00000000-0005-0000-0000-0000D11A0000}"/>
    <cellStyle name="20% - Énfasis5 2 2 3 2 3 2" xfId="4013" xr:uid="{00000000-0005-0000-0000-0000D21A0000}"/>
    <cellStyle name="20% - Énfasis5 2 2 3 2 3 2 2" xfId="18123" xr:uid="{00000000-0005-0000-0000-0000D31A0000}"/>
    <cellStyle name="20% - Énfasis5 2 2 3 2 3 2 2 2" xfId="31016" xr:uid="{00000000-0005-0000-0000-0000D41A0000}"/>
    <cellStyle name="20% - Énfasis5 2 2 3 2 3 2 3" xfId="13834" xr:uid="{00000000-0005-0000-0000-0000D51A0000}"/>
    <cellStyle name="20% - Énfasis5 2 2 3 2 3 2 3 2" xfId="35901" xr:uid="{00000000-0005-0000-0000-0000D61A0000}"/>
    <cellStyle name="20% - Énfasis5 2 2 3 2 3 2 4" xfId="8956" xr:uid="{00000000-0005-0000-0000-0000D71A0000}"/>
    <cellStyle name="20% - Énfasis5 2 2 3 2 3 2 5" xfId="26081" xr:uid="{00000000-0005-0000-0000-0000D81A0000}"/>
    <cellStyle name="20% - Énfasis5 2 2 3 2 3 2 6" xfId="40910" xr:uid="{00000000-0005-0000-0000-0000D91A0000}"/>
    <cellStyle name="20% - Énfasis5 2 2 3 2 3 2 7" xfId="45973" xr:uid="{BB6991D7-8826-49FF-A817-AA74BE64E840}"/>
    <cellStyle name="20% - Énfasis5 2 2 3 2 3 3" xfId="6487" xr:uid="{00000000-0005-0000-0000-0000DA1A0000}"/>
    <cellStyle name="20% - Énfasis5 2 2 3 2 3 3 2" xfId="28580" xr:uid="{00000000-0005-0000-0000-0000DB1A0000}"/>
    <cellStyle name="20% - Énfasis5 2 2 3 2 3 4" xfId="20889" xr:uid="{00000000-0005-0000-0000-0000DC1A0000}"/>
    <cellStyle name="20% - Énfasis5 2 2 3 2 3 4 2" xfId="33465" xr:uid="{00000000-0005-0000-0000-0000DD1A0000}"/>
    <cellStyle name="20% - Énfasis5 2 2 3 2 3 5" xfId="11398" xr:uid="{00000000-0005-0000-0000-0000DE1A0000}"/>
    <cellStyle name="20% - Énfasis5 2 2 3 2 3 6" xfId="23539" xr:uid="{00000000-0005-0000-0000-0000DF1A0000}"/>
    <cellStyle name="20% - Énfasis5 2 2 3 2 3 7" xfId="38369" xr:uid="{00000000-0005-0000-0000-0000E01A0000}"/>
    <cellStyle name="20% - Énfasis5 2 2 3 2 3 8" xfId="43437" xr:uid="{45F0B20D-F8A4-48F3-BD0A-BD331545181A}"/>
    <cellStyle name="20% - Énfasis5 2 2 3 2 4" xfId="3075" xr:uid="{00000000-0005-0000-0000-0000E11A0000}"/>
    <cellStyle name="20% - Énfasis5 2 2 3 2 4 2" xfId="17185" xr:uid="{00000000-0005-0000-0000-0000E21A0000}"/>
    <cellStyle name="20% - Énfasis5 2 2 3 2 4 2 2" xfId="30078" xr:uid="{00000000-0005-0000-0000-0000E31A0000}"/>
    <cellStyle name="20% - Énfasis5 2 2 3 2 4 3" xfId="12896" xr:uid="{00000000-0005-0000-0000-0000E41A0000}"/>
    <cellStyle name="20% - Énfasis5 2 2 3 2 4 3 2" xfId="34963" xr:uid="{00000000-0005-0000-0000-0000E51A0000}"/>
    <cellStyle name="20% - Énfasis5 2 2 3 2 4 4" xfId="8018" xr:uid="{00000000-0005-0000-0000-0000E61A0000}"/>
    <cellStyle name="20% - Énfasis5 2 2 3 2 4 5" xfId="25143" xr:uid="{00000000-0005-0000-0000-0000E71A0000}"/>
    <cellStyle name="20% - Énfasis5 2 2 3 2 4 6" xfId="39972" xr:uid="{00000000-0005-0000-0000-0000E81A0000}"/>
    <cellStyle name="20% - Énfasis5 2 2 3 2 4 7" xfId="45035" xr:uid="{24316FC1-3A06-4C30-8A57-F2675FE872BB}"/>
    <cellStyle name="20% - Énfasis5 2 2 3 2 5" xfId="5549" xr:uid="{00000000-0005-0000-0000-0000E91A0000}"/>
    <cellStyle name="20% - Énfasis5 2 2 3 2 5 2" xfId="27642" xr:uid="{00000000-0005-0000-0000-0000EA1A0000}"/>
    <cellStyle name="20% - Énfasis5 2 2 3 2 6" xfId="15630" xr:uid="{00000000-0005-0000-0000-0000EB1A0000}"/>
    <cellStyle name="20% - Énfasis5 2 2 3 2 6 2" xfId="32527" xr:uid="{00000000-0005-0000-0000-0000EC1A0000}"/>
    <cellStyle name="20% - Énfasis5 2 2 3 2 7" xfId="19933" xr:uid="{00000000-0005-0000-0000-0000ED1A0000}"/>
    <cellStyle name="20% - Énfasis5 2 2 3 2 8" xfId="10460" xr:uid="{00000000-0005-0000-0000-0000EE1A0000}"/>
    <cellStyle name="20% - Énfasis5 2 2 3 2 9" xfId="22601" xr:uid="{00000000-0005-0000-0000-0000EF1A0000}"/>
    <cellStyle name="20% - Énfasis5 2 2 3 3" xfId="1338" xr:uid="{00000000-0005-0000-0000-0000F01A0000}"/>
    <cellStyle name="20% - Énfasis5 2 2 3 3 2" xfId="3780" xr:uid="{00000000-0005-0000-0000-0000F11A0000}"/>
    <cellStyle name="20% - Énfasis5 2 2 3 3 2 2" xfId="17890" xr:uid="{00000000-0005-0000-0000-0000F21A0000}"/>
    <cellStyle name="20% - Énfasis5 2 2 3 3 2 2 2" xfId="30783" xr:uid="{00000000-0005-0000-0000-0000F31A0000}"/>
    <cellStyle name="20% - Énfasis5 2 2 3 3 2 3" xfId="13601" xr:uid="{00000000-0005-0000-0000-0000F41A0000}"/>
    <cellStyle name="20% - Énfasis5 2 2 3 3 2 3 2" xfId="35668" xr:uid="{00000000-0005-0000-0000-0000F51A0000}"/>
    <cellStyle name="20% - Énfasis5 2 2 3 3 2 4" xfId="8723" xr:uid="{00000000-0005-0000-0000-0000F61A0000}"/>
    <cellStyle name="20% - Énfasis5 2 2 3 3 2 5" xfId="25848" xr:uid="{00000000-0005-0000-0000-0000F71A0000}"/>
    <cellStyle name="20% - Énfasis5 2 2 3 3 2 6" xfId="40677" xr:uid="{00000000-0005-0000-0000-0000F81A0000}"/>
    <cellStyle name="20% - Énfasis5 2 2 3 3 2 7" xfId="45740" xr:uid="{F582C15F-4744-456C-A0C0-07D11A9153DA}"/>
    <cellStyle name="20% - Énfasis5 2 2 3 3 3" xfId="6254" xr:uid="{00000000-0005-0000-0000-0000F91A0000}"/>
    <cellStyle name="20% - Énfasis5 2 2 3 3 3 2" xfId="28347" xr:uid="{00000000-0005-0000-0000-0000FA1A0000}"/>
    <cellStyle name="20% - Énfasis5 2 2 3 3 4" xfId="15397" xr:uid="{00000000-0005-0000-0000-0000FB1A0000}"/>
    <cellStyle name="20% - Énfasis5 2 2 3 3 4 2" xfId="33232" xr:uid="{00000000-0005-0000-0000-0000FC1A0000}"/>
    <cellStyle name="20% - Énfasis5 2 2 3 3 5" xfId="20656" xr:uid="{00000000-0005-0000-0000-0000FD1A0000}"/>
    <cellStyle name="20% - Énfasis5 2 2 3 3 6" xfId="11165" xr:uid="{00000000-0005-0000-0000-0000FE1A0000}"/>
    <cellStyle name="20% - Énfasis5 2 2 3 3 7" xfId="23306" xr:uid="{00000000-0005-0000-0000-0000FF1A0000}"/>
    <cellStyle name="20% - Énfasis5 2 2 3 3 8" xfId="38136" xr:uid="{00000000-0005-0000-0000-0000001B0000}"/>
    <cellStyle name="20% - Énfasis5 2 2 3 3 9" xfId="43204" xr:uid="{2AAC5622-F4DD-4B00-B85D-6BBBEE047957}"/>
    <cellStyle name="20% - Énfasis5 2 2 3 4" xfId="1951" xr:uid="{00000000-0005-0000-0000-0000011B0000}"/>
    <cellStyle name="20% - Énfasis5 2 2 3 4 2" xfId="4393" xr:uid="{00000000-0005-0000-0000-0000021B0000}"/>
    <cellStyle name="20% - Énfasis5 2 2 3 4 2 2" xfId="18503" xr:uid="{00000000-0005-0000-0000-0000031B0000}"/>
    <cellStyle name="20% - Énfasis5 2 2 3 4 2 2 2" xfId="31396" xr:uid="{00000000-0005-0000-0000-0000041B0000}"/>
    <cellStyle name="20% - Énfasis5 2 2 3 4 2 3" xfId="14214" xr:uid="{00000000-0005-0000-0000-0000051B0000}"/>
    <cellStyle name="20% - Énfasis5 2 2 3 4 2 3 2" xfId="36281" xr:uid="{00000000-0005-0000-0000-0000061B0000}"/>
    <cellStyle name="20% - Énfasis5 2 2 3 4 2 4" xfId="9336" xr:uid="{00000000-0005-0000-0000-0000071B0000}"/>
    <cellStyle name="20% - Énfasis5 2 2 3 4 2 5" xfId="26461" xr:uid="{00000000-0005-0000-0000-0000081B0000}"/>
    <cellStyle name="20% - Énfasis5 2 2 3 4 2 6" xfId="41290" xr:uid="{00000000-0005-0000-0000-0000091B0000}"/>
    <cellStyle name="20% - Énfasis5 2 2 3 4 2 7" xfId="46353" xr:uid="{6B2D92BD-99AD-4891-9FFC-4EA3FA5EBDCF}"/>
    <cellStyle name="20% - Énfasis5 2 2 3 4 3" xfId="6867" xr:uid="{00000000-0005-0000-0000-00000A1B0000}"/>
    <cellStyle name="20% - Énfasis5 2 2 3 4 3 2" xfId="28960" xr:uid="{00000000-0005-0000-0000-00000B1B0000}"/>
    <cellStyle name="20% - Énfasis5 2 2 3 4 4" xfId="16028" xr:uid="{00000000-0005-0000-0000-00000C1B0000}"/>
    <cellStyle name="20% - Énfasis5 2 2 3 4 4 2" xfId="33845" xr:uid="{00000000-0005-0000-0000-00000D1B0000}"/>
    <cellStyle name="20% - Énfasis5 2 2 3 4 5" xfId="21269" xr:uid="{00000000-0005-0000-0000-00000E1B0000}"/>
    <cellStyle name="20% - Énfasis5 2 2 3 4 6" xfId="11778" xr:uid="{00000000-0005-0000-0000-00000F1B0000}"/>
    <cellStyle name="20% - Énfasis5 2 2 3 4 7" xfId="23919" xr:uid="{00000000-0005-0000-0000-0000101B0000}"/>
    <cellStyle name="20% - Énfasis5 2 2 3 4 8" xfId="38749" xr:uid="{00000000-0005-0000-0000-0000111B0000}"/>
    <cellStyle name="20% - Énfasis5 2 2 3 4 9" xfId="43817" xr:uid="{41589DE3-8BD2-4803-9E4B-8A5F512EF985}"/>
    <cellStyle name="20% - Énfasis5 2 2 3 5" xfId="2405" xr:uid="{00000000-0005-0000-0000-0000121B0000}"/>
    <cellStyle name="20% - Énfasis5 2 2 3 5 2" xfId="4847" xr:uid="{00000000-0005-0000-0000-0000131B0000}"/>
    <cellStyle name="20% - Énfasis5 2 2 3 5 2 2" xfId="18957" xr:uid="{00000000-0005-0000-0000-0000141B0000}"/>
    <cellStyle name="20% - Énfasis5 2 2 3 5 2 2 2" xfId="31850" xr:uid="{00000000-0005-0000-0000-0000151B0000}"/>
    <cellStyle name="20% - Énfasis5 2 2 3 5 2 3" xfId="14668" xr:uid="{00000000-0005-0000-0000-0000161B0000}"/>
    <cellStyle name="20% - Énfasis5 2 2 3 5 2 3 2" xfId="36735" xr:uid="{00000000-0005-0000-0000-0000171B0000}"/>
    <cellStyle name="20% - Énfasis5 2 2 3 5 2 4" xfId="9790" xr:uid="{00000000-0005-0000-0000-0000181B0000}"/>
    <cellStyle name="20% - Énfasis5 2 2 3 5 2 5" xfId="26915" xr:uid="{00000000-0005-0000-0000-0000191B0000}"/>
    <cellStyle name="20% - Énfasis5 2 2 3 5 2 6" xfId="41744" xr:uid="{00000000-0005-0000-0000-00001A1B0000}"/>
    <cellStyle name="20% - Énfasis5 2 2 3 5 2 7" xfId="46807" xr:uid="{233359D5-4874-4585-86CA-749825909208}"/>
    <cellStyle name="20% - Énfasis5 2 2 3 5 3" xfId="7321" xr:uid="{00000000-0005-0000-0000-00001B1B0000}"/>
    <cellStyle name="20% - Énfasis5 2 2 3 5 3 2" xfId="29414" xr:uid="{00000000-0005-0000-0000-00001C1B0000}"/>
    <cellStyle name="20% - Énfasis5 2 2 3 5 4" xfId="16482" xr:uid="{00000000-0005-0000-0000-00001D1B0000}"/>
    <cellStyle name="20% - Énfasis5 2 2 3 5 4 2" xfId="34299" xr:uid="{00000000-0005-0000-0000-00001E1B0000}"/>
    <cellStyle name="20% - Énfasis5 2 2 3 5 5" xfId="21723" xr:uid="{00000000-0005-0000-0000-00001F1B0000}"/>
    <cellStyle name="20% - Énfasis5 2 2 3 5 6" xfId="12232" xr:uid="{00000000-0005-0000-0000-0000201B0000}"/>
    <cellStyle name="20% - Énfasis5 2 2 3 5 7" xfId="24373" xr:uid="{00000000-0005-0000-0000-0000211B0000}"/>
    <cellStyle name="20% - Énfasis5 2 2 3 5 8" xfId="39203" xr:uid="{00000000-0005-0000-0000-0000221B0000}"/>
    <cellStyle name="20% - Énfasis5 2 2 3 5 9" xfId="44271" xr:uid="{0928DD32-4A7C-4749-959C-87241E17A716}"/>
    <cellStyle name="20% - Énfasis5 2 2 3 6" xfId="896" xr:uid="{00000000-0005-0000-0000-0000231B0000}"/>
    <cellStyle name="20% - Énfasis5 2 2 3 6 2" xfId="3341" xr:uid="{00000000-0005-0000-0000-0000241B0000}"/>
    <cellStyle name="20% - Énfasis5 2 2 3 6 2 2" xfId="17451" xr:uid="{00000000-0005-0000-0000-0000251B0000}"/>
    <cellStyle name="20% - Énfasis5 2 2 3 6 2 2 2" xfId="30344" xr:uid="{00000000-0005-0000-0000-0000261B0000}"/>
    <cellStyle name="20% - Énfasis5 2 2 3 6 2 3" xfId="13162" xr:uid="{00000000-0005-0000-0000-0000271B0000}"/>
    <cellStyle name="20% - Énfasis5 2 2 3 6 2 3 2" xfId="35229" xr:uid="{00000000-0005-0000-0000-0000281B0000}"/>
    <cellStyle name="20% - Énfasis5 2 2 3 6 2 4" xfId="8284" xr:uid="{00000000-0005-0000-0000-0000291B0000}"/>
    <cellStyle name="20% - Énfasis5 2 2 3 6 2 5" xfId="25409" xr:uid="{00000000-0005-0000-0000-00002A1B0000}"/>
    <cellStyle name="20% - Énfasis5 2 2 3 6 2 6" xfId="40238" xr:uid="{00000000-0005-0000-0000-00002B1B0000}"/>
    <cellStyle name="20% - Énfasis5 2 2 3 6 2 7" xfId="45301" xr:uid="{EE43248A-8FA6-4123-AC78-4F3BE0F1CE69}"/>
    <cellStyle name="20% - Énfasis5 2 2 3 6 3" xfId="5815" xr:uid="{00000000-0005-0000-0000-00002C1B0000}"/>
    <cellStyle name="20% - Énfasis5 2 2 3 6 3 2" xfId="27908" xr:uid="{00000000-0005-0000-0000-00002D1B0000}"/>
    <cellStyle name="20% - Énfasis5 2 2 3 6 4" xfId="20217" xr:uid="{00000000-0005-0000-0000-00002E1B0000}"/>
    <cellStyle name="20% - Énfasis5 2 2 3 6 4 2" xfId="32793" xr:uid="{00000000-0005-0000-0000-00002F1B0000}"/>
    <cellStyle name="20% - Énfasis5 2 2 3 6 5" xfId="10726" xr:uid="{00000000-0005-0000-0000-0000301B0000}"/>
    <cellStyle name="20% - Énfasis5 2 2 3 6 6" xfId="22867" xr:uid="{00000000-0005-0000-0000-0000311B0000}"/>
    <cellStyle name="20% - Énfasis5 2 2 3 6 7" xfId="37697" xr:uid="{00000000-0005-0000-0000-0000321B0000}"/>
    <cellStyle name="20% - Énfasis5 2 2 3 6 8" xfId="42765" xr:uid="{233B4E7C-DC88-44E6-BF5E-6E7B3711F9A4}"/>
    <cellStyle name="20% - Énfasis5 2 2 3 7" xfId="2842" xr:uid="{00000000-0005-0000-0000-0000331B0000}"/>
    <cellStyle name="20% - Énfasis5 2 2 3 7 2" xfId="16952" xr:uid="{00000000-0005-0000-0000-0000341B0000}"/>
    <cellStyle name="20% - Énfasis5 2 2 3 7 2 2" xfId="29845" xr:uid="{00000000-0005-0000-0000-0000351B0000}"/>
    <cellStyle name="20% - Énfasis5 2 2 3 7 3" xfId="12663" xr:uid="{00000000-0005-0000-0000-0000361B0000}"/>
    <cellStyle name="20% - Énfasis5 2 2 3 7 3 2" xfId="34730" xr:uid="{00000000-0005-0000-0000-0000371B0000}"/>
    <cellStyle name="20% - Énfasis5 2 2 3 7 4" xfId="7785" xr:uid="{00000000-0005-0000-0000-0000381B0000}"/>
    <cellStyle name="20% - Énfasis5 2 2 3 7 5" xfId="24910" xr:uid="{00000000-0005-0000-0000-0000391B0000}"/>
    <cellStyle name="20% - Énfasis5 2 2 3 7 6" xfId="39739" xr:uid="{00000000-0005-0000-0000-00003A1B0000}"/>
    <cellStyle name="20% - Énfasis5 2 2 3 7 7" xfId="44802" xr:uid="{834520ED-DD4A-4DD2-A63D-326524EEDC39}"/>
    <cellStyle name="20% - Énfasis5 2 2 3 8" xfId="5316" xr:uid="{00000000-0005-0000-0000-00003B1B0000}"/>
    <cellStyle name="20% - Énfasis5 2 2 3 8 2" xfId="27409" xr:uid="{00000000-0005-0000-0000-00003C1B0000}"/>
    <cellStyle name="20% - Énfasis5 2 2 3 9" xfId="14959" xr:uid="{00000000-0005-0000-0000-00003D1B0000}"/>
    <cellStyle name="20% - Énfasis5 2 2 3 9 2" xfId="32294" xr:uid="{00000000-0005-0000-0000-00003E1B0000}"/>
    <cellStyle name="20% - Énfasis5 2 2 4" xfId="480" xr:uid="{00000000-0005-0000-0000-00003F1B0000}"/>
    <cellStyle name="20% - Énfasis5 2 2 4 10" xfId="19431" xr:uid="{00000000-0005-0000-0000-0000401B0000}"/>
    <cellStyle name="20% - Énfasis5 2 2 4 11" xfId="19843" xr:uid="{00000000-0005-0000-0000-0000411B0000}"/>
    <cellStyle name="20% - Énfasis5 2 2 4 12" xfId="10370" xr:uid="{00000000-0005-0000-0000-0000421B0000}"/>
    <cellStyle name="20% - Énfasis5 2 2 4 13" xfId="22511" xr:uid="{00000000-0005-0000-0000-0000431B0000}"/>
    <cellStyle name="20% - Énfasis5 2 2 4 14" xfId="37341" xr:uid="{00000000-0005-0000-0000-0000441B0000}"/>
    <cellStyle name="20% - Énfasis5 2 2 4 15" xfId="42409" xr:uid="{C1023711-40A4-491C-B619-2F1D4A9F0442}"/>
    <cellStyle name="20% - Énfasis5 2 2 4 2" xfId="572" xr:uid="{00000000-0005-0000-0000-0000451B0000}"/>
    <cellStyle name="20% - Énfasis5 2 2 4 2 10" xfId="37430" xr:uid="{00000000-0005-0000-0000-0000461B0000}"/>
    <cellStyle name="20% - Énfasis5 2 2 4 2 11" xfId="42498" xr:uid="{76BAF419-F28D-4DC4-8CBE-CF20FE924790}"/>
    <cellStyle name="20% - Énfasis5 2 2 4 2 2" xfId="2183" xr:uid="{00000000-0005-0000-0000-0000471B0000}"/>
    <cellStyle name="20% - Énfasis5 2 2 4 2 2 2" xfId="4625" xr:uid="{00000000-0005-0000-0000-0000481B0000}"/>
    <cellStyle name="20% - Énfasis5 2 2 4 2 2 2 2" xfId="18735" xr:uid="{00000000-0005-0000-0000-0000491B0000}"/>
    <cellStyle name="20% - Énfasis5 2 2 4 2 2 2 2 2" xfId="31628" xr:uid="{00000000-0005-0000-0000-00004A1B0000}"/>
    <cellStyle name="20% - Énfasis5 2 2 4 2 2 2 3" xfId="14446" xr:uid="{00000000-0005-0000-0000-00004B1B0000}"/>
    <cellStyle name="20% - Énfasis5 2 2 4 2 2 2 3 2" xfId="36513" xr:uid="{00000000-0005-0000-0000-00004C1B0000}"/>
    <cellStyle name="20% - Énfasis5 2 2 4 2 2 2 4" xfId="9568" xr:uid="{00000000-0005-0000-0000-00004D1B0000}"/>
    <cellStyle name="20% - Énfasis5 2 2 4 2 2 2 5" xfId="26693" xr:uid="{00000000-0005-0000-0000-00004E1B0000}"/>
    <cellStyle name="20% - Énfasis5 2 2 4 2 2 2 6" xfId="41522" xr:uid="{00000000-0005-0000-0000-00004F1B0000}"/>
    <cellStyle name="20% - Énfasis5 2 2 4 2 2 2 7" xfId="46585" xr:uid="{F66C700B-2E79-4547-9DC8-1607CDCEC40C}"/>
    <cellStyle name="20% - Énfasis5 2 2 4 2 2 3" xfId="7099" xr:uid="{00000000-0005-0000-0000-0000501B0000}"/>
    <cellStyle name="20% - Énfasis5 2 2 4 2 2 3 2" xfId="29192" xr:uid="{00000000-0005-0000-0000-0000511B0000}"/>
    <cellStyle name="20% - Énfasis5 2 2 4 2 2 4" xfId="16260" xr:uid="{00000000-0005-0000-0000-0000521B0000}"/>
    <cellStyle name="20% - Énfasis5 2 2 4 2 2 4 2" xfId="34077" xr:uid="{00000000-0005-0000-0000-0000531B0000}"/>
    <cellStyle name="20% - Énfasis5 2 2 4 2 2 5" xfId="21501" xr:uid="{00000000-0005-0000-0000-0000541B0000}"/>
    <cellStyle name="20% - Énfasis5 2 2 4 2 2 6" xfId="12010" xr:uid="{00000000-0005-0000-0000-0000551B0000}"/>
    <cellStyle name="20% - Énfasis5 2 2 4 2 2 7" xfId="24151" xr:uid="{00000000-0005-0000-0000-0000561B0000}"/>
    <cellStyle name="20% - Énfasis5 2 2 4 2 2 8" xfId="38981" xr:uid="{00000000-0005-0000-0000-0000571B0000}"/>
    <cellStyle name="20% - Énfasis5 2 2 4 2 2 9" xfId="44049" xr:uid="{CE449478-1129-43F9-94A4-981887FA880C}"/>
    <cellStyle name="20% - Énfasis5 2 2 4 2 3" xfId="1570" xr:uid="{00000000-0005-0000-0000-0000581B0000}"/>
    <cellStyle name="20% - Énfasis5 2 2 4 2 3 2" xfId="4012" xr:uid="{00000000-0005-0000-0000-0000591B0000}"/>
    <cellStyle name="20% - Énfasis5 2 2 4 2 3 2 2" xfId="18122" xr:uid="{00000000-0005-0000-0000-00005A1B0000}"/>
    <cellStyle name="20% - Énfasis5 2 2 4 2 3 2 2 2" xfId="31015" xr:uid="{00000000-0005-0000-0000-00005B1B0000}"/>
    <cellStyle name="20% - Énfasis5 2 2 4 2 3 2 3" xfId="13833" xr:uid="{00000000-0005-0000-0000-00005C1B0000}"/>
    <cellStyle name="20% - Énfasis5 2 2 4 2 3 2 3 2" xfId="35900" xr:uid="{00000000-0005-0000-0000-00005D1B0000}"/>
    <cellStyle name="20% - Énfasis5 2 2 4 2 3 2 4" xfId="8955" xr:uid="{00000000-0005-0000-0000-00005E1B0000}"/>
    <cellStyle name="20% - Énfasis5 2 2 4 2 3 2 5" xfId="26080" xr:uid="{00000000-0005-0000-0000-00005F1B0000}"/>
    <cellStyle name="20% - Énfasis5 2 2 4 2 3 2 6" xfId="40909" xr:uid="{00000000-0005-0000-0000-0000601B0000}"/>
    <cellStyle name="20% - Énfasis5 2 2 4 2 3 2 7" xfId="45972" xr:uid="{1F39676F-C867-4A4F-8991-80DB79C38EFB}"/>
    <cellStyle name="20% - Énfasis5 2 2 4 2 3 3" xfId="6486" xr:uid="{00000000-0005-0000-0000-0000611B0000}"/>
    <cellStyle name="20% - Énfasis5 2 2 4 2 3 3 2" xfId="28579" xr:uid="{00000000-0005-0000-0000-0000621B0000}"/>
    <cellStyle name="20% - Énfasis5 2 2 4 2 3 4" xfId="20888" xr:uid="{00000000-0005-0000-0000-0000631B0000}"/>
    <cellStyle name="20% - Énfasis5 2 2 4 2 3 4 2" xfId="33464" xr:uid="{00000000-0005-0000-0000-0000641B0000}"/>
    <cellStyle name="20% - Énfasis5 2 2 4 2 3 5" xfId="11397" xr:uid="{00000000-0005-0000-0000-0000651B0000}"/>
    <cellStyle name="20% - Énfasis5 2 2 4 2 3 6" xfId="23538" xr:uid="{00000000-0005-0000-0000-0000661B0000}"/>
    <cellStyle name="20% - Énfasis5 2 2 4 2 3 7" xfId="38368" xr:uid="{00000000-0005-0000-0000-0000671B0000}"/>
    <cellStyle name="20% - Énfasis5 2 2 4 2 3 8" xfId="43436" xr:uid="{2229F24D-0347-4FA0-84E1-5A4BE9E6C6DD}"/>
    <cellStyle name="20% - Énfasis5 2 2 4 2 4" xfId="3074" xr:uid="{00000000-0005-0000-0000-0000681B0000}"/>
    <cellStyle name="20% - Énfasis5 2 2 4 2 4 2" xfId="17184" xr:uid="{00000000-0005-0000-0000-0000691B0000}"/>
    <cellStyle name="20% - Énfasis5 2 2 4 2 4 2 2" xfId="30077" xr:uid="{00000000-0005-0000-0000-00006A1B0000}"/>
    <cellStyle name="20% - Énfasis5 2 2 4 2 4 3" xfId="12895" xr:uid="{00000000-0005-0000-0000-00006B1B0000}"/>
    <cellStyle name="20% - Énfasis5 2 2 4 2 4 3 2" xfId="34962" xr:uid="{00000000-0005-0000-0000-00006C1B0000}"/>
    <cellStyle name="20% - Énfasis5 2 2 4 2 4 4" xfId="8017" xr:uid="{00000000-0005-0000-0000-00006D1B0000}"/>
    <cellStyle name="20% - Énfasis5 2 2 4 2 4 5" xfId="25142" xr:uid="{00000000-0005-0000-0000-00006E1B0000}"/>
    <cellStyle name="20% - Énfasis5 2 2 4 2 4 6" xfId="39971" xr:uid="{00000000-0005-0000-0000-00006F1B0000}"/>
    <cellStyle name="20% - Énfasis5 2 2 4 2 4 7" xfId="45034" xr:uid="{7295F673-EE17-4B3F-AB83-28B453870247}"/>
    <cellStyle name="20% - Énfasis5 2 2 4 2 5" xfId="5548" xr:uid="{00000000-0005-0000-0000-0000701B0000}"/>
    <cellStyle name="20% - Énfasis5 2 2 4 2 5 2" xfId="27641" xr:uid="{00000000-0005-0000-0000-0000711B0000}"/>
    <cellStyle name="20% - Énfasis5 2 2 4 2 6" xfId="15629" xr:uid="{00000000-0005-0000-0000-0000721B0000}"/>
    <cellStyle name="20% - Énfasis5 2 2 4 2 6 2" xfId="32526" xr:uid="{00000000-0005-0000-0000-0000731B0000}"/>
    <cellStyle name="20% - Énfasis5 2 2 4 2 7" xfId="19932" xr:uid="{00000000-0005-0000-0000-0000741B0000}"/>
    <cellStyle name="20% - Énfasis5 2 2 4 2 8" xfId="10459" xr:uid="{00000000-0005-0000-0000-0000751B0000}"/>
    <cellStyle name="20% - Énfasis5 2 2 4 2 9" xfId="22600" xr:uid="{00000000-0005-0000-0000-0000761B0000}"/>
    <cellStyle name="20% - Énfasis5 2 2 4 3" xfId="1481" xr:uid="{00000000-0005-0000-0000-0000771B0000}"/>
    <cellStyle name="20% - Énfasis5 2 2 4 3 2" xfId="3923" xr:uid="{00000000-0005-0000-0000-0000781B0000}"/>
    <cellStyle name="20% - Énfasis5 2 2 4 3 2 2" xfId="18033" xr:uid="{00000000-0005-0000-0000-0000791B0000}"/>
    <cellStyle name="20% - Énfasis5 2 2 4 3 2 2 2" xfId="30926" xr:uid="{00000000-0005-0000-0000-00007A1B0000}"/>
    <cellStyle name="20% - Énfasis5 2 2 4 3 2 3" xfId="13744" xr:uid="{00000000-0005-0000-0000-00007B1B0000}"/>
    <cellStyle name="20% - Énfasis5 2 2 4 3 2 3 2" xfId="35811" xr:uid="{00000000-0005-0000-0000-00007C1B0000}"/>
    <cellStyle name="20% - Énfasis5 2 2 4 3 2 4" xfId="8866" xr:uid="{00000000-0005-0000-0000-00007D1B0000}"/>
    <cellStyle name="20% - Énfasis5 2 2 4 3 2 5" xfId="25991" xr:uid="{00000000-0005-0000-0000-00007E1B0000}"/>
    <cellStyle name="20% - Énfasis5 2 2 4 3 2 6" xfId="40820" xr:uid="{00000000-0005-0000-0000-00007F1B0000}"/>
    <cellStyle name="20% - Énfasis5 2 2 4 3 2 7" xfId="45883" xr:uid="{8025CE48-9774-4D60-A738-7E43A0F23721}"/>
    <cellStyle name="20% - Énfasis5 2 2 4 3 3" xfId="6397" xr:uid="{00000000-0005-0000-0000-0000801B0000}"/>
    <cellStyle name="20% - Énfasis5 2 2 4 3 3 2" xfId="28490" xr:uid="{00000000-0005-0000-0000-0000811B0000}"/>
    <cellStyle name="20% - Énfasis5 2 2 4 3 4" xfId="15540" xr:uid="{00000000-0005-0000-0000-0000821B0000}"/>
    <cellStyle name="20% - Énfasis5 2 2 4 3 4 2" xfId="33375" xr:uid="{00000000-0005-0000-0000-0000831B0000}"/>
    <cellStyle name="20% - Énfasis5 2 2 4 3 5" xfId="20799" xr:uid="{00000000-0005-0000-0000-0000841B0000}"/>
    <cellStyle name="20% - Énfasis5 2 2 4 3 6" xfId="11308" xr:uid="{00000000-0005-0000-0000-0000851B0000}"/>
    <cellStyle name="20% - Énfasis5 2 2 4 3 7" xfId="23449" xr:uid="{00000000-0005-0000-0000-0000861B0000}"/>
    <cellStyle name="20% - Énfasis5 2 2 4 3 8" xfId="38279" xr:uid="{00000000-0005-0000-0000-0000871B0000}"/>
    <cellStyle name="20% - Énfasis5 2 2 4 3 9" xfId="43347" xr:uid="{C983C5C0-91FE-40F1-A192-84A4165B80E7}"/>
    <cellStyle name="20% - Énfasis5 2 2 4 4" xfId="2094" xr:uid="{00000000-0005-0000-0000-0000881B0000}"/>
    <cellStyle name="20% - Énfasis5 2 2 4 4 2" xfId="4536" xr:uid="{00000000-0005-0000-0000-0000891B0000}"/>
    <cellStyle name="20% - Énfasis5 2 2 4 4 2 2" xfId="18646" xr:uid="{00000000-0005-0000-0000-00008A1B0000}"/>
    <cellStyle name="20% - Énfasis5 2 2 4 4 2 2 2" xfId="31539" xr:uid="{00000000-0005-0000-0000-00008B1B0000}"/>
    <cellStyle name="20% - Énfasis5 2 2 4 4 2 3" xfId="14357" xr:uid="{00000000-0005-0000-0000-00008C1B0000}"/>
    <cellStyle name="20% - Énfasis5 2 2 4 4 2 3 2" xfId="36424" xr:uid="{00000000-0005-0000-0000-00008D1B0000}"/>
    <cellStyle name="20% - Énfasis5 2 2 4 4 2 4" xfId="9479" xr:uid="{00000000-0005-0000-0000-00008E1B0000}"/>
    <cellStyle name="20% - Énfasis5 2 2 4 4 2 5" xfId="26604" xr:uid="{00000000-0005-0000-0000-00008F1B0000}"/>
    <cellStyle name="20% - Énfasis5 2 2 4 4 2 6" xfId="41433" xr:uid="{00000000-0005-0000-0000-0000901B0000}"/>
    <cellStyle name="20% - Énfasis5 2 2 4 4 2 7" xfId="46496" xr:uid="{918738F8-56AF-42EA-9BCD-CC99CA2D48D1}"/>
    <cellStyle name="20% - Énfasis5 2 2 4 4 3" xfId="7010" xr:uid="{00000000-0005-0000-0000-0000911B0000}"/>
    <cellStyle name="20% - Énfasis5 2 2 4 4 3 2" xfId="29103" xr:uid="{00000000-0005-0000-0000-0000921B0000}"/>
    <cellStyle name="20% - Énfasis5 2 2 4 4 4" xfId="16171" xr:uid="{00000000-0005-0000-0000-0000931B0000}"/>
    <cellStyle name="20% - Énfasis5 2 2 4 4 4 2" xfId="33988" xr:uid="{00000000-0005-0000-0000-0000941B0000}"/>
    <cellStyle name="20% - Énfasis5 2 2 4 4 5" xfId="21412" xr:uid="{00000000-0005-0000-0000-0000951B0000}"/>
    <cellStyle name="20% - Énfasis5 2 2 4 4 6" xfId="11921" xr:uid="{00000000-0005-0000-0000-0000961B0000}"/>
    <cellStyle name="20% - Énfasis5 2 2 4 4 7" xfId="24062" xr:uid="{00000000-0005-0000-0000-0000971B0000}"/>
    <cellStyle name="20% - Énfasis5 2 2 4 4 8" xfId="38892" xr:uid="{00000000-0005-0000-0000-0000981B0000}"/>
    <cellStyle name="20% - Énfasis5 2 2 4 4 9" xfId="43960" xr:uid="{F158C6DF-8DBF-483D-8031-E7DE54D3DCCF}"/>
    <cellStyle name="20% - Énfasis5 2 2 4 5" xfId="2459" xr:uid="{00000000-0005-0000-0000-0000991B0000}"/>
    <cellStyle name="20% - Énfasis5 2 2 4 5 2" xfId="4901" xr:uid="{00000000-0005-0000-0000-00009A1B0000}"/>
    <cellStyle name="20% - Énfasis5 2 2 4 5 2 2" xfId="19011" xr:uid="{00000000-0005-0000-0000-00009B1B0000}"/>
    <cellStyle name="20% - Énfasis5 2 2 4 5 2 2 2" xfId="31904" xr:uid="{00000000-0005-0000-0000-00009C1B0000}"/>
    <cellStyle name="20% - Énfasis5 2 2 4 5 2 3" xfId="14722" xr:uid="{00000000-0005-0000-0000-00009D1B0000}"/>
    <cellStyle name="20% - Énfasis5 2 2 4 5 2 3 2" xfId="36789" xr:uid="{00000000-0005-0000-0000-00009E1B0000}"/>
    <cellStyle name="20% - Énfasis5 2 2 4 5 2 4" xfId="9844" xr:uid="{00000000-0005-0000-0000-00009F1B0000}"/>
    <cellStyle name="20% - Énfasis5 2 2 4 5 2 5" xfId="26969" xr:uid="{00000000-0005-0000-0000-0000A01B0000}"/>
    <cellStyle name="20% - Énfasis5 2 2 4 5 2 6" xfId="41798" xr:uid="{00000000-0005-0000-0000-0000A11B0000}"/>
    <cellStyle name="20% - Énfasis5 2 2 4 5 2 7" xfId="46861" xr:uid="{AF8F8237-1FE9-4428-8A59-9B0E25D960EC}"/>
    <cellStyle name="20% - Énfasis5 2 2 4 5 3" xfId="7375" xr:uid="{00000000-0005-0000-0000-0000A21B0000}"/>
    <cellStyle name="20% - Énfasis5 2 2 4 5 3 2" xfId="29468" xr:uid="{00000000-0005-0000-0000-0000A31B0000}"/>
    <cellStyle name="20% - Énfasis5 2 2 4 5 4" xfId="16536" xr:uid="{00000000-0005-0000-0000-0000A41B0000}"/>
    <cellStyle name="20% - Énfasis5 2 2 4 5 4 2" xfId="34353" xr:uid="{00000000-0005-0000-0000-0000A51B0000}"/>
    <cellStyle name="20% - Énfasis5 2 2 4 5 5" xfId="21777" xr:uid="{00000000-0005-0000-0000-0000A61B0000}"/>
    <cellStyle name="20% - Énfasis5 2 2 4 5 6" xfId="12286" xr:uid="{00000000-0005-0000-0000-0000A71B0000}"/>
    <cellStyle name="20% - Énfasis5 2 2 4 5 7" xfId="24427" xr:uid="{00000000-0005-0000-0000-0000A81B0000}"/>
    <cellStyle name="20% - Énfasis5 2 2 4 5 8" xfId="39257" xr:uid="{00000000-0005-0000-0000-0000A91B0000}"/>
    <cellStyle name="20% - Énfasis5 2 2 4 5 9" xfId="44325" xr:uid="{6F5C3E1F-E733-4AEA-9713-3D1694B636E0}"/>
    <cellStyle name="20% - Énfasis5 2 2 4 6" xfId="1039" xr:uid="{00000000-0005-0000-0000-0000AA1B0000}"/>
    <cellStyle name="20% - Énfasis5 2 2 4 6 2" xfId="3484" xr:uid="{00000000-0005-0000-0000-0000AB1B0000}"/>
    <cellStyle name="20% - Énfasis5 2 2 4 6 2 2" xfId="17594" xr:uid="{00000000-0005-0000-0000-0000AC1B0000}"/>
    <cellStyle name="20% - Énfasis5 2 2 4 6 2 2 2" xfId="30487" xr:uid="{00000000-0005-0000-0000-0000AD1B0000}"/>
    <cellStyle name="20% - Énfasis5 2 2 4 6 2 3" xfId="13305" xr:uid="{00000000-0005-0000-0000-0000AE1B0000}"/>
    <cellStyle name="20% - Énfasis5 2 2 4 6 2 3 2" xfId="35372" xr:uid="{00000000-0005-0000-0000-0000AF1B0000}"/>
    <cellStyle name="20% - Énfasis5 2 2 4 6 2 4" xfId="8427" xr:uid="{00000000-0005-0000-0000-0000B01B0000}"/>
    <cellStyle name="20% - Énfasis5 2 2 4 6 2 5" xfId="25552" xr:uid="{00000000-0005-0000-0000-0000B11B0000}"/>
    <cellStyle name="20% - Énfasis5 2 2 4 6 2 6" xfId="40381" xr:uid="{00000000-0005-0000-0000-0000B21B0000}"/>
    <cellStyle name="20% - Énfasis5 2 2 4 6 2 7" xfId="45444" xr:uid="{697E8145-0C5F-4530-9DD8-46EC92C4EEDE}"/>
    <cellStyle name="20% - Énfasis5 2 2 4 6 3" xfId="5958" xr:uid="{00000000-0005-0000-0000-0000B31B0000}"/>
    <cellStyle name="20% - Énfasis5 2 2 4 6 3 2" xfId="28051" xr:uid="{00000000-0005-0000-0000-0000B41B0000}"/>
    <cellStyle name="20% - Énfasis5 2 2 4 6 4" xfId="20360" xr:uid="{00000000-0005-0000-0000-0000B51B0000}"/>
    <cellStyle name="20% - Énfasis5 2 2 4 6 4 2" xfId="32936" xr:uid="{00000000-0005-0000-0000-0000B61B0000}"/>
    <cellStyle name="20% - Énfasis5 2 2 4 6 5" xfId="10869" xr:uid="{00000000-0005-0000-0000-0000B71B0000}"/>
    <cellStyle name="20% - Énfasis5 2 2 4 6 6" xfId="23010" xr:uid="{00000000-0005-0000-0000-0000B81B0000}"/>
    <cellStyle name="20% - Énfasis5 2 2 4 6 7" xfId="37840" xr:uid="{00000000-0005-0000-0000-0000B91B0000}"/>
    <cellStyle name="20% - Énfasis5 2 2 4 6 8" xfId="42908" xr:uid="{EE208E95-1807-4824-865B-42C47DD5D757}"/>
    <cellStyle name="20% - Énfasis5 2 2 4 7" xfId="2985" xr:uid="{00000000-0005-0000-0000-0000BA1B0000}"/>
    <cellStyle name="20% - Énfasis5 2 2 4 7 2" xfId="17095" xr:uid="{00000000-0005-0000-0000-0000BB1B0000}"/>
    <cellStyle name="20% - Énfasis5 2 2 4 7 2 2" xfId="29988" xr:uid="{00000000-0005-0000-0000-0000BC1B0000}"/>
    <cellStyle name="20% - Énfasis5 2 2 4 7 3" xfId="12806" xr:uid="{00000000-0005-0000-0000-0000BD1B0000}"/>
    <cellStyle name="20% - Énfasis5 2 2 4 7 3 2" xfId="34873" xr:uid="{00000000-0005-0000-0000-0000BE1B0000}"/>
    <cellStyle name="20% - Énfasis5 2 2 4 7 4" xfId="7928" xr:uid="{00000000-0005-0000-0000-0000BF1B0000}"/>
    <cellStyle name="20% - Énfasis5 2 2 4 7 5" xfId="25053" xr:uid="{00000000-0005-0000-0000-0000C01B0000}"/>
    <cellStyle name="20% - Énfasis5 2 2 4 7 6" xfId="39882" xr:uid="{00000000-0005-0000-0000-0000C11B0000}"/>
    <cellStyle name="20% - Énfasis5 2 2 4 7 7" xfId="44945" xr:uid="{CD7D3F8F-FC10-4302-B00E-5F5DDA5ED337}"/>
    <cellStyle name="20% - Énfasis5 2 2 4 8" xfId="5459" xr:uid="{00000000-0005-0000-0000-0000C21B0000}"/>
    <cellStyle name="20% - Énfasis5 2 2 4 8 2" xfId="27552" xr:uid="{00000000-0005-0000-0000-0000C31B0000}"/>
    <cellStyle name="20% - Énfasis5 2 2 4 9" xfId="15101" xr:uid="{00000000-0005-0000-0000-0000C41B0000}"/>
    <cellStyle name="20% - Énfasis5 2 2 4 9 2" xfId="32437" xr:uid="{00000000-0005-0000-0000-0000C51B0000}"/>
    <cellStyle name="20% - Énfasis5 2 2 5" xfId="509" xr:uid="{00000000-0005-0000-0000-0000C61B0000}"/>
    <cellStyle name="20% - Énfasis5 2 2 5 10" xfId="19457" xr:uid="{00000000-0005-0000-0000-0000C71B0000}"/>
    <cellStyle name="20% - Énfasis5 2 2 5 11" xfId="19869" xr:uid="{00000000-0005-0000-0000-0000C81B0000}"/>
    <cellStyle name="20% - Énfasis5 2 2 5 12" xfId="10396" xr:uid="{00000000-0005-0000-0000-0000C91B0000}"/>
    <cellStyle name="20% - Énfasis5 2 2 5 13" xfId="22537" xr:uid="{00000000-0005-0000-0000-0000CA1B0000}"/>
    <cellStyle name="20% - Énfasis5 2 2 5 14" xfId="37367" xr:uid="{00000000-0005-0000-0000-0000CB1B0000}"/>
    <cellStyle name="20% - Énfasis5 2 2 5 15" xfId="42435" xr:uid="{C1B5925E-678E-40A0-BE9A-B14DA7FF7773}"/>
    <cellStyle name="20% - Énfasis5 2 2 5 2" xfId="571" xr:uid="{00000000-0005-0000-0000-0000CC1B0000}"/>
    <cellStyle name="20% - Énfasis5 2 2 5 2 10" xfId="37429" xr:uid="{00000000-0005-0000-0000-0000CD1B0000}"/>
    <cellStyle name="20% - Énfasis5 2 2 5 2 11" xfId="42497" xr:uid="{432FDC3C-C915-4FAB-8B13-BD10DB68A227}"/>
    <cellStyle name="20% - Énfasis5 2 2 5 2 2" xfId="2182" xr:uid="{00000000-0005-0000-0000-0000CE1B0000}"/>
    <cellStyle name="20% - Énfasis5 2 2 5 2 2 2" xfId="4624" xr:uid="{00000000-0005-0000-0000-0000CF1B0000}"/>
    <cellStyle name="20% - Énfasis5 2 2 5 2 2 2 2" xfId="18734" xr:uid="{00000000-0005-0000-0000-0000D01B0000}"/>
    <cellStyle name="20% - Énfasis5 2 2 5 2 2 2 2 2" xfId="31627" xr:uid="{00000000-0005-0000-0000-0000D11B0000}"/>
    <cellStyle name="20% - Énfasis5 2 2 5 2 2 2 3" xfId="14445" xr:uid="{00000000-0005-0000-0000-0000D21B0000}"/>
    <cellStyle name="20% - Énfasis5 2 2 5 2 2 2 3 2" xfId="36512" xr:uid="{00000000-0005-0000-0000-0000D31B0000}"/>
    <cellStyle name="20% - Énfasis5 2 2 5 2 2 2 4" xfId="9567" xr:uid="{00000000-0005-0000-0000-0000D41B0000}"/>
    <cellStyle name="20% - Énfasis5 2 2 5 2 2 2 5" xfId="26692" xr:uid="{00000000-0005-0000-0000-0000D51B0000}"/>
    <cellStyle name="20% - Énfasis5 2 2 5 2 2 2 6" xfId="41521" xr:uid="{00000000-0005-0000-0000-0000D61B0000}"/>
    <cellStyle name="20% - Énfasis5 2 2 5 2 2 2 7" xfId="46584" xr:uid="{5F9F6FB7-CC22-464C-AFBB-7BDDFA8E662F}"/>
    <cellStyle name="20% - Énfasis5 2 2 5 2 2 3" xfId="7098" xr:uid="{00000000-0005-0000-0000-0000D71B0000}"/>
    <cellStyle name="20% - Énfasis5 2 2 5 2 2 3 2" xfId="29191" xr:uid="{00000000-0005-0000-0000-0000D81B0000}"/>
    <cellStyle name="20% - Énfasis5 2 2 5 2 2 4" xfId="16259" xr:uid="{00000000-0005-0000-0000-0000D91B0000}"/>
    <cellStyle name="20% - Énfasis5 2 2 5 2 2 4 2" xfId="34076" xr:uid="{00000000-0005-0000-0000-0000DA1B0000}"/>
    <cellStyle name="20% - Énfasis5 2 2 5 2 2 5" xfId="21500" xr:uid="{00000000-0005-0000-0000-0000DB1B0000}"/>
    <cellStyle name="20% - Énfasis5 2 2 5 2 2 6" xfId="12009" xr:uid="{00000000-0005-0000-0000-0000DC1B0000}"/>
    <cellStyle name="20% - Énfasis5 2 2 5 2 2 7" xfId="24150" xr:uid="{00000000-0005-0000-0000-0000DD1B0000}"/>
    <cellStyle name="20% - Énfasis5 2 2 5 2 2 8" xfId="38980" xr:uid="{00000000-0005-0000-0000-0000DE1B0000}"/>
    <cellStyle name="20% - Énfasis5 2 2 5 2 2 9" xfId="44048" xr:uid="{F3866717-A4FB-4C76-8E6D-52699A97A6AC}"/>
    <cellStyle name="20% - Énfasis5 2 2 5 2 3" xfId="1569" xr:uid="{00000000-0005-0000-0000-0000DF1B0000}"/>
    <cellStyle name="20% - Énfasis5 2 2 5 2 3 2" xfId="4011" xr:uid="{00000000-0005-0000-0000-0000E01B0000}"/>
    <cellStyle name="20% - Énfasis5 2 2 5 2 3 2 2" xfId="18121" xr:uid="{00000000-0005-0000-0000-0000E11B0000}"/>
    <cellStyle name="20% - Énfasis5 2 2 5 2 3 2 2 2" xfId="31014" xr:uid="{00000000-0005-0000-0000-0000E21B0000}"/>
    <cellStyle name="20% - Énfasis5 2 2 5 2 3 2 3" xfId="13832" xr:uid="{00000000-0005-0000-0000-0000E31B0000}"/>
    <cellStyle name="20% - Énfasis5 2 2 5 2 3 2 3 2" xfId="35899" xr:uid="{00000000-0005-0000-0000-0000E41B0000}"/>
    <cellStyle name="20% - Énfasis5 2 2 5 2 3 2 4" xfId="8954" xr:uid="{00000000-0005-0000-0000-0000E51B0000}"/>
    <cellStyle name="20% - Énfasis5 2 2 5 2 3 2 5" xfId="26079" xr:uid="{00000000-0005-0000-0000-0000E61B0000}"/>
    <cellStyle name="20% - Énfasis5 2 2 5 2 3 2 6" xfId="40908" xr:uid="{00000000-0005-0000-0000-0000E71B0000}"/>
    <cellStyle name="20% - Énfasis5 2 2 5 2 3 2 7" xfId="45971" xr:uid="{1C1AC4D4-2A54-4CB6-B408-431C0E1E5A54}"/>
    <cellStyle name="20% - Énfasis5 2 2 5 2 3 3" xfId="6485" xr:uid="{00000000-0005-0000-0000-0000E81B0000}"/>
    <cellStyle name="20% - Énfasis5 2 2 5 2 3 3 2" xfId="28578" xr:uid="{00000000-0005-0000-0000-0000E91B0000}"/>
    <cellStyle name="20% - Énfasis5 2 2 5 2 3 4" xfId="20887" xr:uid="{00000000-0005-0000-0000-0000EA1B0000}"/>
    <cellStyle name="20% - Énfasis5 2 2 5 2 3 4 2" xfId="33463" xr:uid="{00000000-0005-0000-0000-0000EB1B0000}"/>
    <cellStyle name="20% - Énfasis5 2 2 5 2 3 5" xfId="11396" xr:uid="{00000000-0005-0000-0000-0000EC1B0000}"/>
    <cellStyle name="20% - Énfasis5 2 2 5 2 3 6" xfId="23537" xr:uid="{00000000-0005-0000-0000-0000ED1B0000}"/>
    <cellStyle name="20% - Énfasis5 2 2 5 2 3 7" xfId="38367" xr:uid="{00000000-0005-0000-0000-0000EE1B0000}"/>
    <cellStyle name="20% - Énfasis5 2 2 5 2 3 8" xfId="43435" xr:uid="{AF3A53C4-4B34-4FE1-92AB-F68E8E581718}"/>
    <cellStyle name="20% - Énfasis5 2 2 5 2 4" xfId="3073" xr:uid="{00000000-0005-0000-0000-0000EF1B0000}"/>
    <cellStyle name="20% - Énfasis5 2 2 5 2 4 2" xfId="17183" xr:uid="{00000000-0005-0000-0000-0000F01B0000}"/>
    <cellStyle name="20% - Énfasis5 2 2 5 2 4 2 2" xfId="30076" xr:uid="{00000000-0005-0000-0000-0000F11B0000}"/>
    <cellStyle name="20% - Énfasis5 2 2 5 2 4 3" xfId="12894" xr:uid="{00000000-0005-0000-0000-0000F21B0000}"/>
    <cellStyle name="20% - Énfasis5 2 2 5 2 4 3 2" xfId="34961" xr:uid="{00000000-0005-0000-0000-0000F31B0000}"/>
    <cellStyle name="20% - Énfasis5 2 2 5 2 4 4" xfId="8016" xr:uid="{00000000-0005-0000-0000-0000F41B0000}"/>
    <cellStyle name="20% - Énfasis5 2 2 5 2 4 5" xfId="25141" xr:uid="{00000000-0005-0000-0000-0000F51B0000}"/>
    <cellStyle name="20% - Énfasis5 2 2 5 2 4 6" xfId="39970" xr:uid="{00000000-0005-0000-0000-0000F61B0000}"/>
    <cellStyle name="20% - Énfasis5 2 2 5 2 4 7" xfId="45033" xr:uid="{8C53A04F-5BBD-4397-AD4B-465E93FD951B}"/>
    <cellStyle name="20% - Énfasis5 2 2 5 2 5" xfId="5547" xr:uid="{00000000-0005-0000-0000-0000F71B0000}"/>
    <cellStyle name="20% - Énfasis5 2 2 5 2 5 2" xfId="27640" xr:uid="{00000000-0005-0000-0000-0000F81B0000}"/>
    <cellStyle name="20% - Énfasis5 2 2 5 2 6" xfId="15628" xr:uid="{00000000-0005-0000-0000-0000F91B0000}"/>
    <cellStyle name="20% - Énfasis5 2 2 5 2 6 2" xfId="32525" xr:uid="{00000000-0005-0000-0000-0000FA1B0000}"/>
    <cellStyle name="20% - Énfasis5 2 2 5 2 7" xfId="19931" xr:uid="{00000000-0005-0000-0000-0000FB1B0000}"/>
    <cellStyle name="20% - Énfasis5 2 2 5 2 8" xfId="10458" xr:uid="{00000000-0005-0000-0000-0000FC1B0000}"/>
    <cellStyle name="20% - Énfasis5 2 2 5 2 9" xfId="22599" xr:uid="{00000000-0005-0000-0000-0000FD1B0000}"/>
    <cellStyle name="20% - Énfasis5 2 2 5 3" xfId="1507" xr:uid="{00000000-0005-0000-0000-0000FE1B0000}"/>
    <cellStyle name="20% - Énfasis5 2 2 5 3 2" xfId="3949" xr:uid="{00000000-0005-0000-0000-0000FF1B0000}"/>
    <cellStyle name="20% - Énfasis5 2 2 5 3 2 2" xfId="18059" xr:uid="{00000000-0005-0000-0000-0000001C0000}"/>
    <cellStyle name="20% - Énfasis5 2 2 5 3 2 2 2" xfId="30952" xr:uid="{00000000-0005-0000-0000-0000011C0000}"/>
    <cellStyle name="20% - Énfasis5 2 2 5 3 2 3" xfId="13770" xr:uid="{00000000-0005-0000-0000-0000021C0000}"/>
    <cellStyle name="20% - Énfasis5 2 2 5 3 2 3 2" xfId="35837" xr:uid="{00000000-0005-0000-0000-0000031C0000}"/>
    <cellStyle name="20% - Énfasis5 2 2 5 3 2 4" xfId="8892" xr:uid="{00000000-0005-0000-0000-0000041C0000}"/>
    <cellStyle name="20% - Énfasis5 2 2 5 3 2 5" xfId="26017" xr:uid="{00000000-0005-0000-0000-0000051C0000}"/>
    <cellStyle name="20% - Énfasis5 2 2 5 3 2 6" xfId="40846" xr:uid="{00000000-0005-0000-0000-0000061C0000}"/>
    <cellStyle name="20% - Énfasis5 2 2 5 3 2 7" xfId="45909" xr:uid="{E4FB85A8-1F96-4467-A163-513A8087D6B5}"/>
    <cellStyle name="20% - Énfasis5 2 2 5 3 3" xfId="6423" xr:uid="{00000000-0005-0000-0000-0000071C0000}"/>
    <cellStyle name="20% - Énfasis5 2 2 5 3 3 2" xfId="28516" xr:uid="{00000000-0005-0000-0000-0000081C0000}"/>
    <cellStyle name="20% - Énfasis5 2 2 5 3 4" xfId="15566" xr:uid="{00000000-0005-0000-0000-0000091C0000}"/>
    <cellStyle name="20% - Énfasis5 2 2 5 3 4 2" xfId="33401" xr:uid="{00000000-0005-0000-0000-00000A1C0000}"/>
    <cellStyle name="20% - Énfasis5 2 2 5 3 5" xfId="20825" xr:uid="{00000000-0005-0000-0000-00000B1C0000}"/>
    <cellStyle name="20% - Énfasis5 2 2 5 3 6" xfId="11334" xr:uid="{00000000-0005-0000-0000-00000C1C0000}"/>
    <cellStyle name="20% - Énfasis5 2 2 5 3 7" xfId="23475" xr:uid="{00000000-0005-0000-0000-00000D1C0000}"/>
    <cellStyle name="20% - Énfasis5 2 2 5 3 8" xfId="38305" xr:uid="{00000000-0005-0000-0000-00000E1C0000}"/>
    <cellStyle name="20% - Énfasis5 2 2 5 3 9" xfId="43373" xr:uid="{F574C866-79FD-4B1E-AFBA-82B2B62C357F}"/>
    <cellStyle name="20% - Énfasis5 2 2 5 4" xfId="2120" xr:uid="{00000000-0005-0000-0000-00000F1C0000}"/>
    <cellStyle name="20% - Énfasis5 2 2 5 4 2" xfId="4562" xr:uid="{00000000-0005-0000-0000-0000101C0000}"/>
    <cellStyle name="20% - Énfasis5 2 2 5 4 2 2" xfId="18672" xr:uid="{00000000-0005-0000-0000-0000111C0000}"/>
    <cellStyle name="20% - Énfasis5 2 2 5 4 2 2 2" xfId="31565" xr:uid="{00000000-0005-0000-0000-0000121C0000}"/>
    <cellStyle name="20% - Énfasis5 2 2 5 4 2 3" xfId="14383" xr:uid="{00000000-0005-0000-0000-0000131C0000}"/>
    <cellStyle name="20% - Énfasis5 2 2 5 4 2 3 2" xfId="36450" xr:uid="{00000000-0005-0000-0000-0000141C0000}"/>
    <cellStyle name="20% - Énfasis5 2 2 5 4 2 4" xfId="9505" xr:uid="{00000000-0005-0000-0000-0000151C0000}"/>
    <cellStyle name="20% - Énfasis5 2 2 5 4 2 5" xfId="26630" xr:uid="{00000000-0005-0000-0000-0000161C0000}"/>
    <cellStyle name="20% - Énfasis5 2 2 5 4 2 6" xfId="41459" xr:uid="{00000000-0005-0000-0000-0000171C0000}"/>
    <cellStyle name="20% - Énfasis5 2 2 5 4 2 7" xfId="46522" xr:uid="{3496C75A-6D37-4982-A863-C660DFDA8907}"/>
    <cellStyle name="20% - Énfasis5 2 2 5 4 3" xfId="7036" xr:uid="{00000000-0005-0000-0000-0000181C0000}"/>
    <cellStyle name="20% - Énfasis5 2 2 5 4 3 2" xfId="29129" xr:uid="{00000000-0005-0000-0000-0000191C0000}"/>
    <cellStyle name="20% - Énfasis5 2 2 5 4 4" xfId="16197" xr:uid="{00000000-0005-0000-0000-00001A1C0000}"/>
    <cellStyle name="20% - Énfasis5 2 2 5 4 4 2" xfId="34014" xr:uid="{00000000-0005-0000-0000-00001B1C0000}"/>
    <cellStyle name="20% - Énfasis5 2 2 5 4 5" xfId="21438" xr:uid="{00000000-0005-0000-0000-00001C1C0000}"/>
    <cellStyle name="20% - Énfasis5 2 2 5 4 6" xfId="11947" xr:uid="{00000000-0005-0000-0000-00001D1C0000}"/>
    <cellStyle name="20% - Énfasis5 2 2 5 4 7" xfId="24088" xr:uid="{00000000-0005-0000-0000-00001E1C0000}"/>
    <cellStyle name="20% - Énfasis5 2 2 5 4 8" xfId="38918" xr:uid="{00000000-0005-0000-0000-00001F1C0000}"/>
    <cellStyle name="20% - Énfasis5 2 2 5 4 9" xfId="43986" xr:uid="{2C99A1BD-EC42-413E-BE5A-21D1B567DB36}"/>
    <cellStyle name="20% - Énfasis5 2 2 5 5" xfId="2404" xr:uid="{00000000-0005-0000-0000-0000201C0000}"/>
    <cellStyle name="20% - Énfasis5 2 2 5 5 2" xfId="4846" xr:uid="{00000000-0005-0000-0000-0000211C0000}"/>
    <cellStyle name="20% - Énfasis5 2 2 5 5 2 2" xfId="18956" xr:uid="{00000000-0005-0000-0000-0000221C0000}"/>
    <cellStyle name="20% - Énfasis5 2 2 5 5 2 2 2" xfId="31849" xr:uid="{00000000-0005-0000-0000-0000231C0000}"/>
    <cellStyle name="20% - Énfasis5 2 2 5 5 2 3" xfId="14667" xr:uid="{00000000-0005-0000-0000-0000241C0000}"/>
    <cellStyle name="20% - Énfasis5 2 2 5 5 2 3 2" xfId="36734" xr:uid="{00000000-0005-0000-0000-0000251C0000}"/>
    <cellStyle name="20% - Énfasis5 2 2 5 5 2 4" xfId="9789" xr:uid="{00000000-0005-0000-0000-0000261C0000}"/>
    <cellStyle name="20% - Énfasis5 2 2 5 5 2 5" xfId="26914" xr:uid="{00000000-0005-0000-0000-0000271C0000}"/>
    <cellStyle name="20% - Énfasis5 2 2 5 5 2 6" xfId="41743" xr:uid="{00000000-0005-0000-0000-0000281C0000}"/>
    <cellStyle name="20% - Énfasis5 2 2 5 5 2 7" xfId="46806" xr:uid="{0D7516AA-C66B-47D1-973F-7D33C5C527A5}"/>
    <cellStyle name="20% - Énfasis5 2 2 5 5 3" xfId="7320" xr:uid="{00000000-0005-0000-0000-0000291C0000}"/>
    <cellStyle name="20% - Énfasis5 2 2 5 5 3 2" xfId="29413" xr:uid="{00000000-0005-0000-0000-00002A1C0000}"/>
    <cellStyle name="20% - Énfasis5 2 2 5 5 4" xfId="16481" xr:uid="{00000000-0005-0000-0000-00002B1C0000}"/>
    <cellStyle name="20% - Énfasis5 2 2 5 5 4 2" xfId="34298" xr:uid="{00000000-0005-0000-0000-00002C1C0000}"/>
    <cellStyle name="20% - Énfasis5 2 2 5 5 5" xfId="21722" xr:uid="{00000000-0005-0000-0000-00002D1C0000}"/>
    <cellStyle name="20% - Énfasis5 2 2 5 5 6" xfId="12231" xr:uid="{00000000-0005-0000-0000-00002E1C0000}"/>
    <cellStyle name="20% - Énfasis5 2 2 5 5 7" xfId="24372" xr:uid="{00000000-0005-0000-0000-00002F1C0000}"/>
    <cellStyle name="20% - Énfasis5 2 2 5 5 8" xfId="39202" xr:uid="{00000000-0005-0000-0000-0000301C0000}"/>
    <cellStyle name="20% - Énfasis5 2 2 5 5 9" xfId="44270" xr:uid="{392DCB65-D973-4127-BD29-D07E7CBFAB0C}"/>
    <cellStyle name="20% - Énfasis5 2 2 5 6" xfId="1065" xr:uid="{00000000-0005-0000-0000-0000311C0000}"/>
    <cellStyle name="20% - Énfasis5 2 2 5 6 2" xfId="3510" xr:uid="{00000000-0005-0000-0000-0000321C0000}"/>
    <cellStyle name="20% - Énfasis5 2 2 5 6 2 2" xfId="17620" xr:uid="{00000000-0005-0000-0000-0000331C0000}"/>
    <cellStyle name="20% - Énfasis5 2 2 5 6 2 2 2" xfId="30513" xr:uid="{00000000-0005-0000-0000-0000341C0000}"/>
    <cellStyle name="20% - Énfasis5 2 2 5 6 2 3" xfId="13331" xr:uid="{00000000-0005-0000-0000-0000351C0000}"/>
    <cellStyle name="20% - Énfasis5 2 2 5 6 2 3 2" xfId="35398" xr:uid="{00000000-0005-0000-0000-0000361C0000}"/>
    <cellStyle name="20% - Énfasis5 2 2 5 6 2 4" xfId="8453" xr:uid="{00000000-0005-0000-0000-0000371C0000}"/>
    <cellStyle name="20% - Énfasis5 2 2 5 6 2 5" xfId="25578" xr:uid="{00000000-0005-0000-0000-0000381C0000}"/>
    <cellStyle name="20% - Énfasis5 2 2 5 6 2 6" xfId="40407" xr:uid="{00000000-0005-0000-0000-0000391C0000}"/>
    <cellStyle name="20% - Énfasis5 2 2 5 6 2 7" xfId="45470" xr:uid="{02036A34-5455-481F-AC9D-BDA74ECF6D58}"/>
    <cellStyle name="20% - Énfasis5 2 2 5 6 3" xfId="5984" xr:uid="{00000000-0005-0000-0000-00003A1C0000}"/>
    <cellStyle name="20% - Énfasis5 2 2 5 6 3 2" xfId="28077" xr:uid="{00000000-0005-0000-0000-00003B1C0000}"/>
    <cellStyle name="20% - Énfasis5 2 2 5 6 4" xfId="20386" xr:uid="{00000000-0005-0000-0000-00003C1C0000}"/>
    <cellStyle name="20% - Énfasis5 2 2 5 6 4 2" xfId="32962" xr:uid="{00000000-0005-0000-0000-00003D1C0000}"/>
    <cellStyle name="20% - Énfasis5 2 2 5 6 5" xfId="10895" xr:uid="{00000000-0005-0000-0000-00003E1C0000}"/>
    <cellStyle name="20% - Énfasis5 2 2 5 6 6" xfId="23036" xr:uid="{00000000-0005-0000-0000-00003F1C0000}"/>
    <cellStyle name="20% - Énfasis5 2 2 5 6 7" xfId="37866" xr:uid="{00000000-0005-0000-0000-0000401C0000}"/>
    <cellStyle name="20% - Énfasis5 2 2 5 6 8" xfId="42934" xr:uid="{23F58427-AD67-49B4-B20D-EC5341A44DA8}"/>
    <cellStyle name="20% - Énfasis5 2 2 5 7" xfId="3011" xr:uid="{00000000-0005-0000-0000-0000411C0000}"/>
    <cellStyle name="20% - Énfasis5 2 2 5 7 2" xfId="17121" xr:uid="{00000000-0005-0000-0000-0000421C0000}"/>
    <cellStyle name="20% - Énfasis5 2 2 5 7 2 2" xfId="30014" xr:uid="{00000000-0005-0000-0000-0000431C0000}"/>
    <cellStyle name="20% - Énfasis5 2 2 5 7 3" xfId="12832" xr:uid="{00000000-0005-0000-0000-0000441C0000}"/>
    <cellStyle name="20% - Énfasis5 2 2 5 7 3 2" xfId="34899" xr:uid="{00000000-0005-0000-0000-0000451C0000}"/>
    <cellStyle name="20% - Énfasis5 2 2 5 7 4" xfId="7954" xr:uid="{00000000-0005-0000-0000-0000461C0000}"/>
    <cellStyle name="20% - Énfasis5 2 2 5 7 5" xfId="25079" xr:uid="{00000000-0005-0000-0000-0000471C0000}"/>
    <cellStyle name="20% - Énfasis5 2 2 5 7 6" xfId="39908" xr:uid="{00000000-0005-0000-0000-0000481C0000}"/>
    <cellStyle name="20% - Énfasis5 2 2 5 7 7" xfId="44971" xr:uid="{BC0EFC67-1B1B-4113-9487-FC76D995E922}"/>
    <cellStyle name="20% - Énfasis5 2 2 5 8" xfId="5485" xr:uid="{00000000-0005-0000-0000-0000491C0000}"/>
    <cellStyle name="20% - Énfasis5 2 2 5 8 2" xfId="27578" xr:uid="{00000000-0005-0000-0000-00004A1C0000}"/>
    <cellStyle name="20% - Énfasis5 2 2 5 9" xfId="15127" xr:uid="{00000000-0005-0000-0000-00004B1C0000}"/>
    <cellStyle name="20% - Énfasis5 2 2 5 9 2" xfId="32463" xr:uid="{00000000-0005-0000-0000-00004C1C0000}"/>
    <cellStyle name="20% - Énfasis5 2 2 6" xfId="287" xr:uid="{00000000-0005-0000-0000-00004D1C0000}"/>
    <cellStyle name="20% - Énfasis5 2 2 6 10" xfId="22341" xr:uid="{00000000-0005-0000-0000-00004E1C0000}"/>
    <cellStyle name="20% - Énfasis5 2 2 6 11" xfId="37171" xr:uid="{00000000-0005-0000-0000-00004F1C0000}"/>
    <cellStyle name="20% - Énfasis5 2 2 6 12" xfId="42239" xr:uid="{B0938490-71BD-4D47-B1FB-9C53FBAEEF8C}"/>
    <cellStyle name="20% - Énfasis5 2 2 6 2" xfId="1309" xr:uid="{00000000-0005-0000-0000-0000501C0000}"/>
    <cellStyle name="20% - Énfasis5 2 2 6 2 2" xfId="3753" xr:uid="{00000000-0005-0000-0000-0000511C0000}"/>
    <cellStyle name="20% - Énfasis5 2 2 6 2 2 2" xfId="17863" xr:uid="{00000000-0005-0000-0000-0000521C0000}"/>
    <cellStyle name="20% - Énfasis5 2 2 6 2 2 2 2" xfId="30756" xr:uid="{00000000-0005-0000-0000-0000531C0000}"/>
    <cellStyle name="20% - Énfasis5 2 2 6 2 2 3" xfId="13574" xr:uid="{00000000-0005-0000-0000-0000541C0000}"/>
    <cellStyle name="20% - Énfasis5 2 2 6 2 2 3 2" xfId="35641" xr:uid="{00000000-0005-0000-0000-0000551C0000}"/>
    <cellStyle name="20% - Énfasis5 2 2 6 2 2 4" xfId="8696" xr:uid="{00000000-0005-0000-0000-0000561C0000}"/>
    <cellStyle name="20% - Énfasis5 2 2 6 2 2 5" xfId="25821" xr:uid="{00000000-0005-0000-0000-0000571C0000}"/>
    <cellStyle name="20% - Énfasis5 2 2 6 2 2 6" xfId="40650" xr:uid="{00000000-0005-0000-0000-0000581C0000}"/>
    <cellStyle name="20% - Énfasis5 2 2 6 2 2 7" xfId="45713" xr:uid="{9560C6ED-EB6F-4E1A-A21B-BC804786AB07}"/>
    <cellStyle name="20% - Énfasis5 2 2 6 2 3" xfId="6227" xr:uid="{00000000-0005-0000-0000-0000591C0000}"/>
    <cellStyle name="20% - Énfasis5 2 2 6 2 3 2" xfId="28320" xr:uid="{00000000-0005-0000-0000-00005A1C0000}"/>
    <cellStyle name="20% - Énfasis5 2 2 6 2 4" xfId="15370" xr:uid="{00000000-0005-0000-0000-00005B1C0000}"/>
    <cellStyle name="20% - Énfasis5 2 2 6 2 4 2" xfId="33205" xr:uid="{00000000-0005-0000-0000-00005C1C0000}"/>
    <cellStyle name="20% - Énfasis5 2 2 6 2 5" xfId="20629" xr:uid="{00000000-0005-0000-0000-00005D1C0000}"/>
    <cellStyle name="20% - Énfasis5 2 2 6 2 6" xfId="11138" xr:uid="{00000000-0005-0000-0000-00005E1C0000}"/>
    <cellStyle name="20% - Énfasis5 2 2 6 2 7" xfId="23279" xr:uid="{00000000-0005-0000-0000-00005F1C0000}"/>
    <cellStyle name="20% - Énfasis5 2 2 6 2 8" xfId="38109" xr:uid="{00000000-0005-0000-0000-0000601C0000}"/>
    <cellStyle name="20% - Énfasis5 2 2 6 2 9" xfId="43177" xr:uid="{A9152DD6-30DF-4906-AB4B-ECB05A4816B1}"/>
    <cellStyle name="20% - Énfasis5 2 2 6 3" xfId="1924" xr:uid="{00000000-0005-0000-0000-0000611C0000}"/>
    <cellStyle name="20% - Énfasis5 2 2 6 3 2" xfId="4366" xr:uid="{00000000-0005-0000-0000-0000621C0000}"/>
    <cellStyle name="20% - Énfasis5 2 2 6 3 2 2" xfId="18476" xr:uid="{00000000-0005-0000-0000-0000631C0000}"/>
    <cellStyle name="20% - Énfasis5 2 2 6 3 2 2 2" xfId="31369" xr:uid="{00000000-0005-0000-0000-0000641C0000}"/>
    <cellStyle name="20% - Énfasis5 2 2 6 3 2 3" xfId="14187" xr:uid="{00000000-0005-0000-0000-0000651C0000}"/>
    <cellStyle name="20% - Énfasis5 2 2 6 3 2 3 2" xfId="36254" xr:uid="{00000000-0005-0000-0000-0000661C0000}"/>
    <cellStyle name="20% - Énfasis5 2 2 6 3 2 4" xfId="9309" xr:uid="{00000000-0005-0000-0000-0000671C0000}"/>
    <cellStyle name="20% - Énfasis5 2 2 6 3 2 5" xfId="26434" xr:uid="{00000000-0005-0000-0000-0000681C0000}"/>
    <cellStyle name="20% - Énfasis5 2 2 6 3 2 6" xfId="41263" xr:uid="{00000000-0005-0000-0000-0000691C0000}"/>
    <cellStyle name="20% - Énfasis5 2 2 6 3 2 7" xfId="46326" xr:uid="{6851E365-A23D-4B60-8DF6-70CFCBC7017D}"/>
    <cellStyle name="20% - Énfasis5 2 2 6 3 3" xfId="6840" xr:uid="{00000000-0005-0000-0000-00006A1C0000}"/>
    <cellStyle name="20% - Énfasis5 2 2 6 3 3 2" xfId="28933" xr:uid="{00000000-0005-0000-0000-00006B1C0000}"/>
    <cellStyle name="20% - Énfasis5 2 2 6 3 4" xfId="16001" xr:uid="{00000000-0005-0000-0000-00006C1C0000}"/>
    <cellStyle name="20% - Énfasis5 2 2 6 3 4 2" xfId="33818" xr:uid="{00000000-0005-0000-0000-00006D1C0000}"/>
    <cellStyle name="20% - Énfasis5 2 2 6 3 5" xfId="21242" xr:uid="{00000000-0005-0000-0000-00006E1C0000}"/>
    <cellStyle name="20% - Énfasis5 2 2 6 3 6" xfId="11751" xr:uid="{00000000-0005-0000-0000-00006F1C0000}"/>
    <cellStyle name="20% - Énfasis5 2 2 6 3 7" xfId="23892" xr:uid="{00000000-0005-0000-0000-0000701C0000}"/>
    <cellStyle name="20% - Énfasis5 2 2 6 3 8" xfId="38722" xr:uid="{00000000-0005-0000-0000-0000711C0000}"/>
    <cellStyle name="20% - Énfasis5 2 2 6 3 9" xfId="43790" xr:uid="{7E48087A-19EA-4A01-864E-70BD805E5BAD}"/>
    <cellStyle name="20% - Énfasis5 2 2 6 4" xfId="1116" xr:uid="{00000000-0005-0000-0000-0000721C0000}"/>
    <cellStyle name="20% - Énfasis5 2 2 6 4 2" xfId="3561" xr:uid="{00000000-0005-0000-0000-0000731C0000}"/>
    <cellStyle name="20% - Énfasis5 2 2 6 4 2 2" xfId="17671" xr:uid="{00000000-0005-0000-0000-0000741C0000}"/>
    <cellStyle name="20% - Énfasis5 2 2 6 4 2 2 2" xfId="30564" xr:uid="{00000000-0005-0000-0000-0000751C0000}"/>
    <cellStyle name="20% - Énfasis5 2 2 6 4 2 3" xfId="13382" xr:uid="{00000000-0005-0000-0000-0000761C0000}"/>
    <cellStyle name="20% - Énfasis5 2 2 6 4 2 3 2" xfId="35449" xr:uid="{00000000-0005-0000-0000-0000771C0000}"/>
    <cellStyle name="20% - Énfasis5 2 2 6 4 2 4" xfId="8504" xr:uid="{00000000-0005-0000-0000-0000781C0000}"/>
    <cellStyle name="20% - Énfasis5 2 2 6 4 2 5" xfId="25629" xr:uid="{00000000-0005-0000-0000-0000791C0000}"/>
    <cellStyle name="20% - Énfasis5 2 2 6 4 2 6" xfId="40458" xr:uid="{00000000-0005-0000-0000-00007A1C0000}"/>
    <cellStyle name="20% - Énfasis5 2 2 6 4 2 7" xfId="45521" xr:uid="{E45500BA-8B28-40A5-A4DE-1CE57EC7D33C}"/>
    <cellStyle name="20% - Énfasis5 2 2 6 4 3" xfId="6035" xr:uid="{00000000-0005-0000-0000-00007B1C0000}"/>
    <cellStyle name="20% - Énfasis5 2 2 6 4 3 2" xfId="28128" xr:uid="{00000000-0005-0000-0000-00007C1C0000}"/>
    <cellStyle name="20% - Énfasis5 2 2 6 4 4" xfId="20437" xr:uid="{00000000-0005-0000-0000-00007D1C0000}"/>
    <cellStyle name="20% - Énfasis5 2 2 6 4 4 2" xfId="33013" xr:uid="{00000000-0005-0000-0000-00007E1C0000}"/>
    <cellStyle name="20% - Énfasis5 2 2 6 4 5" xfId="10946" xr:uid="{00000000-0005-0000-0000-00007F1C0000}"/>
    <cellStyle name="20% - Énfasis5 2 2 6 4 6" xfId="23087" xr:uid="{00000000-0005-0000-0000-0000801C0000}"/>
    <cellStyle name="20% - Énfasis5 2 2 6 4 7" xfId="37917" xr:uid="{00000000-0005-0000-0000-0000811C0000}"/>
    <cellStyle name="20% - Énfasis5 2 2 6 4 8" xfId="42985" xr:uid="{1C67EE21-0F38-4332-8511-56A5B35B4C8D}"/>
    <cellStyle name="20% - Énfasis5 2 2 6 5" xfId="2815" xr:uid="{00000000-0005-0000-0000-0000821C0000}"/>
    <cellStyle name="20% - Énfasis5 2 2 6 5 2" xfId="16925" xr:uid="{00000000-0005-0000-0000-0000831C0000}"/>
    <cellStyle name="20% - Énfasis5 2 2 6 5 2 2" xfId="29818" xr:uid="{00000000-0005-0000-0000-0000841C0000}"/>
    <cellStyle name="20% - Énfasis5 2 2 6 5 3" xfId="12636" xr:uid="{00000000-0005-0000-0000-0000851C0000}"/>
    <cellStyle name="20% - Énfasis5 2 2 6 5 3 2" xfId="34703" xr:uid="{00000000-0005-0000-0000-0000861C0000}"/>
    <cellStyle name="20% - Énfasis5 2 2 6 5 4" xfId="7758" xr:uid="{00000000-0005-0000-0000-0000871C0000}"/>
    <cellStyle name="20% - Énfasis5 2 2 6 5 5" xfId="24883" xr:uid="{00000000-0005-0000-0000-0000881C0000}"/>
    <cellStyle name="20% - Énfasis5 2 2 6 5 6" xfId="39712" xr:uid="{00000000-0005-0000-0000-0000891C0000}"/>
    <cellStyle name="20% - Énfasis5 2 2 6 5 7" xfId="44775" xr:uid="{774E8C26-96CD-49A3-9695-EFDE188D3BF2}"/>
    <cellStyle name="20% - Énfasis5 2 2 6 6" xfId="5289" xr:uid="{00000000-0005-0000-0000-00008A1C0000}"/>
    <cellStyle name="20% - Énfasis5 2 2 6 6 2" xfId="27382" xr:uid="{00000000-0005-0000-0000-00008B1C0000}"/>
    <cellStyle name="20% - Énfasis5 2 2 6 7" xfId="15178" xr:uid="{00000000-0005-0000-0000-00008C1C0000}"/>
    <cellStyle name="20% - Énfasis5 2 2 6 7 2" xfId="32267" xr:uid="{00000000-0005-0000-0000-00008D1C0000}"/>
    <cellStyle name="20% - Énfasis5 2 2 6 8" xfId="19673" xr:uid="{00000000-0005-0000-0000-00008E1C0000}"/>
    <cellStyle name="20% - Énfasis5 2 2 6 9" xfId="10200" xr:uid="{00000000-0005-0000-0000-00008F1C0000}"/>
    <cellStyle name="20% - Énfasis5 2 2 7" xfId="575" xr:uid="{00000000-0005-0000-0000-0000901C0000}"/>
    <cellStyle name="20% - Énfasis5 2 2 7 10" xfId="37433" xr:uid="{00000000-0005-0000-0000-0000911C0000}"/>
    <cellStyle name="20% - Énfasis5 2 2 7 11" xfId="42501" xr:uid="{FAF789D4-0BC5-49C8-9134-95E9D75A0F3F}"/>
    <cellStyle name="20% - Énfasis5 2 2 7 2" xfId="2186" xr:uid="{00000000-0005-0000-0000-0000921C0000}"/>
    <cellStyle name="20% - Énfasis5 2 2 7 2 2" xfId="4628" xr:uid="{00000000-0005-0000-0000-0000931C0000}"/>
    <cellStyle name="20% - Énfasis5 2 2 7 2 2 2" xfId="18738" xr:uid="{00000000-0005-0000-0000-0000941C0000}"/>
    <cellStyle name="20% - Énfasis5 2 2 7 2 2 2 2" xfId="31631" xr:uid="{00000000-0005-0000-0000-0000951C0000}"/>
    <cellStyle name="20% - Énfasis5 2 2 7 2 2 3" xfId="14449" xr:uid="{00000000-0005-0000-0000-0000961C0000}"/>
    <cellStyle name="20% - Énfasis5 2 2 7 2 2 3 2" xfId="36516" xr:uid="{00000000-0005-0000-0000-0000971C0000}"/>
    <cellStyle name="20% - Énfasis5 2 2 7 2 2 4" xfId="9571" xr:uid="{00000000-0005-0000-0000-0000981C0000}"/>
    <cellStyle name="20% - Énfasis5 2 2 7 2 2 5" xfId="26696" xr:uid="{00000000-0005-0000-0000-0000991C0000}"/>
    <cellStyle name="20% - Énfasis5 2 2 7 2 2 6" xfId="41525" xr:uid="{00000000-0005-0000-0000-00009A1C0000}"/>
    <cellStyle name="20% - Énfasis5 2 2 7 2 2 7" xfId="46588" xr:uid="{072EBBC9-90B8-4A04-A5E3-D3C998A3F648}"/>
    <cellStyle name="20% - Énfasis5 2 2 7 2 3" xfId="7102" xr:uid="{00000000-0005-0000-0000-00009B1C0000}"/>
    <cellStyle name="20% - Énfasis5 2 2 7 2 3 2" xfId="29195" xr:uid="{00000000-0005-0000-0000-00009C1C0000}"/>
    <cellStyle name="20% - Énfasis5 2 2 7 2 4" xfId="16263" xr:uid="{00000000-0005-0000-0000-00009D1C0000}"/>
    <cellStyle name="20% - Énfasis5 2 2 7 2 4 2" xfId="34080" xr:uid="{00000000-0005-0000-0000-00009E1C0000}"/>
    <cellStyle name="20% - Énfasis5 2 2 7 2 5" xfId="21504" xr:uid="{00000000-0005-0000-0000-00009F1C0000}"/>
    <cellStyle name="20% - Énfasis5 2 2 7 2 6" xfId="12013" xr:uid="{00000000-0005-0000-0000-0000A01C0000}"/>
    <cellStyle name="20% - Énfasis5 2 2 7 2 7" xfId="24154" xr:uid="{00000000-0005-0000-0000-0000A11C0000}"/>
    <cellStyle name="20% - Énfasis5 2 2 7 2 8" xfId="38984" xr:uid="{00000000-0005-0000-0000-0000A21C0000}"/>
    <cellStyle name="20% - Énfasis5 2 2 7 2 9" xfId="44052" xr:uid="{60141B93-DCEC-4BA3-B428-C2BC3DFC4ECB}"/>
    <cellStyle name="20% - Énfasis5 2 2 7 3" xfId="1573" xr:uid="{00000000-0005-0000-0000-0000A31C0000}"/>
    <cellStyle name="20% - Énfasis5 2 2 7 3 2" xfId="4015" xr:uid="{00000000-0005-0000-0000-0000A41C0000}"/>
    <cellStyle name="20% - Énfasis5 2 2 7 3 2 2" xfId="18125" xr:uid="{00000000-0005-0000-0000-0000A51C0000}"/>
    <cellStyle name="20% - Énfasis5 2 2 7 3 2 2 2" xfId="31018" xr:uid="{00000000-0005-0000-0000-0000A61C0000}"/>
    <cellStyle name="20% - Énfasis5 2 2 7 3 2 3" xfId="13836" xr:uid="{00000000-0005-0000-0000-0000A71C0000}"/>
    <cellStyle name="20% - Énfasis5 2 2 7 3 2 3 2" xfId="35903" xr:uid="{00000000-0005-0000-0000-0000A81C0000}"/>
    <cellStyle name="20% - Énfasis5 2 2 7 3 2 4" xfId="8958" xr:uid="{00000000-0005-0000-0000-0000A91C0000}"/>
    <cellStyle name="20% - Énfasis5 2 2 7 3 2 5" xfId="26083" xr:uid="{00000000-0005-0000-0000-0000AA1C0000}"/>
    <cellStyle name="20% - Énfasis5 2 2 7 3 2 6" xfId="40912" xr:uid="{00000000-0005-0000-0000-0000AB1C0000}"/>
    <cellStyle name="20% - Énfasis5 2 2 7 3 2 7" xfId="45975" xr:uid="{BC004E5C-7C50-4D33-A1FE-295A0306C6B3}"/>
    <cellStyle name="20% - Énfasis5 2 2 7 3 3" xfId="6489" xr:uid="{00000000-0005-0000-0000-0000AC1C0000}"/>
    <cellStyle name="20% - Énfasis5 2 2 7 3 3 2" xfId="28582" xr:uid="{00000000-0005-0000-0000-0000AD1C0000}"/>
    <cellStyle name="20% - Énfasis5 2 2 7 3 4" xfId="20891" xr:uid="{00000000-0005-0000-0000-0000AE1C0000}"/>
    <cellStyle name="20% - Énfasis5 2 2 7 3 4 2" xfId="33467" xr:uid="{00000000-0005-0000-0000-0000AF1C0000}"/>
    <cellStyle name="20% - Énfasis5 2 2 7 3 5" xfId="11400" xr:uid="{00000000-0005-0000-0000-0000B01C0000}"/>
    <cellStyle name="20% - Énfasis5 2 2 7 3 6" xfId="23541" xr:uid="{00000000-0005-0000-0000-0000B11C0000}"/>
    <cellStyle name="20% - Énfasis5 2 2 7 3 7" xfId="38371" xr:uid="{00000000-0005-0000-0000-0000B21C0000}"/>
    <cellStyle name="20% - Énfasis5 2 2 7 3 8" xfId="43439" xr:uid="{57DC099B-A810-4046-A90D-404501A6A10E}"/>
    <cellStyle name="20% - Énfasis5 2 2 7 4" xfId="3077" xr:uid="{00000000-0005-0000-0000-0000B31C0000}"/>
    <cellStyle name="20% - Énfasis5 2 2 7 4 2" xfId="17187" xr:uid="{00000000-0005-0000-0000-0000B41C0000}"/>
    <cellStyle name="20% - Énfasis5 2 2 7 4 2 2" xfId="30080" xr:uid="{00000000-0005-0000-0000-0000B51C0000}"/>
    <cellStyle name="20% - Énfasis5 2 2 7 4 3" xfId="12898" xr:uid="{00000000-0005-0000-0000-0000B61C0000}"/>
    <cellStyle name="20% - Énfasis5 2 2 7 4 3 2" xfId="34965" xr:uid="{00000000-0005-0000-0000-0000B71C0000}"/>
    <cellStyle name="20% - Énfasis5 2 2 7 4 4" xfId="8020" xr:uid="{00000000-0005-0000-0000-0000B81C0000}"/>
    <cellStyle name="20% - Énfasis5 2 2 7 4 5" xfId="25145" xr:uid="{00000000-0005-0000-0000-0000B91C0000}"/>
    <cellStyle name="20% - Énfasis5 2 2 7 4 6" xfId="39974" xr:uid="{00000000-0005-0000-0000-0000BA1C0000}"/>
    <cellStyle name="20% - Énfasis5 2 2 7 4 7" xfId="45037" xr:uid="{78C5A873-22D8-4C9C-B3EE-8CCE5C936AB6}"/>
    <cellStyle name="20% - Énfasis5 2 2 7 5" xfId="5551" xr:uid="{00000000-0005-0000-0000-0000BB1C0000}"/>
    <cellStyle name="20% - Énfasis5 2 2 7 5 2" xfId="27644" xr:uid="{00000000-0005-0000-0000-0000BC1C0000}"/>
    <cellStyle name="20% - Énfasis5 2 2 7 6" xfId="15632" xr:uid="{00000000-0005-0000-0000-0000BD1C0000}"/>
    <cellStyle name="20% - Énfasis5 2 2 7 6 2" xfId="32529" xr:uid="{00000000-0005-0000-0000-0000BE1C0000}"/>
    <cellStyle name="20% - Énfasis5 2 2 7 7" xfId="19935" xr:uid="{00000000-0005-0000-0000-0000BF1C0000}"/>
    <cellStyle name="20% - Énfasis5 2 2 7 8" xfId="10462" xr:uid="{00000000-0005-0000-0000-0000C01C0000}"/>
    <cellStyle name="20% - Énfasis5 2 2 7 9" xfId="22603" xr:uid="{00000000-0005-0000-0000-0000C11C0000}"/>
    <cellStyle name="20% - Énfasis5 2 2 8" xfId="1171" xr:uid="{00000000-0005-0000-0000-0000C21C0000}"/>
    <cellStyle name="20% - Énfasis5 2 2 8 2" xfId="3616" xr:uid="{00000000-0005-0000-0000-0000C31C0000}"/>
    <cellStyle name="20% - Énfasis5 2 2 8 2 2" xfId="17726" xr:uid="{00000000-0005-0000-0000-0000C41C0000}"/>
    <cellStyle name="20% - Énfasis5 2 2 8 2 2 2" xfId="30619" xr:uid="{00000000-0005-0000-0000-0000C51C0000}"/>
    <cellStyle name="20% - Énfasis5 2 2 8 2 3" xfId="13437" xr:uid="{00000000-0005-0000-0000-0000C61C0000}"/>
    <cellStyle name="20% - Énfasis5 2 2 8 2 3 2" xfId="35504" xr:uid="{00000000-0005-0000-0000-0000C71C0000}"/>
    <cellStyle name="20% - Énfasis5 2 2 8 2 4" xfId="8559" xr:uid="{00000000-0005-0000-0000-0000C81C0000}"/>
    <cellStyle name="20% - Énfasis5 2 2 8 2 5" xfId="25684" xr:uid="{00000000-0005-0000-0000-0000C91C0000}"/>
    <cellStyle name="20% - Énfasis5 2 2 8 2 6" xfId="40513" xr:uid="{00000000-0005-0000-0000-0000CA1C0000}"/>
    <cellStyle name="20% - Énfasis5 2 2 8 2 7" xfId="45576" xr:uid="{07E5B530-72AA-41C7-B78A-82D85A1422A4}"/>
    <cellStyle name="20% - Énfasis5 2 2 8 3" xfId="6090" xr:uid="{00000000-0005-0000-0000-0000CB1C0000}"/>
    <cellStyle name="20% - Énfasis5 2 2 8 3 2" xfId="28183" xr:uid="{00000000-0005-0000-0000-0000CC1C0000}"/>
    <cellStyle name="20% - Énfasis5 2 2 8 4" xfId="15233" xr:uid="{00000000-0005-0000-0000-0000CD1C0000}"/>
    <cellStyle name="20% - Énfasis5 2 2 8 4 2" xfId="33068" xr:uid="{00000000-0005-0000-0000-0000CE1C0000}"/>
    <cellStyle name="20% - Énfasis5 2 2 8 5" xfId="20492" xr:uid="{00000000-0005-0000-0000-0000CF1C0000}"/>
    <cellStyle name="20% - Énfasis5 2 2 8 6" xfId="11001" xr:uid="{00000000-0005-0000-0000-0000D01C0000}"/>
    <cellStyle name="20% - Énfasis5 2 2 8 7" xfId="23142" xr:uid="{00000000-0005-0000-0000-0000D11C0000}"/>
    <cellStyle name="20% - Énfasis5 2 2 8 8" xfId="37972" xr:uid="{00000000-0005-0000-0000-0000D21C0000}"/>
    <cellStyle name="20% - Énfasis5 2 2 8 9" xfId="43040" xr:uid="{DFE6F640-2B0B-43D1-AD42-B68FDFE7AB33}"/>
    <cellStyle name="20% - Énfasis5 2 2 9" xfId="1787" xr:uid="{00000000-0005-0000-0000-0000D31C0000}"/>
    <cellStyle name="20% - Énfasis5 2 2 9 2" xfId="4229" xr:uid="{00000000-0005-0000-0000-0000D41C0000}"/>
    <cellStyle name="20% - Énfasis5 2 2 9 2 2" xfId="18339" xr:uid="{00000000-0005-0000-0000-0000D51C0000}"/>
    <cellStyle name="20% - Énfasis5 2 2 9 2 2 2" xfId="31232" xr:uid="{00000000-0005-0000-0000-0000D61C0000}"/>
    <cellStyle name="20% - Énfasis5 2 2 9 2 3" xfId="14050" xr:uid="{00000000-0005-0000-0000-0000D71C0000}"/>
    <cellStyle name="20% - Énfasis5 2 2 9 2 3 2" xfId="36117" xr:uid="{00000000-0005-0000-0000-0000D81C0000}"/>
    <cellStyle name="20% - Énfasis5 2 2 9 2 4" xfId="9172" xr:uid="{00000000-0005-0000-0000-0000D91C0000}"/>
    <cellStyle name="20% - Énfasis5 2 2 9 2 5" xfId="26297" xr:uid="{00000000-0005-0000-0000-0000DA1C0000}"/>
    <cellStyle name="20% - Énfasis5 2 2 9 2 6" xfId="41126" xr:uid="{00000000-0005-0000-0000-0000DB1C0000}"/>
    <cellStyle name="20% - Énfasis5 2 2 9 2 7" xfId="46189" xr:uid="{424848B0-8717-4127-8CAD-75923E86F896}"/>
    <cellStyle name="20% - Énfasis5 2 2 9 3" xfId="6703" xr:uid="{00000000-0005-0000-0000-0000DC1C0000}"/>
    <cellStyle name="20% - Énfasis5 2 2 9 3 2" xfId="28796" xr:uid="{00000000-0005-0000-0000-0000DD1C0000}"/>
    <cellStyle name="20% - Énfasis5 2 2 9 4" xfId="15864" xr:uid="{00000000-0005-0000-0000-0000DE1C0000}"/>
    <cellStyle name="20% - Énfasis5 2 2 9 4 2" xfId="33681" xr:uid="{00000000-0005-0000-0000-0000DF1C0000}"/>
    <cellStyle name="20% - Énfasis5 2 2 9 5" xfId="21105" xr:uid="{00000000-0005-0000-0000-0000E01C0000}"/>
    <cellStyle name="20% - Énfasis5 2 2 9 6" xfId="11614" xr:uid="{00000000-0005-0000-0000-0000E11C0000}"/>
    <cellStyle name="20% - Énfasis5 2 2 9 7" xfId="23755" xr:uid="{00000000-0005-0000-0000-0000E21C0000}"/>
    <cellStyle name="20% - Énfasis5 2 2 9 8" xfId="38585" xr:uid="{00000000-0005-0000-0000-0000E31C0000}"/>
    <cellStyle name="20% - Énfasis5 2 2 9 9" xfId="43653" xr:uid="{5843203D-B2D5-4EBE-9054-D3D2594C8252}"/>
    <cellStyle name="20% - Énfasis5 2 20" xfId="22042" xr:uid="{00000000-0005-0000-0000-0000E41C0000}"/>
    <cellStyle name="20% - Énfasis5 2 21" xfId="22170" xr:uid="{00000000-0005-0000-0000-0000E51C0000}"/>
    <cellStyle name="20% - Énfasis5 2 22" xfId="36997" xr:uid="{00000000-0005-0000-0000-0000E61C0000}"/>
    <cellStyle name="20% - Énfasis5 2 23" xfId="42059" xr:uid="{00000000-0005-0000-0000-0000E71C0000}"/>
    <cellStyle name="20% - Énfasis5 2 24" xfId="42073" xr:uid="{2D01A10A-815A-4A63-BAB5-DDA98C449E08}"/>
    <cellStyle name="20% - Énfasis5 2 3" xfId="206" xr:uid="{00000000-0005-0000-0000-0000E81C0000}"/>
    <cellStyle name="20% - Énfasis5 2 3 10" xfId="15020" xr:uid="{00000000-0005-0000-0000-0000E91C0000}"/>
    <cellStyle name="20% - Énfasis5 2 3 10 2" xfId="32190" xr:uid="{00000000-0005-0000-0000-0000EA1C0000}"/>
    <cellStyle name="20% - Énfasis5 2 3 11" xfId="19350" xr:uid="{00000000-0005-0000-0000-0000EB1C0000}"/>
    <cellStyle name="20% - Énfasis5 2 3 12" xfId="19598" xr:uid="{00000000-0005-0000-0000-0000EC1C0000}"/>
    <cellStyle name="20% - Énfasis5 2 3 13" xfId="10123" xr:uid="{00000000-0005-0000-0000-0000ED1C0000}"/>
    <cellStyle name="20% - Énfasis5 2 3 14" xfId="22068" xr:uid="{00000000-0005-0000-0000-0000EE1C0000}"/>
    <cellStyle name="20% - Énfasis5 2 3 15" xfId="22264" xr:uid="{00000000-0005-0000-0000-0000EF1C0000}"/>
    <cellStyle name="20% - Énfasis5 2 3 16" xfId="37094" xr:uid="{00000000-0005-0000-0000-0000F01C0000}"/>
    <cellStyle name="20% - Énfasis5 2 3 17" xfId="42164" xr:uid="{1430CDF6-B97C-4FE5-9E70-402C2331F860}"/>
    <cellStyle name="20% - Énfasis5 2 3 2" xfId="399" xr:uid="{00000000-0005-0000-0000-0000F11C0000}"/>
    <cellStyle name="20% - Énfasis5 2 3 2 10" xfId="37260" xr:uid="{00000000-0005-0000-0000-0000F21C0000}"/>
    <cellStyle name="20% - Énfasis5 2 3 2 11" xfId="42328" xr:uid="{FA83982C-08D0-42C7-8F7C-895A3E0D25A4}"/>
    <cellStyle name="20% - Énfasis5 2 3 2 2" xfId="2013" xr:uid="{00000000-0005-0000-0000-0000F31C0000}"/>
    <cellStyle name="20% - Énfasis5 2 3 2 2 2" xfId="4455" xr:uid="{00000000-0005-0000-0000-0000F41C0000}"/>
    <cellStyle name="20% - Énfasis5 2 3 2 2 2 2" xfId="18565" xr:uid="{00000000-0005-0000-0000-0000F51C0000}"/>
    <cellStyle name="20% - Énfasis5 2 3 2 2 2 2 2" xfId="31458" xr:uid="{00000000-0005-0000-0000-0000F61C0000}"/>
    <cellStyle name="20% - Énfasis5 2 3 2 2 2 3" xfId="14276" xr:uid="{00000000-0005-0000-0000-0000F71C0000}"/>
    <cellStyle name="20% - Énfasis5 2 3 2 2 2 3 2" xfId="36343" xr:uid="{00000000-0005-0000-0000-0000F81C0000}"/>
    <cellStyle name="20% - Énfasis5 2 3 2 2 2 4" xfId="9398" xr:uid="{00000000-0005-0000-0000-0000F91C0000}"/>
    <cellStyle name="20% - Énfasis5 2 3 2 2 2 5" xfId="26523" xr:uid="{00000000-0005-0000-0000-0000FA1C0000}"/>
    <cellStyle name="20% - Énfasis5 2 3 2 2 2 6" xfId="41352" xr:uid="{00000000-0005-0000-0000-0000FB1C0000}"/>
    <cellStyle name="20% - Énfasis5 2 3 2 2 2 7" xfId="46415" xr:uid="{A3BA7AFB-50E7-4434-8CFA-853536849E12}"/>
    <cellStyle name="20% - Énfasis5 2 3 2 2 3" xfId="6929" xr:uid="{00000000-0005-0000-0000-0000FC1C0000}"/>
    <cellStyle name="20% - Énfasis5 2 3 2 2 3 2" xfId="29022" xr:uid="{00000000-0005-0000-0000-0000FD1C0000}"/>
    <cellStyle name="20% - Énfasis5 2 3 2 2 4" xfId="16090" xr:uid="{00000000-0005-0000-0000-0000FE1C0000}"/>
    <cellStyle name="20% - Énfasis5 2 3 2 2 4 2" xfId="33907" xr:uid="{00000000-0005-0000-0000-0000FF1C0000}"/>
    <cellStyle name="20% - Énfasis5 2 3 2 2 5" xfId="21331" xr:uid="{00000000-0005-0000-0000-0000001D0000}"/>
    <cellStyle name="20% - Énfasis5 2 3 2 2 6" xfId="11840" xr:uid="{00000000-0005-0000-0000-0000011D0000}"/>
    <cellStyle name="20% - Énfasis5 2 3 2 2 7" xfId="23981" xr:uid="{00000000-0005-0000-0000-0000021D0000}"/>
    <cellStyle name="20% - Énfasis5 2 3 2 2 8" xfId="38811" xr:uid="{00000000-0005-0000-0000-0000031D0000}"/>
    <cellStyle name="20% - Énfasis5 2 3 2 2 9" xfId="43879" xr:uid="{618AAE27-4623-48F2-A7FE-0E11EA8AB94D}"/>
    <cellStyle name="20% - Énfasis5 2 3 2 3" xfId="1400" xr:uid="{00000000-0005-0000-0000-0000041D0000}"/>
    <cellStyle name="20% - Énfasis5 2 3 2 3 2" xfId="3842" xr:uid="{00000000-0005-0000-0000-0000051D0000}"/>
    <cellStyle name="20% - Énfasis5 2 3 2 3 2 2" xfId="17952" xr:uid="{00000000-0005-0000-0000-0000061D0000}"/>
    <cellStyle name="20% - Énfasis5 2 3 2 3 2 2 2" xfId="30845" xr:uid="{00000000-0005-0000-0000-0000071D0000}"/>
    <cellStyle name="20% - Énfasis5 2 3 2 3 2 3" xfId="13663" xr:uid="{00000000-0005-0000-0000-0000081D0000}"/>
    <cellStyle name="20% - Énfasis5 2 3 2 3 2 3 2" xfId="35730" xr:uid="{00000000-0005-0000-0000-0000091D0000}"/>
    <cellStyle name="20% - Énfasis5 2 3 2 3 2 4" xfId="8785" xr:uid="{00000000-0005-0000-0000-00000A1D0000}"/>
    <cellStyle name="20% - Énfasis5 2 3 2 3 2 5" xfId="25910" xr:uid="{00000000-0005-0000-0000-00000B1D0000}"/>
    <cellStyle name="20% - Énfasis5 2 3 2 3 2 6" xfId="40739" xr:uid="{00000000-0005-0000-0000-00000C1D0000}"/>
    <cellStyle name="20% - Énfasis5 2 3 2 3 2 7" xfId="45802" xr:uid="{4063EEEC-49F5-45A0-919C-2218EA72400D}"/>
    <cellStyle name="20% - Énfasis5 2 3 2 3 3" xfId="6316" xr:uid="{00000000-0005-0000-0000-00000D1D0000}"/>
    <cellStyle name="20% - Énfasis5 2 3 2 3 3 2" xfId="28409" xr:uid="{00000000-0005-0000-0000-00000E1D0000}"/>
    <cellStyle name="20% - Énfasis5 2 3 2 3 4" xfId="20718" xr:uid="{00000000-0005-0000-0000-00000F1D0000}"/>
    <cellStyle name="20% - Énfasis5 2 3 2 3 4 2" xfId="33294" xr:uid="{00000000-0005-0000-0000-0000101D0000}"/>
    <cellStyle name="20% - Énfasis5 2 3 2 3 5" xfId="11227" xr:uid="{00000000-0005-0000-0000-0000111D0000}"/>
    <cellStyle name="20% - Énfasis5 2 3 2 3 6" xfId="23368" xr:uid="{00000000-0005-0000-0000-0000121D0000}"/>
    <cellStyle name="20% - Énfasis5 2 3 2 3 7" xfId="38198" xr:uid="{00000000-0005-0000-0000-0000131D0000}"/>
    <cellStyle name="20% - Énfasis5 2 3 2 3 8" xfId="43266" xr:uid="{7FD3D74C-3E30-494F-B1CC-1307E430EE5B}"/>
    <cellStyle name="20% - Énfasis5 2 3 2 4" xfId="2904" xr:uid="{00000000-0005-0000-0000-0000141D0000}"/>
    <cellStyle name="20% - Énfasis5 2 3 2 4 2" xfId="17014" xr:uid="{00000000-0005-0000-0000-0000151D0000}"/>
    <cellStyle name="20% - Énfasis5 2 3 2 4 2 2" xfId="29907" xr:uid="{00000000-0005-0000-0000-0000161D0000}"/>
    <cellStyle name="20% - Énfasis5 2 3 2 4 3" xfId="12725" xr:uid="{00000000-0005-0000-0000-0000171D0000}"/>
    <cellStyle name="20% - Énfasis5 2 3 2 4 3 2" xfId="34792" xr:uid="{00000000-0005-0000-0000-0000181D0000}"/>
    <cellStyle name="20% - Énfasis5 2 3 2 4 4" xfId="7847" xr:uid="{00000000-0005-0000-0000-0000191D0000}"/>
    <cellStyle name="20% - Énfasis5 2 3 2 4 5" xfId="24972" xr:uid="{00000000-0005-0000-0000-00001A1D0000}"/>
    <cellStyle name="20% - Énfasis5 2 3 2 4 6" xfId="39801" xr:uid="{00000000-0005-0000-0000-00001B1D0000}"/>
    <cellStyle name="20% - Énfasis5 2 3 2 4 7" xfId="44864" xr:uid="{260A0E5F-AC97-4201-995C-A9AD2A7E7243}"/>
    <cellStyle name="20% - Énfasis5 2 3 2 5" xfId="5378" xr:uid="{00000000-0005-0000-0000-00001C1D0000}"/>
    <cellStyle name="20% - Énfasis5 2 3 2 5 2" xfId="27471" xr:uid="{00000000-0005-0000-0000-00001D1D0000}"/>
    <cellStyle name="20% - Énfasis5 2 3 2 6" xfId="15459" xr:uid="{00000000-0005-0000-0000-00001E1D0000}"/>
    <cellStyle name="20% - Énfasis5 2 3 2 6 2" xfId="32356" xr:uid="{00000000-0005-0000-0000-00001F1D0000}"/>
    <cellStyle name="20% - Énfasis5 2 3 2 7" xfId="19762" xr:uid="{00000000-0005-0000-0000-0000201D0000}"/>
    <cellStyle name="20% - Énfasis5 2 3 2 8" xfId="10289" xr:uid="{00000000-0005-0000-0000-0000211D0000}"/>
    <cellStyle name="20% - Énfasis5 2 3 2 9" xfId="22430" xr:uid="{00000000-0005-0000-0000-0000221D0000}"/>
    <cellStyle name="20% - Énfasis5 2 3 3" xfId="570" xr:uid="{00000000-0005-0000-0000-0000231D0000}"/>
    <cellStyle name="20% - Énfasis5 2 3 3 10" xfId="37428" xr:uid="{00000000-0005-0000-0000-0000241D0000}"/>
    <cellStyle name="20% - Énfasis5 2 3 3 11" xfId="42496" xr:uid="{914B55DE-C959-4060-B2BB-8466FAA5AD6B}"/>
    <cellStyle name="20% - Énfasis5 2 3 3 2" xfId="2181" xr:uid="{00000000-0005-0000-0000-0000251D0000}"/>
    <cellStyle name="20% - Énfasis5 2 3 3 2 2" xfId="4623" xr:uid="{00000000-0005-0000-0000-0000261D0000}"/>
    <cellStyle name="20% - Énfasis5 2 3 3 2 2 2" xfId="18733" xr:uid="{00000000-0005-0000-0000-0000271D0000}"/>
    <cellStyle name="20% - Énfasis5 2 3 3 2 2 2 2" xfId="31626" xr:uid="{00000000-0005-0000-0000-0000281D0000}"/>
    <cellStyle name="20% - Énfasis5 2 3 3 2 2 3" xfId="14444" xr:uid="{00000000-0005-0000-0000-0000291D0000}"/>
    <cellStyle name="20% - Énfasis5 2 3 3 2 2 3 2" xfId="36511" xr:uid="{00000000-0005-0000-0000-00002A1D0000}"/>
    <cellStyle name="20% - Énfasis5 2 3 3 2 2 4" xfId="9566" xr:uid="{00000000-0005-0000-0000-00002B1D0000}"/>
    <cellStyle name="20% - Énfasis5 2 3 3 2 2 5" xfId="26691" xr:uid="{00000000-0005-0000-0000-00002C1D0000}"/>
    <cellStyle name="20% - Énfasis5 2 3 3 2 2 6" xfId="41520" xr:uid="{00000000-0005-0000-0000-00002D1D0000}"/>
    <cellStyle name="20% - Énfasis5 2 3 3 2 2 7" xfId="46583" xr:uid="{EE5A28E8-382A-49F6-B1BD-A86651DC1E5E}"/>
    <cellStyle name="20% - Énfasis5 2 3 3 2 3" xfId="7097" xr:uid="{00000000-0005-0000-0000-00002E1D0000}"/>
    <cellStyle name="20% - Énfasis5 2 3 3 2 3 2" xfId="29190" xr:uid="{00000000-0005-0000-0000-00002F1D0000}"/>
    <cellStyle name="20% - Énfasis5 2 3 3 2 4" xfId="16258" xr:uid="{00000000-0005-0000-0000-0000301D0000}"/>
    <cellStyle name="20% - Énfasis5 2 3 3 2 4 2" xfId="34075" xr:uid="{00000000-0005-0000-0000-0000311D0000}"/>
    <cellStyle name="20% - Énfasis5 2 3 3 2 5" xfId="21499" xr:uid="{00000000-0005-0000-0000-0000321D0000}"/>
    <cellStyle name="20% - Énfasis5 2 3 3 2 6" xfId="12008" xr:uid="{00000000-0005-0000-0000-0000331D0000}"/>
    <cellStyle name="20% - Énfasis5 2 3 3 2 7" xfId="24149" xr:uid="{00000000-0005-0000-0000-0000341D0000}"/>
    <cellStyle name="20% - Énfasis5 2 3 3 2 8" xfId="38979" xr:uid="{00000000-0005-0000-0000-0000351D0000}"/>
    <cellStyle name="20% - Énfasis5 2 3 3 2 9" xfId="44047" xr:uid="{BC2B0B04-816A-4C54-A681-AC9DC47B2E42}"/>
    <cellStyle name="20% - Énfasis5 2 3 3 3" xfId="1568" xr:uid="{00000000-0005-0000-0000-0000361D0000}"/>
    <cellStyle name="20% - Énfasis5 2 3 3 3 2" xfId="4010" xr:uid="{00000000-0005-0000-0000-0000371D0000}"/>
    <cellStyle name="20% - Énfasis5 2 3 3 3 2 2" xfId="18120" xr:uid="{00000000-0005-0000-0000-0000381D0000}"/>
    <cellStyle name="20% - Énfasis5 2 3 3 3 2 2 2" xfId="31013" xr:uid="{00000000-0005-0000-0000-0000391D0000}"/>
    <cellStyle name="20% - Énfasis5 2 3 3 3 2 3" xfId="13831" xr:uid="{00000000-0005-0000-0000-00003A1D0000}"/>
    <cellStyle name="20% - Énfasis5 2 3 3 3 2 3 2" xfId="35898" xr:uid="{00000000-0005-0000-0000-00003B1D0000}"/>
    <cellStyle name="20% - Énfasis5 2 3 3 3 2 4" xfId="8953" xr:uid="{00000000-0005-0000-0000-00003C1D0000}"/>
    <cellStyle name="20% - Énfasis5 2 3 3 3 2 5" xfId="26078" xr:uid="{00000000-0005-0000-0000-00003D1D0000}"/>
    <cellStyle name="20% - Énfasis5 2 3 3 3 2 6" xfId="40907" xr:uid="{00000000-0005-0000-0000-00003E1D0000}"/>
    <cellStyle name="20% - Énfasis5 2 3 3 3 2 7" xfId="45970" xr:uid="{009EE914-154C-474C-AA48-23A085C2B731}"/>
    <cellStyle name="20% - Énfasis5 2 3 3 3 3" xfId="6484" xr:uid="{00000000-0005-0000-0000-00003F1D0000}"/>
    <cellStyle name="20% - Énfasis5 2 3 3 3 3 2" xfId="28577" xr:uid="{00000000-0005-0000-0000-0000401D0000}"/>
    <cellStyle name="20% - Énfasis5 2 3 3 3 4" xfId="20886" xr:uid="{00000000-0005-0000-0000-0000411D0000}"/>
    <cellStyle name="20% - Énfasis5 2 3 3 3 4 2" xfId="33462" xr:uid="{00000000-0005-0000-0000-0000421D0000}"/>
    <cellStyle name="20% - Énfasis5 2 3 3 3 5" xfId="11395" xr:uid="{00000000-0005-0000-0000-0000431D0000}"/>
    <cellStyle name="20% - Énfasis5 2 3 3 3 6" xfId="23536" xr:uid="{00000000-0005-0000-0000-0000441D0000}"/>
    <cellStyle name="20% - Énfasis5 2 3 3 3 7" xfId="38366" xr:uid="{00000000-0005-0000-0000-0000451D0000}"/>
    <cellStyle name="20% - Énfasis5 2 3 3 3 8" xfId="43434" xr:uid="{102ED2CD-D575-49E8-944F-5DBA7D256E1F}"/>
    <cellStyle name="20% - Énfasis5 2 3 3 4" xfId="3072" xr:uid="{00000000-0005-0000-0000-0000461D0000}"/>
    <cellStyle name="20% - Énfasis5 2 3 3 4 2" xfId="17182" xr:uid="{00000000-0005-0000-0000-0000471D0000}"/>
    <cellStyle name="20% - Énfasis5 2 3 3 4 2 2" xfId="30075" xr:uid="{00000000-0005-0000-0000-0000481D0000}"/>
    <cellStyle name="20% - Énfasis5 2 3 3 4 3" xfId="12893" xr:uid="{00000000-0005-0000-0000-0000491D0000}"/>
    <cellStyle name="20% - Énfasis5 2 3 3 4 3 2" xfId="34960" xr:uid="{00000000-0005-0000-0000-00004A1D0000}"/>
    <cellStyle name="20% - Énfasis5 2 3 3 4 4" xfId="8015" xr:uid="{00000000-0005-0000-0000-00004B1D0000}"/>
    <cellStyle name="20% - Énfasis5 2 3 3 4 5" xfId="25140" xr:uid="{00000000-0005-0000-0000-00004C1D0000}"/>
    <cellStyle name="20% - Énfasis5 2 3 3 4 6" xfId="39969" xr:uid="{00000000-0005-0000-0000-00004D1D0000}"/>
    <cellStyle name="20% - Énfasis5 2 3 3 4 7" xfId="45032" xr:uid="{A2329429-EDE3-4E20-BBF2-A10D700AAF20}"/>
    <cellStyle name="20% - Énfasis5 2 3 3 5" xfId="5546" xr:uid="{00000000-0005-0000-0000-00004E1D0000}"/>
    <cellStyle name="20% - Énfasis5 2 3 3 5 2" xfId="27639" xr:uid="{00000000-0005-0000-0000-00004F1D0000}"/>
    <cellStyle name="20% - Énfasis5 2 3 3 6" xfId="15627" xr:uid="{00000000-0005-0000-0000-0000501D0000}"/>
    <cellStyle name="20% - Énfasis5 2 3 3 6 2" xfId="32524" xr:uid="{00000000-0005-0000-0000-0000511D0000}"/>
    <cellStyle name="20% - Énfasis5 2 3 3 7" xfId="19930" xr:uid="{00000000-0005-0000-0000-0000521D0000}"/>
    <cellStyle name="20% - Énfasis5 2 3 3 8" xfId="10457" xr:uid="{00000000-0005-0000-0000-0000531D0000}"/>
    <cellStyle name="20% - Énfasis5 2 3 3 9" xfId="22598" xr:uid="{00000000-0005-0000-0000-0000541D0000}"/>
    <cellStyle name="20% - Énfasis5 2 3 4" xfId="1233" xr:uid="{00000000-0005-0000-0000-0000551D0000}"/>
    <cellStyle name="20% - Énfasis5 2 3 4 2" xfId="3678" xr:uid="{00000000-0005-0000-0000-0000561D0000}"/>
    <cellStyle name="20% - Énfasis5 2 3 4 2 2" xfId="17788" xr:uid="{00000000-0005-0000-0000-0000571D0000}"/>
    <cellStyle name="20% - Énfasis5 2 3 4 2 2 2" xfId="30681" xr:uid="{00000000-0005-0000-0000-0000581D0000}"/>
    <cellStyle name="20% - Énfasis5 2 3 4 2 3" xfId="13499" xr:uid="{00000000-0005-0000-0000-0000591D0000}"/>
    <cellStyle name="20% - Énfasis5 2 3 4 2 3 2" xfId="35566" xr:uid="{00000000-0005-0000-0000-00005A1D0000}"/>
    <cellStyle name="20% - Énfasis5 2 3 4 2 4" xfId="8621" xr:uid="{00000000-0005-0000-0000-00005B1D0000}"/>
    <cellStyle name="20% - Énfasis5 2 3 4 2 5" xfId="25746" xr:uid="{00000000-0005-0000-0000-00005C1D0000}"/>
    <cellStyle name="20% - Énfasis5 2 3 4 2 6" xfId="40575" xr:uid="{00000000-0005-0000-0000-00005D1D0000}"/>
    <cellStyle name="20% - Énfasis5 2 3 4 2 7" xfId="45638" xr:uid="{1CCB67FC-2D6D-4E5E-8602-60BD5D74FE93}"/>
    <cellStyle name="20% - Énfasis5 2 3 4 3" xfId="6152" xr:uid="{00000000-0005-0000-0000-00005E1D0000}"/>
    <cellStyle name="20% - Énfasis5 2 3 4 3 2" xfId="28245" xr:uid="{00000000-0005-0000-0000-00005F1D0000}"/>
    <cellStyle name="20% - Énfasis5 2 3 4 4" xfId="15295" xr:uid="{00000000-0005-0000-0000-0000601D0000}"/>
    <cellStyle name="20% - Énfasis5 2 3 4 4 2" xfId="33130" xr:uid="{00000000-0005-0000-0000-0000611D0000}"/>
    <cellStyle name="20% - Énfasis5 2 3 4 5" xfId="20554" xr:uid="{00000000-0005-0000-0000-0000621D0000}"/>
    <cellStyle name="20% - Énfasis5 2 3 4 6" xfId="11063" xr:uid="{00000000-0005-0000-0000-0000631D0000}"/>
    <cellStyle name="20% - Énfasis5 2 3 4 7" xfId="23204" xr:uid="{00000000-0005-0000-0000-0000641D0000}"/>
    <cellStyle name="20% - Énfasis5 2 3 4 8" xfId="38034" xr:uid="{00000000-0005-0000-0000-0000651D0000}"/>
    <cellStyle name="20% - Énfasis5 2 3 4 9" xfId="43102" xr:uid="{FBDEE4FE-84D2-441F-94F1-3CD25332E9C0}"/>
    <cellStyle name="20% - Énfasis5 2 3 5" xfId="1849" xr:uid="{00000000-0005-0000-0000-0000661D0000}"/>
    <cellStyle name="20% - Énfasis5 2 3 5 2" xfId="4291" xr:uid="{00000000-0005-0000-0000-0000671D0000}"/>
    <cellStyle name="20% - Énfasis5 2 3 5 2 2" xfId="18401" xr:uid="{00000000-0005-0000-0000-0000681D0000}"/>
    <cellStyle name="20% - Énfasis5 2 3 5 2 2 2" xfId="31294" xr:uid="{00000000-0005-0000-0000-0000691D0000}"/>
    <cellStyle name="20% - Énfasis5 2 3 5 2 3" xfId="14112" xr:uid="{00000000-0005-0000-0000-00006A1D0000}"/>
    <cellStyle name="20% - Énfasis5 2 3 5 2 3 2" xfId="36179" xr:uid="{00000000-0005-0000-0000-00006B1D0000}"/>
    <cellStyle name="20% - Énfasis5 2 3 5 2 4" xfId="9234" xr:uid="{00000000-0005-0000-0000-00006C1D0000}"/>
    <cellStyle name="20% - Énfasis5 2 3 5 2 5" xfId="26359" xr:uid="{00000000-0005-0000-0000-00006D1D0000}"/>
    <cellStyle name="20% - Énfasis5 2 3 5 2 6" xfId="41188" xr:uid="{00000000-0005-0000-0000-00006E1D0000}"/>
    <cellStyle name="20% - Énfasis5 2 3 5 2 7" xfId="46251" xr:uid="{0EE8B39E-9B1B-49FF-BE3A-992D05BE42C8}"/>
    <cellStyle name="20% - Énfasis5 2 3 5 3" xfId="6765" xr:uid="{00000000-0005-0000-0000-00006F1D0000}"/>
    <cellStyle name="20% - Énfasis5 2 3 5 3 2" xfId="28858" xr:uid="{00000000-0005-0000-0000-0000701D0000}"/>
    <cellStyle name="20% - Énfasis5 2 3 5 4" xfId="15926" xr:uid="{00000000-0005-0000-0000-0000711D0000}"/>
    <cellStyle name="20% - Énfasis5 2 3 5 4 2" xfId="33743" xr:uid="{00000000-0005-0000-0000-0000721D0000}"/>
    <cellStyle name="20% - Énfasis5 2 3 5 5" xfId="21167" xr:uid="{00000000-0005-0000-0000-0000731D0000}"/>
    <cellStyle name="20% - Énfasis5 2 3 5 6" xfId="11676" xr:uid="{00000000-0005-0000-0000-0000741D0000}"/>
    <cellStyle name="20% - Énfasis5 2 3 5 7" xfId="23817" xr:uid="{00000000-0005-0000-0000-0000751D0000}"/>
    <cellStyle name="20% - Énfasis5 2 3 5 8" xfId="38647" xr:uid="{00000000-0005-0000-0000-0000761D0000}"/>
    <cellStyle name="20% - Énfasis5 2 3 5 9" xfId="43715" xr:uid="{61FEC425-F4CE-4099-BA84-6DA27A67B7F2}"/>
    <cellStyle name="20% - Énfasis5 2 3 6" xfId="2505" xr:uid="{00000000-0005-0000-0000-0000771D0000}"/>
    <cellStyle name="20% - Énfasis5 2 3 6 2" xfId="4947" xr:uid="{00000000-0005-0000-0000-0000781D0000}"/>
    <cellStyle name="20% - Énfasis5 2 3 6 2 2" xfId="19057" xr:uid="{00000000-0005-0000-0000-0000791D0000}"/>
    <cellStyle name="20% - Énfasis5 2 3 6 2 2 2" xfId="31950" xr:uid="{00000000-0005-0000-0000-00007A1D0000}"/>
    <cellStyle name="20% - Énfasis5 2 3 6 2 3" xfId="14768" xr:uid="{00000000-0005-0000-0000-00007B1D0000}"/>
    <cellStyle name="20% - Énfasis5 2 3 6 2 3 2" xfId="36835" xr:uid="{00000000-0005-0000-0000-00007C1D0000}"/>
    <cellStyle name="20% - Énfasis5 2 3 6 2 4" xfId="9890" xr:uid="{00000000-0005-0000-0000-00007D1D0000}"/>
    <cellStyle name="20% - Énfasis5 2 3 6 2 5" xfId="27015" xr:uid="{00000000-0005-0000-0000-00007E1D0000}"/>
    <cellStyle name="20% - Énfasis5 2 3 6 2 6" xfId="41844" xr:uid="{00000000-0005-0000-0000-00007F1D0000}"/>
    <cellStyle name="20% - Énfasis5 2 3 6 2 7" xfId="46907" xr:uid="{C1B1034D-86DE-4917-9025-3D03EF723C9F}"/>
    <cellStyle name="20% - Énfasis5 2 3 6 3" xfId="7421" xr:uid="{00000000-0005-0000-0000-0000801D0000}"/>
    <cellStyle name="20% - Énfasis5 2 3 6 3 2" xfId="29514" xr:uid="{00000000-0005-0000-0000-0000811D0000}"/>
    <cellStyle name="20% - Énfasis5 2 3 6 4" xfId="16582" xr:uid="{00000000-0005-0000-0000-0000821D0000}"/>
    <cellStyle name="20% - Énfasis5 2 3 6 4 2" xfId="34399" xr:uid="{00000000-0005-0000-0000-0000831D0000}"/>
    <cellStyle name="20% - Énfasis5 2 3 6 5" xfId="21823" xr:uid="{00000000-0005-0000-0000-0000841D0000}"/>
    <cellStyle name="20% - Énfasis5 2 3 6 6" xfId="12332" xr:uid="{00000000-0005-0000-0000-0000851D0000}"/>
    <cellStyle name="20% - Énfasis5 2 3 6 7" xfId="24473" xr:uid="{00000000-0005-0000-0000-0000861D0000}"/>
    <cellStyle name="20% - Énfasis5 2 3 6 8" xfId="39303" xr:uid="{00000000-0005-0000-0000-0000871D0000}"/>
    <cellStyle name="20% - Énfasis5 2 3 6 9" xfId="44371" xr:uid="{B2A0E1F9-341C-4EE1-B8D1-FD5F201BF099}"/>
    <cellStyle name="20% - Énfasis5 2 3 7" xfId="958" xr:uid="{00000000-0005-0000-0000-0000881D0000}"/>
    <cellStyle name="20% - Énfasis5 2 3 7 2" xfId="3403" xr:uid="{00000000-0005-0000-0000-0000891D0000}"/>
    <cellStyle name="20% - Énfasis5 2 3 7 2 2" xfId="17513" xr:uid="{00000000-0005-0000-0000-00008A1D0000}"/>
    <cellStyle name="20% - Énfasis5 2 3 7 2 2 2" xfId="30406" xr:uid="{00000000-0005-0000-0000-00008B1D0000}"/>
    <cellStyle name="20% - Énfasis5 2 3 7 2 3" xfId="13224" xr:uid="{00000000-0005-0000-0000-00008C1D0000}"/>
    <cellStyle name="20% - Énfasis5 2 3 7 2 3 2" xfId="35291" xr:uid="{00000000-0005-0000-0000-00008D1D0000}"/>
    <cellStyle name="20% - Énfasis5 2 3 7 2 4" xfId="8346" xr:uid="{00000000-0005-0000-0000-00008E1D0000}"/>
    <cellStyle name="20% - Énfasis5 2 3 7 2 5" xfId="25471" xr:uid="{00000000-0005-0000-0000-00008F1D0000}"/>
    <cellStyle name="20% - Énfasis5 2 3 7 2 6" xfId="40300" xr:uid="{00000000-0005-0000-0000-0000901D0000}"/>
    <cellStyle name="20% - Énfasis5 2 3 7 2 7" xfId="45363" xr:uid="{36E9C5FD-A0C2-45B0-9F05-F4F1DF9F1CFB}"/>
    <cellStyle name="20% - Énfasis5 2 3 7 3" xfId="5877" xr:uid="{00000000-0005-0000-0000-0000911D0000}"/>
    <cellStyle name="20% - Énfasis5 2 3 7 3 2" xfId="27970" xr:uid="{00000000-0005-0000-0000-0000921D0000}"/>
    <cellStyle name="20% - Énfasis5 2 3 7 4" xfId="20279" xr:uid="{00000000-0005-0000-0000-0000931D0000}"/>
    <cellStyle name="20% - Énfasis5 2 3 7 4 2" xfId="32855" xr:uid="{00000000-0005-0000-0000-0000941D0000}"/>
    <cellStyle name="20% - Énfasis5 2 3 7 5" xfId="10788" xr:uid="{00000000-0005-0000-0000-0000951D0000}"/>
    <cellStyle name="20% - Énfasis5 2 3 7 6" xfId="22929" xr:uid="{00000000-0005-0000-0000-0000961D0000}"/>
    <cellStyle name="20% - Énfasis5 2 3 7 7" xfId="37759" xr:uid="{00000000-0005-0000-0000-0000971D0000}"/>
    <cellStyle name="20% - Énfasis5 2 3 7 8" xfId="42827" xr:uid="{FB01ECDA-AD43-4680-8604-725518EB8A71}"/>
    <cellStyle name="20% - Énfasis5 2 3 8" xfId="2740" xr:uid="{00000000-0005-0000-0000-0000981D0000}"/>
    <cellStyle name="20% - Énfasis5 2 3 8 2" xfId="16850" xr:uid="{00000000-0005-0000-0000-0000991D0000}"/>
    <cellStyle name="20% - Énfasis5 2 3 8 2 2" xfId="29743" xr:uid="{00000000-0005-0000-0000-00009A1D0000}"/>
    <cellStyle name="20% - Énfasis5 2 3 8 3" xfId="12561" xr:uid="{00000000-0005-0000-0000-00009B1D0000}"/>
    <cellStyle name="20% - Énfasis5 2 3 8 3 2" xfId="34628" xr:uid="{00000000-0005-0000-0000-00009C1D0000}"/>
    <cellStyle name="20% - Énfasis5 2 3 8 4" xfId="7683" xr:uid="{00000000-0005-0000-0000-00009D1D0000}"/>
    <cellStyle name="20% - Énfasis5 2 3 8 5" xfId="24806" xr:uid="{00000000-0005-0000-0000-00009E1D0000}"/>
    <cellStyle name="20% - Énfasis5 2 3 8 6" xfId="39635" xr:uid="{00000000-0005-0000-0000-00009F1D0000}"/>
    <cellStyle name="20% - Énfasis5 2 3 8 7" xfId="44700" xr:uid="{3741566B-4C38-4C99-A986-E349EE3C9A89}"/>
    <cellStyle name="20% - Énfasis5 2 3 9" xfId="5212" xr:uid="{00000000-0005-0000-0000-0000A01D0000}"/>
    <cellStyle name="20% - Énfasis5 2 3 9 2" xfId="27305" xr:uid="{00000000-0005-0000-0000-0000A11D0000}"/>
    <cellStyle name="20% - Énfasis5 2 4" xfId="333" xr:uid="{00000000-0005-0000-0000-0000A21D0000}"/>
    <cellStyle name="20% - Énfasis5 2 4 10" xfId="19287" xr:uid="{00000000-0005-0000-0000-0000A31D0000}"/>
    <cellStyle name="20% - Énfasis5 2 4 11" xfId="19699" xr:uid="{00000000-0005-0000-0000-0000A41D0000}"/>
    <cellStyle name="20% - Énfasis5 2 4 12" xfId="10226" xr:uid="{00000000-0005-0000-0000-0000A51D0000}"/>
    <cellStyle name="20% - Énfasis5 2 4 13" xfId="22123" xr:uid="{00000000-0005-0000-0000-0000A61D0000}"/>
    <cellStyle name="20% - Énfasis5 2 4 14" xfId="22367" xr:uid="{00000000-0005-0000-0000-0000A71D0000}"/>
    <cellStyle name="20% - Énfasis5 2 4 15" xfId="37197" xr:uid="{00000000-0005-0000-0000-0000A81D0000}"/>
    <cellStyle name="20% - Énfasis5 2 4 16" xfId="42265" xr:uid="{DE21A8A1-C89B-47E9-9E87-4C3AF2BD8A5F}"/>
    <cellStyle name="20% - Énfasis5 2 4 2" xfId="569" xr:uid="{00000000-0005-0000-0000-0000A91D0000}"/>
    <cellStyle name="20% - Énfasis5 2 4 2 10" xfId="37427" xr:uid="{00000000-0005-0000-0000-0000AA1D0000}"/>
    <cellStyle name="20% - Énfasis5 2 4 2 11" xfId="42495" xr:uid="{0E0AE33D-9CAD-4959-B9AC-D8EC311E8D5D}"/>
    <cellStyle name="20% - Énfasis5 2 4 2 2" xfId="2180" xr:uid="{00000000-0005-0000-0000-0000AB1D0000}"/>
    <cellStyle name="20% - Énfasis5 2 4 2 2 2" xfId="4622" xr:uid="{00000000-0005-0000-0000-0000AC1D0000}"/>
    <cellStyle name="20% - Énfasis5 2 4 2 2 2 2" xfId="18732" xr:uid="{00000000-0005-0000-0000-0000AD1D0000}"/>
    <cellStyle name="20% - Énfasis5 2 4 2 2 2 2 2" xfId="31625" xr:uid="{00000000-0005-0000-0000-0000AE1D0000}"/>
    <cellStyle name="20% - Énfasis5 2 4 2 2 2 3" xfId="14443" xr:uid="{00000000-0005-0000-0000-0000AF1D0000}"/>
    <cellStyle name="20% - Énfasis5 2 4 2 2 2 3 2" xfId="36510" xr:uid="{00000000-0005-0000-0000-0000B01D0000}"/>
    <cellStyle name="20% - Énfasis5 2 4 2 2 2 4" xfId="9565" xr:uid="{00000000-0005-0000-0000-0000B11D0000}"/>
    <cellStyle name="20% - Énfasis5 2 4 2 2 2 5" xfId="26690" xr:uid="{00000000-0005-0000-0000-0000B21D0000}"/>
    <cellStyle name="20% - Énfasis5 2 4 2 2 2 6" xfId="41519" xr:uid="{00000000-0005-0000-0000-0000B31D0000}"/>
    <cellStyle name="20% - Énfasis5 2 4 2 2 2 7" xfId="46582" xr:uid="{CD2B3B72-95E3-4769-9AD5-81EFA0F440F9}"/>
    <cellStyle name="20% - Énfasis5 2 4 2 2 3" xfId="7096" xr:uid="{00000000-0005-0000-0000-0000B41D0000}"/>
    <cellStyle name="20% - Énfasis5 2 4 2 2 3 2" xfId="29189" xr:uid="{00000000-0005-0000-0000-0000B51D0000}"/>
    <cellStyle name="20% - Énfasis5 2 4 2 2 4" xfId="16257" xr:uid="{00000000-0005-0000-0000-0000B61D0000}"/>
    <cellStyle name="20% - Énfasis5 2 4 2 2 4 2" xfId="34074" xr:uid="{00000000-0005-0000-0000-0000B71D0000}"/>
    <cellStyle name="20% - Énfasis5 2 4 2 2 5" xfId="21498" xr:uid="{00000000-0005-0000-0000-0000B81D0000}"/>
    <cellStyle name="20% - Énfasis5 2 4 2 2 6" xfId="12007" xr:uid="{00000000-0005-0000-0000-0000B91D0000}"/>
    <cellStyle name="20% - Énfasis5 2 4 2 2 7" xfId="24148" xr:uid="{00000000-0005-0000-0000-0000BA1D0000}"/>
    <cellStyle name="20% - Énfasis5 2 4 2 2 8" xfId="38978" xr:uid="{00000000-0005-0000-0000-0000BB1D0000}"/>
    <cellStyle name="20% - Énfasis5 2 4 2 2 9" xfId="44046" xr:uid="{88F10177-AE03-47FD-BE90-3C0351AE7F31}"/>
    <cellStyle name="20% - Énfasis5 2 4 2 3" xfId="1567" xr:uid="{00000000-0005-0000-0000-0000BC1D0000}"/>
    <cellStyle name="20% - Énfasis5 2 4 2 3 2" xfId="4009" xr:uid="{00000000-0005-0000-0000-0000BD1D0000}"/>
    <cellStyle name="20% - Énfasis5 2 4 2 3 2 2" xfId="18119" xr:uid="{00000000-0005-0000-0000-0000BE1D0000}"/>
    <cellStyle name="20% - Énfasis5 2 4 2 3 2 2 2" xfId="31012" xr:uid="{00000000-0005-0000-0000-0000BF1D0000}"/>
    <cellStyle name="20% - Énfasis5 2 4 2 3 2 3" xfId="13830" xr:uid="{00000000-0005-0000-0000-0000C01D0000}"/>
    <cellStyle name="20% - Énfasis5 2 4 2 3 2 3 2" xfId="35897" xr:uid="{00000000-0005-0000-0000-0000C11D0000}"/>
    <cellStyle name="20% - Énfasis5 2 4 2 3 2 4" xfId="8952" xr:uid="{00000000-0005-0000-0000-0000C21D0000}"/>
    <cellStyle name="20% - Énfasis5 2 4 2 3 2 5" xfId="26077" xr:uid="{00000000-0005-0000-0000-0000C31D0000}"/>
    <cellStyle name="20% - Énfasis5 2 4 2 3 2 6" xfId="40906" xr:uid="{00000000-0005-0000-0000-0000C41D0000}"/>
    <cellStyle name="20% - Énfasis5 2 4 2 3 2 7" xfId="45969" xr:uid="{B34BE36D-C412-4175-9A0E-59AD46909FAB}"/>
    <cellStyle name="20% - Énfasis5 2 4 2 3 3" xfId="6483" xr:uid="{00000000-0005-0000-0000-0000C51D0000}"/>
    <cellStyle name="20% - Énfasis5 2 4 2 3 3 2" xfId="28576" xr:uid="{00000000-0005-0000-0000-0000C61D0000}"/>
    <cellStyle name="20% - Énfasis5 2 4 2 3 4" xfId="20885" xr:uid="{00000000-0005-0000-0000-0000C71D0000}"/>
    <cellStyle name="20% - Énfasis5 2 4 2 3 4 2" xfId="33461" xr:uid="{00000000-0005-0000-0000-0000C81D0000}"/>
    <cellStyle name="20% - Énfasis5 2 4 2 3 5" xfId="11394" xr:uid="{00000000-0005-0000-0000-0000C91D0000}"/>
    <cellStyle name="20% - Énfasis5 2 4 2 3 6" xfId="23535" xr:uid="{00000000-0005-0000-0000-0000CA1D0000}"/>
    <cellStyle name="20% - Énfasis5 2 4 2 3 7" xfId="38365" xr:uid="{00000000-0005-0000-0000-0000CB1D0000}"/>
    <cellStyle name="20% - Énfasis5 2 4 2 3 8" xfId="43433" xr:uid="{F18FD516-C6AB-4173-8258-C559B7397477}"/>
    <cellStyle name="20% - Énfasis5 2 4 2 4" xfId="3071" xr:uid="{00000000-0005-0000-0000-0000CC1D0000}"/>
    <cellStyle name="20% - Énfasis5 2 4 2 4 2" xfId="17181" xr:uid="{00000000-0005-0000-0000-0000CD1D0000}"/>
    <cellStyle name="20% - Énfasis5 2 4 2 4 2 2" xfId="30074" xr:uid="{00000000-0005-0000-0000-0000CE1D0000}"/>
    <cellStyle name="20% - Énfasis5 2 4 2 4 3" xfId="12892" xr:uid="{00000000-0005-0000-0000-0000CF1D0000}"/>
    <cellStyle name="20% - Énfasis5 2 4 2 4 3 2" xfId="34959" xr:uid="{00000000-0005-0000-0000-0000D01D0000}"/>
    <cellStyle name="20% - Énfasis5 2 4 2 4 4" xfId="8014" xr:uid="{00000000-0005-0000-0000-0000D11D0000}"/>
    <cellStyle name="20% - Énfasis5 2 4 2 4 5" xfId="25139" xr:uid="{00000000-0005-0000-0000-0000D21D0000}"/>
    <cellStyle name="20% - Énfasis5 2 4 2 4 6" xfId="39968" xr:uid="{00000000-0005-0000-0000-0000D31D0000}"/>
    <cellStyle name="20% - Énfasis5 2 4 2 4 7" xfId="45031" xr:uid="{46A1104E-1888-4A0A-909E-69D8F59E617F}"/>
    <cellStyle name="20% - Énfasis5 2 4 2 5" xfId="5545" xr:uid="{00000000-0005-0000-0000-0000D41D0000}"/>
    <cellStyle name="20% - Énfasis5 2 4 2 5 2" xfId="27638" xr:uid="{00000000-0005-0000-0000-0000D51D0000}"/>
    <cellStyle name="20% - Énfasis5 2 4 2 6" xfId="15626" xr:uid="{00000000-0005-0000-0000-0000D61D0000}"/>
    <cellStyle name="20% - Énfasis5 2 4 2 6 2" xfId="32523" xr:uid="{00000000-0005-0000-0000-0000D71D0000}"/>
    <cellStyle name="20% - Énfasis5 2 4 2 7" xfId="19929" xr:uid="{00000000-0005-0000-0000-0000D81D0000}"/>
    <cellStyle name="20% - Énfasis5 2 4 2 8" xfId="10456" xr:uid="{00000000-0005-0000-0000-0000D91D0000}"/>
    <cellStyle name="20% - Énfasis5 2 4 2 9" xfId="22597" xr:uid="{00000000-0005-0000-0000-0000DA1D0000}"/>
    <cellStyle name="20% - Énfasis5 2 4 3" xfId="1337" xr:uid="{00000000-0005-0000-0000-0000DB1D0000}"/>
    <cellStyle name="20% - Énfasis5 2 4 3 2" xfId="3779" xr:uid="{00000000-0005-0000-0000-0000DC1D0000}"/>
    <cellStyle name="20% - Énfasis5 2 4 3 2 2" xfId="17889" xr:uid="{00000000-0005-0000-0000-0000DD1D0000}"/>
    <cellStyle name="20% - Énfasis5 2 4 3 2 2 2" xfId="30782" xr:uid="{00000000-0005-0000-0000-0000DE1D0000}"/>
    <cellStyle name="20% - Énfasis5 2 4 3 2 3" xfId="13600" xr:uid="{00000000-0005-0000-0000-0000DF1D0000}"/>
    <cellStyle name="20% - Énfasis5 2 4 3 2 3 2" xfId="35667" xr:uid="{00000000-0005-0000-0000-0000E01D0000}"/>
    <cellStyle name="20% - Énfasis5 2 4 3 2 4" xfId="8722" xr:uid="{00000000-0005-0000-0000-0000E11D0000}"/>
    <cellStyle name="20% - Énfasis5 2 4 3 2 5" xfId="25847" xr:uid="{00000000-0005-0000-0000-0000E21D0000}"/>
    <cellStyle name="20% - Énfasis5 2 4 3 2 6" xfId="40676" xr:uid="{00000000-0005-0000-0000-0000E31D0000}"/>
    <cellStyle name="20% - Énfasis5 2 4 3 2 7" xfId="45739" xr:uid="{4AB48B87-4A0F-4B10-A096-7722B7B777F9}"/>
    <cellStyle name="20% - Énfasis5 2 4 3 3" xfId="6253" xr:uid="{00000000-0005-0000-0000-0000E41D0000}"/>
    <cellStyle name="20% - Énfasis5 2 4 3 3 2" xfId="28346" xr:uid="{00000000-0005-0000-0000-0000E51D0000}"/>
    <cellStyle name="20% - Énfasis5 2 4 3 4" xfId="15396" xr:uid="{00000000-0005-0000-0000-0000E61D0000}"/>
    <cellStyle name="20% - Énfasis5 2 4 3 4 2" xfId="33231" xr:uid="{00000000-0005-0000-0000-0000E71D0000}"/>
    <cellStyle name="20% - Énfasis5 2 4 3 5" xfId="20655" xr:uid="{00000000-0005-0000-0000-0000E81D0000}"/>
    <cellStyle name="20% - Énfasis5 2 4 3 6" xfId="11164" xr:uid="{00000000-0005-0000-0000-0000E91D0000}"/>
    <cellStyle name="20% - Énfasis5 2 4 3 7" xfId="23305" xr:uid="{00000000-0005-0000-0000-0000EA1D0000}"/>
    <cellStyle name="20% - Énfasis5 2 4 3 8" xfId="38135" xr:uid="{00000000-0005-0000-0000-0000EB1D0000}"/>
    <cellStyle name="20% - Énfasis5 2 4 3 9" xfId="43203" xr:uid="{07D603B1-BF8F-4E9D-9279-8A6DDDA51CEF}"/>
    <cellStyle name="20% - Énfasis5 2 4 4" xfId="1950" xr:uid="{00000000-0005-0000-0000-0000EC1D0000}"/>
    <cellStyle name="20% - Énfasis5 2 4 4 2" xfId="4392" xr:uid="{00000000-0005-0000-0000-0000ED1D0000}"/>
    <cellStyle name="20% - Énfasis5 2 4 4 2 2" xfId="18502" xr:uid="{00000000-0005-0000-0000-0000EE1D0000}"/>
    <cellStyle name="20% - Énfasis5 2 4 4 2 2 2" xfId="31395" xr:uid="{00000000-0005-0000-0000-0000EF1D0000}"/>
    <cellStyle name="20% - Énfasis5 2 4 4 2 3" xfId="14213" xr:uid="{00000000-0005-0000-0000-0000F01D0000}"/>
    <cellStyle name="20% - Énfasis5 2 4 4 2 3 2" xfId="36280" xr:uid="{00000000-0005-0000-0000-0000F11D0000}"/>
    <cellStyle name="20% - Énfasis5 2 4 4 2 4" xfId="9335" xr:uid="{00000000-0005-0000-0000-0000F21D0000}"/>
    <cellStyle name="20% - Énfasis5 2 4 4 2 5" xfId="26460" xr:uid="{00000000-0005-0000-0000-0000F31D0000}"/>
    <cellStyle name="20% - Énfasis5 2 4 4 2 6" xfId="41289" xr:uid="{00000000-0005-0000-0000-0000F41D0000}"/>
    <cellStyle name="20% - Énfasis5 2 4 4 2 7" xfId="46352" xr:uid="{8F9C3935-7CEB-41AB-8370-EC73C34037E6}"/>
    <cellStyle name="20% - Énfasis5 2 4 4 3" xfId="6866" xr:uid="{00000000-0005-0000-0000-0000F51D0000}"/>
    <cellStyle name="20% - Énfasis5 2 4 4 3 2" xfId="28959" xr:uid="{00000000-0005-0000-0000-0000F61D0000}"/>
    <cellStyle name="20% - Énfasis5 2 4 4 4" xfId="16027" xr:uid="{00000000-0005-0000-0000-0000F71D0000}"/>
    <cellStyle name="20% - Énfasis5 2 4 4 4 2" xfId="33844" xr:uid="{00000000-0005-0000-0000-0000F81D0000}"/>
    <cellStyle name="20% - Énfasis5 2 4 4 5" xfId="21268" xr:uid="{00000000-0005-0000-0000-0000F91D0000}"/>
    <cellStyle name="20% - Énfasis5 2 4 4 6" xfId="11777" xr:uid="{00000000-0005-0000-0000-0000FA1D0000}"/>
    <cellStyle name="20% - Énfasis5 2 4 4 7" xfId="23918" xr:uid="{00000000-0005-0000-0000-0000FB1D0000}"/>
    <cellStyle name="20% - Énfasis5 2 4 4 8" xfId="38748" xr:uid="{00000000-0005-0000-0000-0000FC1D0000}"/>
    <cellStyle name="20% - Énfasis5 2 4 4 9" xfId="43816" xr:uid="{C41A0D09-757F-4D4B-BB4F-9CB984D7EA59}"/>
    <cellStyle name="20% - Énfasis5 2 4 5" xfId="2403" xr:uid="{00000000-0005-0000-0000-0000FD1D0000}"/>
    <cellStyle name="20% - Énfasis5 2 4 5 2" xfId="4845" xr:uid="{00000000-0005-0000-0000-0000FE1D0000}"/>
    <cellStyle name="20% - Énfasis5 2 4 5 2 2" xfId="18955" xr:uid="{00000000-0005-0000-0000-0000FF1D0000}"/>
    <cellStyle name="20% - Énfasis5 2 4 5 2 2 2" xfId="31848" xr:uid="{00000000-0005-0000-0000-0000001E0000}"/>
    <cellStyle name="20% - Énfasis5 2 4 5 2 3" xfId="14666" xr:uid="{00000000-0005-0000-0000-0000011E0000}"/>
    <cellStyle name="20% - Énfasis5 2 4 5 2 3 2" xfId="36733" xr:uid="{00000000-0005-0000-0000-0000021E0000}"/>
    <cellStyle name="20% - Énfasis5 2 4 5 2 4" xfId="9788" xr:uid="{00000000-0005-0000-0000-0000031E0000}"/>
    <cellStyle name="20% - Énfasis5 2 4 5 2 5" xfId="26913" xr:uid="{00000000-0005-0000-0000-0000041E0000}"/>
    <cellStyle name="20% - Énfasis5 2 4 5 2 6" xfId="41742" xr:uid="{00000000-0005-0000-0000-0000051E0000}"/>
    <cellStyle name="20% - Énfasis5 2 4 5 2 7" xfId="46805" xr:uid="{ABB6F119-F6E8-486B-9D41-71A3702EBE24}"/>
    <cellStyle name="20% - Énfasis5 2 4 5 3" xfId="7319" xr:uid="{00000000-0005-0000-0000-0000061E0000}"/>
    <cellStyle name="20% - Énfasis5 2 4 5 3 2" xfId="29412" xr:uid="{00000000-0005-0000-0000-0000071E0000}"/>
    <cellStyle name="20% - Énfasis5 2 4 5 4" xfId="16480" xr:uid="{00000000-0005-0000-0000-0000081E0000}"/>
    <cellStyle name="20% - Énfasis5 2 4 5 4 2" xfId="34297" xr:uid="{00000000-0005-0000-0000-0000091E0000}"/>
    <cellStyle name="20% - Énfasis5 2 4 5 5" xfId="21721" xr:uid="{00000000-0005-0000-0000-00000A1E0000}"/>
    <cellStyle name="20% - Énfasis5 2 4 5 6" xfId="12230" xr:uid="{00000000-0005-0000-0000-00000B1E0000}"/>
    <cellStyle name="20% - Énfasis5 2 4 5 7" xfId="24371" xr:uid="{00000000-0005-0000-0000-00000C1E0000}"/>
    <cellStyle name="20% - Énfasis5 2 4 5 8" xfId="39201" xr:uid="{00000000-0005-0000-0000-00000D1E0000}"/>
    <cellStyle name="20% - Énfasis5 2 4 5 9" xfId="44269" xr:uid="{8EAE62E6-F9DC-4A31-AFA5-4F75A9D1C6D3}"/>
    <cellStyle name="20% - Énfasis5 2 4 6" xfId="895" xr:uid="{00000000-0005-0000-0000-00000E1E0000}"/>
    <cellStyle name="20% - Énfasis5 2 4 6 2" xfId="3340" xr:uid="{00000000-0005-0000-0000-00000F1E0000}"/>
    <cellStyle name="20% - Énfasis5 2 4 6 2 2" xfId="17450" xr:uid="{00000000-0005-0000-0000-0000101E0000}"/>
    <cellStyle name="20% - Énfasis5 2 4 6 2 2 2" xfId="30343" xr:uid="{00000000-0005-0000-0000-0000111E0000}"/>
    <cellStyle name="20% - Énfasis5 2 4 6 2 3" xfId="13161" xr:uid="{00000000-0005-0000-0000-0000121E0000}"/>
    <cellStyle name="20% - Énfasis5 2 4 6 2 3 2" xfId="35228" xr:uid="{00000000-0005-0000-0000-0000131E0000}"/>
    <cellStyle name="20% - Énfasis5 2 4 6 2 4" xfId="8283" xr:uid="{00000000-0005-0000-0000-0000141E0000}"/>
    <cellStyle name="20% - Énfasis5 2 4 6 2 5" xfId="25408" xr:uid="{00000000-0005-0000-0000-0000151E0000}"/>
    <cellStyle name="20% - Énfasis5 2 4 6 2 6" xfId="40237" xr:uid="{00000000-0005-0000-0000-0000161E0000}"/>
    <cellStyle name="20% - Énfasis5 2 4 6 2 7" xfId="45300" xr:uid="{E0C23ACC-C20C-499A-AA7D-839AC63F73DB}"/>
    <cellStyle name="20% - Énfasis5 2 4 6 3" xfId="5814" xr:uid="{00000000-0005-0000-0000-0000171E0000}"/>
    <cellStyle name="20% - Énfasis5 2 4 6 3 2" xfId="27907" xr:uid="{00000000-0005-0000-0000-0000181E0000}"/>
    <cellStyle name="20% - Énfasis5 2 4 6 4" xfId="20216" xr:uid="{00000000-0005-0000-0000-0000191E0000}"/>
    <cellStyle name="20% - Énfasis5 2 4 6 4 2" xfId="32792" xr:uid="{00000000-0005-0000-0000-00001A1E0000}"/>
    <cellStyle name="20% - Énfasis5 2 4 6 5" xfId="10725" xr:uid="{00000000-0005-0000-0000-00001B1E0000}"/>
    <cellStyle name="20% - Énfasis5 2 4 6 6" xfId="22866" xr:uid="{00000000-0005-0000-0000-00001C1E0000}"/>
    <cellStyle name="20% - Énfasis5 2 4 6 7" xfId="37696" xr:uid="{00000000-0005-0000-0000-00001D1E0000}"/>
    <cellStyle name="20% - Énfasis5 2 4 6 8" xfId="42764" xr:uid="{2BA64213-B0C9-4434-9666-8DE70D8F6584}"/>
    <cellStyle name="20% - Énfasis5 2 4 7" xfId="2841" xr:uid="{00000000-0005-0000-0000-00001E1E0000}"/>
    <cellStyle name="20% - Énfasis5 2 4 7 2" xfId="16951" xr:uid="{00000000-0005-0000-0000-00001F1E0000}"/>
    <cellStyle name="20% - Énfasis5 2 4 7 2 2" xfId="29844" xr:uid="{00000000-0005-0000-0000-0000201E0000}"/>
    <cellStyle name="20% - Énfasis5 2 4 7 3" xfId="12662" xr:uid="{00000000-0005-0000-0000-0000211E0000}"/>
    <cellStyle name="20% - Énfasis5 2 4 7 3 2" xfId="34729" xr:uid="{00000000-0005-0000-0000-0000221E0000}"/>
    <cellStyle name="20% - Énfasis5 2 4 7 4" xfId="7784" xr:uid="{00000000-0005-0000-0000-0000231E0000}"/>
    <cellStyle name="20% - Énfasis5 2 4 7 5" xfId="24909" xr:uid="{00000000-0005-0000-0000-0000241E0000}"/>
    <cellStyle name="20% - Énfasis5 2 4 7 6" xfId="39738" xr:uid="{00000000-0005-0000-0000-0000251E0000}"/>
    <cellStyle name="20% - Énfasis5 2 4 7 7" xfId="44801" xr:uid="{3F6E0DF9-A14D-417B-A093-20C30AA25AEC}"/>
    <cellStyle name="20% - Énfasis5 2 4 8" xfId="5315" xr:uid="{00000000-0005-0000-0000-0000261E0000}"/>
    <cellStyle name="20% - Énfasis5 2 4 8 2" xfId="27408" xr:uid="{00000000-0005-0000-0000-0000271E0000}"/>
    <cellStyle name="20% - Énfasis5 2 4 9" xfId="14958" xr:uid="{00000000-0005-0000-0000-0000281E0000}"/>
    <cellStyle name="20% - Énfasis5 2 4 9 2" xfId="32293" xr:uid="{00000000-0005-0000-0000-0000291E0000}"/>
    <cellStyle name="20% - Énfasis5 2 5" xfId="481" xr:uid="{00000000-0005-0000-0000-00002A1E0000}"/>
    <cellStyle name="20% - Énfasis5 2 5 10" xfId="19432" xr:uid="{00000000-0005-0000-0000-00002B1E0000}"/>
    <cellStyle name="20% - Énfasis5 2 5 11" xfId="19844" xr:uid="{00000000-0005-0000-0000-00002C1E0000}"/>
    <cellStyle name="20% - Énfasis5 2 5 12" xfId="10371" xr:uid="{00000000-0005-0000-0000-00002D1E0000}"/>
    <cellStyle name="20% - Énfasis5 2 5 13" xfId="22512" xr:uid="{00000000-0005-0000-0000-00002E1E0000}"/>
    <cellStyle name="20% - Énfasis5 2 5 14" xfId="37342" xr:uid="{00000000-0005-0000-0000-00002F1E0000}"/>
    <cellStyle name="20% - Énfasis5 2 5 15" xfId="42410" xr:uid="{97A31073-6CEE-4A22-B616-4198C0E29DFC}"/>
    <cellStyle name="20% - Énfasis5 2 5 2" xfId="568" xr:uid="{00000000-0005-0000-0000-0000301E0000}"/>
    <cellStyle name="20% - Énfasis5 2 5 2 10" xfId="37426" xr:uid="{00000000-0005-0000-0000-0000311E0000}"/>
    <cellStyle name="20% - Énfasis5 2 5 2 11" xfId="42494" xr:uid="{B263DE6E-DF89-4E3F-ABD6-CE7A670C6519}"/>
    <cellStyle name="20% - Énfasis5 2 5 2 2" xfId="2179" xr:uid="{00000000-0005-0000-0000-0000321E0000}"/>
    <cellStyle name="20% - Énfasis5 2 5 2 2 2" xfId="4621" xr:uid="{00000000-0005-0000-0000-0000331E0000}"/>
    <cellStyle name="20% - Énfasis5 2 5 2 2 2 2" xfId="18731" xr:uid="{00000000-0005-0000-0000-0000341E0000}"/>
    <cellStyle name="20% - Énfasis5 2 5 2 2 2 2 2" xfId="31624" xr:uid="{00000000-0005-0000-0000-0000351E0000}"/>
    <cellStyle name="20% - Énfasis5 2 5 2 2 2 3" xfId="14442" xr:uid="{00000000-0005-0000-0000-0000361E0000}"/>
    <cellStyle name="20% - Énfasis5 2 5 2 2 2 3 2" xfId="36509" xr:uid="{00000000-0005-0000-0000-0000371E0000}"/>
    <cellStyle name="20% - Énfasis5 2 5 2 2 2 4" xfId="9564" xr:uid="{00000000-0005-0000-0000-0000381E0000}"/>
    <cellStyle name="20% - Énfasis5 2 5 2 2 2 5" xfId="26689" xr:uid="{00000000-0005-0000-0000-0000391E0000}"/>
    <cellStyle name="20% - Énfasis5 2 5 2 2 2 6" xfId="41518" xr:uid="{00000000-0005-0000-0000-00003A1E0000}"/>
    <cellStyle name="20% - Énfasis5 2 5 2 2 2 7" xfId="46581" xr:uid="{7B4E4468-CD51-4C46-9B4B-FED209A0F0BD}"/>
    <cellStyle name="20% - Énfasis5 2 5 2 2 3" xfId="7095" xr:uid="{00000000-0005-0000-0000-00003B1E0000}"/>
    <cellStyle name="20% - Énfasis5 2 5 2 2 3 2" xfId="29188" xr:uid="{00000000-0005-0000-0000-00003C1E0000}"/>
    <cellStyle name="20% - Énfasis5 2 5 2 2 4" xfId="16256" xr:uid="{00000000-0005-0000-0000-00003D1E0000}"/>
    <cellStyle name="20% - Énfasis5 2 5 2 2 4 2" xfId="34073" xr:uid="{00000000-0005-0000-0000-00003E1E0000}"/>
    <cellStyle name="20% - Énfasis5 2 5 2 2 5" xfId="21497" xr:uid="{00000000-0005-0000-0000-00003F1E0000}"/>
    <cellStyle name="20% - Énfasis5 2 5 2 2 6" xfId="12006" xr:uid="{00000000-0005-0000-0000-0000401E0000}"/>
    <cellStyle name="20% - Énfasis5 2 5 2 2 7" xfId="24147" xr:uid="{00000000-0005-0000-0000-0000411E0000}"/>
    <cellStyle name="20% - Énfasis5 2 5 2 2 8" xfId="38977" xr:uid="{00000000-0005-0000-0000-0000421E0000}"/>
    <cellStyle name="20% - Énfasis5 2 5 2 2 9" xfId="44045" xr:uid="{6B75F4F1-1F16-4A64-B8BC-C29EBFEFA2A9}"/>
    <cellStyle name="20% - Énfasis5 2 5 2 3" xfId="1566" xr:uid="{00000000-0005-0000-0000-0000431E0000}"/>
    <cellStyle name="20% - Énfasis5 2 5 2 3 2" xfId="4008" xr:uid="{00000000-0005-0000-0000-0000441E0000}"/>
    <cellStyle name="20% - Énfasis5 2 5 2 3 2 2" xfId="18118" xr:uid="{00000000-0005-0000-0000-0000451E0000}"/>
    <cellStyle name="20% - Énfasis5 2 5 2 3 2 2 2" xfId="31011" xr:uid="{00000000-0005-0000-0000-0000461E0000}"/>
    <cellStyle name="20% - Énfasis5 2 5 2 3 2 3" xfId="13829" xr:uid="{00000000-0005-0000-0000-0000471E0000}"/>
    <cellStyle name="20% - Énfasis5 2 5 2 3 2 3 2" xfId="35896" xr:uid="{00000000-0005-0000-0000-0000481E0000}"/>
    <cellStyle name="20% - Énfasis5 2 5 2 3 2 4" xfId="8951" xr:uid="{00000000-0005-0000-0000-0000491E0000}"/>
    <cellStyle name="20% - Énfasis5 2 5 2 3 2 5" xfId="26076" xr:uid="{00000000-0005-0000-0000-00004A1E0000}"/>
    <cellStyle name="20% - Énfasis5 2 5 2 3 2 6" xfId="40905" xr:uid="{00000000-0005-0000-0000-00004B1E0000}"/>
    <cellStyle name="20% - Énfasis5 2 5 2 3 2 7" xfId="45968" xr:uid="{65893315-0479-49DE-905D-F792262E6C95}"/>
    <cellStyle name="20% - Énfasis5 2 5 2 3 3" xfId="6482" xr:uid="{00000000-0005-0000-0000-00004C1E0000}"/>
    <cellStyle name="20% - Énfasis5 2 5 2 3 3 2" xfId="28575" xr:uid="{00000000-0005-0000-0000-00004D1E0000}"/>
    <cellStyle name="20% - Énfasis5 2 5 2 3 4" xfId="20884" xr:uid="{00000000-0005-0000-0000-00004E1E0000}"/>
    <cellStyle name="20% - Énfasis5 2 5 2 3 4 2" xfId="33460" xr:uid="{00000000-0005-0000-0000-00004F1E0000}"/>
    <cellStyle name="20% - Énfasis5 2 5 2 3 5" xfId="11393" xr:uid="{00000000-0005-0000-0000-0000501E0000}"/>
    <cellStyle name="20% - Énfasis5 2 5 2 3 6" xfId="23534" xr:uid="{00000000-0005-0000-0000-0000511E0000}"/>
    <cellStyle name="20% - Énfasis5 2 5 2 3 7" xfId="38364" xr:uid="{00000000-0005-0000-0000-0000521E0000}"/>
    <cellStyle name="20% - Énfasis5 2 5 2 3 8" xfId="43432" xr:uid="{AC55FDA1-7B34-4413-99AB-6D45296BE4D5}"/>
    <cellStyle name="20% - Énfasis5 2 5 2 4" xfId="3070" xr:uid="{00000000-0005-0000-0000-0000531E0000}"/>
    <cellStyle name="20% - Énfasis5 2 5 2 4 2" xfId="17180" xr:uid="{00000000-0005-0000-0000-0000541E0000}"/>
    <cellStyle name="20% - Énfasis5 2 5 2 4 2 2" xfId="30073" xr:uid="{00000000-0005-0000-0000-0000551E0000}"/>
    <cellStyle name="20% - Énfasis5 2 5 2 4 3" xfId="12891" xr:uid="{00000000-0005-0000-0000-0000561E0000}"/>
    <cellStyle name="20% - Énfasis5 2 5 2 4 3 2" xfId="34958" xr:uid="{00000000-0005-0000-0000-0000571E0000}"/>
    <cellStyle name="20% - Énfasis5 2 5 2 4 4" xfId="8013" xr:uid="{00000000-0005-0000-0000-0000581E0000}"/>
    <cellStyle name="20% - Énfasis5 2 5 2 4 5" xfId="25138" xr:uid="{00000000-0005-0000-0000-0000591E0000}"/>
    <cellStyle name="20% - Énfasis5 2 5 2 4 6" xfId="39967" xr:uid="{00000000-0005-0000-0000-00005A1E0000}"/>
    <cellStyle name="20% - Énfasis5 2 5 2 4 7" xfId="45030" xr:uid="{C1894A2D-722A-4885-99EA-CFFE615E33D7}"/>
    <cellStyle name="20% - Énfasis5 2 5 2 5" xfId="5544" xr:uid="{00000000-0005-0000-0000-00005B1E0000}"/>
    <cellStyle name="20% - Énfasis5 2 5 2 5 2" xfId="27637" xr:uid="{00000000-0005-0000-0000-00005C1E0000}"/>
    <cellStyle name="20% - Énfasis5 2 5 2 6" xfId="15625" xr:uid="{00000000-0005-0000-0000-00005D1E0000}"/>
    <cellStyle name="20% - Énfasis5 2 5 2 6 2" xfId="32522" xr:uid="{00000000-0005-0000-0000-00005E1E0000}"/>
    <cellStyle name="20% - Énfasis5 2 5 2 7" xfId="19928" xr:uid="{00000000-0005-0000-0000-00005F1E0000}"/>
    <cellStyle name="20% - Énfasis5 2 5 2 8" xfId="10455" xr:uid="{00000000-0005-0000-0000-0000601E0000}"/>
    <cellStyle name="20% - Énfasis5 2 5 2 9" xfId="22596" xr:uid="{00000000-0005-0000-0000-0000611E0000}"/>
    <cellStyle name="20% - Énfasis5 2 5 3" xfId="1482" xr:uid="{00000000-0005-0000-0000-0000621E0000}"/>
    <cellStyle name="20% - Énfasis5 2 5 3 2" xfId="3924" xr:uid="{00000000-0005-0000-0000-0000631E0000}"/>
    <cellStyle name="20% - Énfasis5 2 5 3 2 2" xfId="18034" xr:uid="{00000000-0005-0000-0000-0000641E0000}"/>
    <cellStyle name="20% - Énfasis5 2 5 3 2 2 2" xfId="30927" xr:uid="{00000000-0005-0000-0000-0000651E0000}"/>
    <cellStyle name="20% - Énfasis5 2 5 3 2 3" xfId="13745" xr:uid="{00000000-0005-0000-0000-0000661E0000}"/>
    <cellStyle name="20% - Énfasis5 2 5 3 2 3 2" xfId="35812" xr:uid="{00000000-0005-0000-0000-0000671E0000}"/>
    <cellStyle name="20% - Énfasis5 2 5 3 2 4" xfId="8867" xr:uid="{00000000-0005-0000-0000-0000681E0000}"/>
    <cellStyle name="20% - Énfasis5 2 5 3 2 5" xfId="25992" xr:uid="{00000000-0005-0000-0000-0000691E0000}"/>
    <cellStyle name="20% - Énfasis5 2 5 3 2 6" xfId="40821" xr:uid="{00000000-0005-0000-0000-00006A1E0000}"/>
    <cellStyle name="20% - Énfasis5 2 5 3 2 7" xfId="45884" xr:uid="{0EB96756-E626-404F-90BB-4E7A93F1D7A3}"/>
    <cellStyle name="20% - Énfasis5 2 5 3 3" xfId="6398" xr:uid="{00000000-0005-0000-0000-00006B1E0000}"/>
    <cellStyle name="20% - Énfasis5 2 5 3 3 2" xfId="28491" xr:uid="{00000000-0005-0000-0000-00006C1E0000}"/>
    <cellStyle name="20% - Énfasis5 2 5 3 4" xfId="15541" xr:uid="{00000000-0005-0000-0000-00006D1E0000}"/>
    <cellStyle name="20% - Énfasis5 2 5 3 4 2" xfId="33376" xr:uid="{00000000-0005-0000-0000-00006E1E0000}"/>
    <cellStyle name="20% - Énfasis5 2 5 3 5" xfId="20800" xr:uid="{00000000-0005-0000-0000-00006F1E0000}"/>
    <cellStyle name="20% - Énfasis5 2 5 3 6" xfId="11309" xr:uid="{00000000-0005-0000-0000-0000701E0000}"/>
    <cellStyle name="20% - Énfasis5 2 5 3 7" xfId="23450" xr:uid="{00000000-0005-0000-0000-0000711E0000}"/>
    <cellStyle name="20% - Énfasis5 2 5 3 8" xfId="38280" xr:uid="{00000000-0005-0000-0000-0000721E0000}"/>
    <cellStyle name="20% - Énfasis5 2 5 3 9" xfId="43348" xr:uid="{DF7C94C1-3644-4508-9016-F3CED0D13966}"/>
    <cellStyle name="20% - Énfasis5 2 5 4" xfId="2095" xr:uid="{00000000-0005-0000-0000-0000731E0000}"/>
    <cellStyle name="20% - Énfasis5 2 5 4 2" xfId="4537" xr:uid="{00000000-0005-0000-0000-0000741E0000}"/>
    <cellStyle name="20% - Énfasis5 2 5 4 2 2" xfId="18647" xr:uid="{00000000-0005-0000-0000-0000751E0000}"/>
    <cellStyle name="20% - Énfasis5 2 5 4 2 2 2" xfId="31540" xr:uid="{00000000-0005-0000-0000-0000761E0000}"/>
    <cellStyle name="20% - Énfasis5 2 5 4 2 3" xfId="14358" xr:uid="{00000000-0005-0000-0000-0000771E0000}"/>
    <cellStyle name="20% - Énfasis5 2 5 4 2 3 2" xfId="36425" xr:uid="{00000000-0005-0000-0000-0000781E0000}"/>
    <cellStyle name="20% - Énfasis5 2 5 4 2 4" xfId="9480" xr:uid="{00000000-0005-0000-0000-0000791E0000}"/>
    <cellStyle name="20% - Énfasis5 2 5 4 2 5" xfId="26605" xr:uid="{00000000-0005-0000-0000-00007A1E0000}"/>
    <cellStyle name="20% - Énfasis5 2 5 4 2 6" xfId="41434" xr:uid="{00000000-0005-0000-0000-00007B1E0000}"/>
    <cellStyle name="20% - Énfasis5 2 5 4 2 7" xfId="46497" xr:uid="{17DB2DAD-EA61-47E2-B63D-22B8F28DD273}"/>
    <cellStyle name="20% - Énfasis5 2 5 4 3" xfId="7011" xr:uid="{00000000-0005-0000-0000-00007C1E0000}"/>
    <cellStyle name="20% - Énfasis5 2 5 4 3 2" xfId="29104" xr:uid="{00000000-0005-0000-0000-00007D1E0000}"/>
    <cellStyle name="20% - Énfasis5 2 5 4 4" xfId="16172" xr:uid="{00000000-0005-0000-0000-00007E1E0000}"/>
    <cellStyle name="20% - Énfasis5 2 5 4 4 2" xfId="33989" xr:uid="{00000000-0005-0000-0000-00007F1E0000}"/>
    <cellStyle name="20% - Énfasis5 2 5 4 5" xfId="21413" xr:uid="{00000000-0005-0000-0000-0000801E0000}"/>
    <cellStyle name="20% - Énfasis5 2 5 4 6" xfId="11922" xr:uid="{00000000-0005-0000-0000-0000811E0000}"/>
    <cellStyle name="20% - Énfasis5 2 5 4 7" xfId="24063" xr:uid="{00000000-0005-0000-0000-0000821E0000}"/>
    <cellStyle name="20% - Énfasis5 2 5 4 8" xfId="38893" xr:uid="{00000000-0005-0000-0000-0000831E0000}"/>
    <cellStyle name="20% - Énfasis5 2 5 4 9" xfId="43961" xr:uid="{DC1E9C96-7765-4A01-ADF6-22E1C4208D9B}"/>
    <cellStyle name="20% - Énfasis5 2 5 5" xfId="2458" xr:uid="{00000000-0005-0000-0000-0000841E0000}"/>
    <cellStyle name="20% - Énfasis5 2 5 5 2" xfId="4900" xr:uid="{00000000-0005-0000-0000-0000851E0000}"/>
    <cellStyle name="20% - Énfasis5 2 5 5 2 2" xfId="19010" xr:uid="{00000000-0005-0000-0000-0000861E0000}"/>
    <cellStyle name="20% - Énfasis5 2 5 5 2 2 2" xfId="31903" xr:uid="{00000000-0005-0000-0000-0000871E0000}"/>
    <cellStyle name="20% - Énfasis5 2 5 5 2 3" xfId="14721" xr:uid="{00000000-0005-0000-0000-0000881E0000}"/>
    <cellStyle name="20% - Énfasis5 2 5 5 2 3 2" xfId="36788" xr:uid="{00000000-0005-0000-0000-0000891E0000}"/>
    <cellStyle name="20% - Énfasis5 2 5 5 2 4" xfId="9843" xr:uid="{00000000-0005-0000-0000-00008A1E0000}"/>
    <cellStyle name="20% - Énfasis5 2 5 5 2 5" xfId="26968" xr:uid="{00000000-0005-0000-0000-00008B1E0000}"/>
    <cellStyle name="20% - Énfasis5 2 5 5 2 6" xfId="41797" xr:uid="{00000000-0005-0000-0000-00008C1E0000}"/>
    <cellStyle name="20% - Énfasis5 2 5 5 2 7" xfId="46860" xr:uid="{135787A7-0017-4221-BB16-06FB7FF7DD6B}"/>
    <cellStyle name="20% - Énfasis5 2 5 5 3" xfId="7374" xr:uid="{00000000-0005-0000-0000-00008D1E0000}"/>
    <cellStyle name="20% - Énfasis5 2 5 5 3 2" xfId="29467" xr:uid="{00000000-0005-0000-0000-00008E1E0000}"/>
    <cellStyle name="20% - Énfasis5 2 5 5 4" xfId="16535" xr:uid="{00000000-0005-0000-0000-00008F1E0000}"/>
    <cellStyle name="20% - Énfasis5 2 5 5 4 2" xfId="34352" xr:uid="{00000000-0005-0000-0000-0000901E0000}"/>
    <cellStyle name="20% - Énfasis5 2 5 5 5" xfId="21776" xr:uid="{00000000-0005-0000-0000-0000911E0000}"/>
    <cellStyle name="20% - Énfasis5 2 5 5 6" xfId="12285" xr:uid="{00000000-0005-0000-0000-0000921E0000}"/>
    <cellStyle name="20% - Énfasis5 2 5 5 7" xfId="24426" xr:uid="{00000000-0005-0000-0000-0000931E0000}"/>
    <cellStyle name="20% - Énfasis5 2 5 5 8" xfId="39256" xr:uid="{00000000-0005-0000-0000-0000941E0000}"/>
    <cellStyle name="20% - Énfasis5 2 5 5 9" xfId="44324" xr:uid="{E3B71D06-FF64-4349-AB41-8FA04232AF61}"/>
    <cellStyle name="20% - Énfasis5 2 5 6" xfId="1040" xr:uid="{00000000-0005-0000-0000-0000951E0000}"/>
    <cellStyle name="20% - Énfasis5 2 5 6 2" xfId="3485" xr:uid="{00000000-0005-0000-0000-0000961E0000}"/>
    <cellStyle name="20% - Énfasis5 2 5 6 2 2" xfId="17595" xr:uid="{00000000-0005-0000-0000-0000971E0000}"/>
    <cellStyle name="20% - Énfasis5 2 5 6 2 2 2" xfId="30488" xr:uid="{00000000-0005-0000-0000-0000981E0000}"/>
    <cellStyle name="20% - Énfasis5 2 5 6 2 3" xfId="13306" xr:uid="{00000000-0005-0000-0000-0000991E0000}"/>
    <cellStyle name="20% - Énfasis5 2 5 6 2 3 2" xfId="35373" xr:uid="{00000000-0005-0000-0000-00009A1E0000}"/>
    <cellStyle name="20% - Énfasis5 2 5 6 2 4" xfId="8428" xr:uid="{00000000-0005-0000-0000-00009B1E0000}"/>
    <cellStyle name="20% - Énfasis5 2 5 6 2 5" xfId="25553" xr:uid="{00000000-0005-0000-0000-00009C1E0000}"/>
    <cellStyle name="20% - Énfasis5 2 5 6 2 6" xfId="40382" xr:uid="{00000000-0005-0000-0000-00009D1E0000}"/>
    <cellStyle name="20% - Énfasis5 2 5 6 2 7" xfId="45445" xr:uid="{D34573D9-E035-4DAE-9AA8-6275976FFAA1}"/>
    <cellStyle name="20% - Énfasis5 2 5 6 3" xfId="5959" xr:uid="{00000000-0005-0000-0000-00009E1E0000}"/>
    <cellStyle name="20% - Énfasis5 2 5 6 3 2" xfId="28052" xr:uid="{00000000-0005-0000-0000-00009F1E0000}"/>
    <cellStyle name="20% - Énfasis5 2 5 6 4" xfId="20361" xr:uid="{00000000-0005-0000-0000-0000A01E0000}"/>
    <cellStyle name="20% - Énfasis5 2 5 6 4 2" xfId="32937" xr:uid="{00000000-0005-0000-0000-0000A11E0000}"/>
    <cellStyle name="20% - Énfasis5 2 5 6 5" xfId="10870" xr:uid="{00000000-0005-0000-0000-0000A21E0000}"/>
    <cellStyle name="20% - Énfasis5 2 5 6 6" xfId="23011" xr:uid="{00000000-0005-0000-0000-0000A31E0000}"/>
    <cellStyle name="20% - Énfasis5 2 5 6 7" xfId="37841" xr:uid="{00000000-0005-0000-0000-0000A41E0000}"/>
    <cellStyle name="20% - Énfasis5 2 5 6 8" xfId="42909" xr:uid="{3C1C3E60-D786-4B58-A8C5-F560B3B451C9}"/>
    <cellStyle name="20% - Énfasis5 2 5 7" xfId="2986" xr:uid="{00000000-0005-0000-0000-0000A51E0000}"/>
    <cellStyle name="20% - Énfasis5 2 5 7 2" xfId="17096" xr:uid="{00000000-0005-0000-0000-0000A61E0000}"/>
    <cellStyle name="20% - Énfasis5 2 5 7 2 2" xfId="29989" xr:uid="{00000000-0005-0000-0000-0000A71E0000}"/>
    <cellStyle name="20% - Énfasis5 2 5 7 3" xfId="12807" xr:uid="{00000000-0005-0000-0000-0000A81E0000}"/>
    <cellStyle name="20% - Énfasis5 2 5 7 3 2" xfId="34874" xr:uid="{00000000-0005-0000-0000-0000A91E0000}"/>
    <cellStyle name="20% - Énfasis5 2 5 7 4" xfId="7929" xr:uid="{00000000-0005-0000-0000-0000AA1E0000}"/>
    <cellStyle name="20% - Énfasis5 2 5 7 5" xfId="25054" xr:uid="{00000000-0005-0000-0000-0000AB1E0000}"/>
    <cellStyle name="20% - Énfasis5 2 5 7 6" xfId="39883" xr:uid="{00000000-0005-0000-0000-0000AC1E0000}"/>
    <cellStyle name="20% - Énfasis5 2 5 7 7" xfId="44946" xr:uid="{307E4551-6F33-44C1-938C-EBD99A36B16A}"/>
    <cellStyle name="20% - Énfasis5 2 5 8" xfId="5460" xr:uid="{00000000-0005-0000-0000-0000AD1E0000}"/>
    <cellStyle name="20% - Énfasis5 2 5 8 2" xfId="27553" xr:uid="{00000000-0005-0000-0000-0000AE1E0000}"/>
    <cellStyle name="20% - Énfasis5 2 5 9" xfId="15102" xr:uid="{00000000-0005-0000-0000-0000AF1E0000}"/>
    <cellStyle name="20% - Énfasis5 2 5 9 2" xfId="32438" xr:uid="{00000000-0005-0000-0000-0000B01E0000}"/>
    <cellStyle name="20% - Énfasis5 2 6" xfId="508" xr:uid="{00000000-0005-0000-0000-0000B11E0000}"/>
    <cellStyle name="20% - Énfasis5 2 6 10" xfId="19456" xr:uid="{00000000-0005-0000-0000-0000B21E0000}"/>
    <cellStyle name="20% - Énfasis5 2 6 11" xfId="19868" xr:uid="{00000000-0005-0000-0000-0000B31E0000}"/>
    <cellStyle name="20% - Énfasis5 2 6 12" xfId="10395" xr:uid="{00000000-0005-0000-0000-0000B41E0000}"/>
    <cellStyle name="20% - Énfasis5 2 6 13" xfId="22536" xr:uid="{00000000-0005-0000-0000-0000B51E0000}"/>
    <cellStyle name="20% - Énfasis5 2 6 14" xfId="37366" xr:uid="{00000000-0005-0000-0000-0000B61E0000}"/>
    <cellStyle name="20% - Énfasis5 2 6 15" xfId="42434" xr:uid="{BB74D433-22D2-48D6-BC52-E81F8B83C751}"/>
    <cellStyle name="20% - Énfasis5 2 6 2" xfId="567" xr:uid="{00000000-0005-0000-0000-0000B71E0000}"/>
    <cellStyle name="20% - Énfasis5 2 6 2 10" xfId="37425" xr:uid="{00000000-0005-0000-0000-0000B81E0000}"/>
    <cellStyle name="20% - Énfasis5 2 6 2 11" xfId="42493" xr:uid="{B41B1AAD-B969-4EAE-86DB-094727DF8CB8}"/>
    <cellStyle name="20% - Énfasis5 2 6 2 2" xfId="2178" xr:uid="{00000000-0005-0000-0000-0000B91E0000}"/>
    <cellStyle name="20% - Énfasis5 2 6 2 2 2" xfId="4620" xr:uid="{00000000-0005-0000-0000-0000BA1E0000}"/>
    <cellStyle name="20% - Énfasis5 2 6 2 2 2 2" xfId="18730" xr:uid="{00000000-0005-0000-0000-0000BB1E0000}"/>
    <cellStyle name="20% - Énfasis5 2 6 2 2 2 2 2" xfId="31623" xr:uid="{00000000-0005-0000-0000-0000BC1E0000}"/>
    <cellStyle name="20% - Énfasis5 2 6 2 2 2 3" xfId="14441" xr:uid="{00000000-0005-0000-0000-0000BD1E0000}"/>
    <cellStyle name="20% - Énfasis5 2 6 2 2 2 3 2" xfId="36508" xr:uid="{00000000-0005-0000-0000-0000BE1E0000}"/>
    <cellStyle name="20% - Énfasis5 2 6 2 2 2 4" xfId="9563" xr:uid="{00000000-0005-0000-0000-0000BF1E0000}"/>
    <cellStyle name="20% - Énfasis5 2 6 2 2 2 5" xfId="26688" xr:uid="{00000000-0005-0000-0000-0000C01E0000}"/>
    <cellStyle name="20% - Énfasis5 2 6 2 2 2 6" xfId="41517" xr:uid="{00000000-0005-0000-0000-0000C11E0000}"/>
    <cellStyle name="20% - Énfasis5 2 6 2 2 2 7" xfId="46580" xr:uid="{9176DAA0-0101-46F4-B369-F1AAF32871C8}"/>
    <cellStyle name="20% - Énfasis5 2 6 2 2 3" xfId="7094" xr:uid="{00000000-0005-0000-0000-0000C21E0000}"/>
    <cellStyle name="20% - Énfasis5 2 6 2 2 3 2" xfId="29187" xr:uid="{00000000-0005-0000-0000-0000C31E0000}"/>
    <cellStyle name="20% - Énfasis5 2 6 2 2 4" xfId="16255" xr:uid="{00000000-0005-0000-0000-0000C41E0000}"/>
    <cellStyle name="20% - Énfasis5 2 6 2 2 4 2" xfId="34072" xr:uid="{00000000-0005-0000-0000-0000C51E0000}"/>
    <cellStyle name="20% - Énfasis5 2 6 2 2 5" xfId="21496" xr:uid="{00000000-0005-0000-0000-0000C61E0000}"/>
    <cellStyle name="20% - Énfasis5 2 6 2 2 6" xfId="12005" xr:uid="{00000000-0005-0000-0000-0000C71E0000}"/>
    <cellStyle name="20% - Énfasis5 2 6 2 2 7" xfId="24146" xr:uid="{00000000-0005-0000-0000-0000C81E0000}"/>
    <cellStyle name="20% - Énfasis5 2 6 2 2 8" xfId="38976" xr:uid="{00000000-0005-0000-0000-0000C91E0000}"/>
    <cellStyle name="20% - Énfasis5 2 6 2 2 9" xfId="44044" xr:uid="{FE8B7A63-DADC-4591-B50A-36A80D83E3DC}"/>
    <cellStyle name="20% - Énfasis5 2 6 2 3" xfId="1565" xr:uid="{00000000-0005-0000-0000-0000CA1E0000}"/>
    <cellStyle name="20% - Énfasis5 2 6 2 3 2" xfId="4007" xr:uid="{00000000-0005-0000-0000-0000CB1E0000}"/>
    <cellStyle name="20% - Énfasis5 2 6 2 3 2 2" xfId="18117" xr:uid="{00000000-0005-0000-0000-0000CC1E0000}"/>
    <cellStyle name="20% - Énfasis5 2 6 2 3 2 2 2" xfId="31010" xr:uid="{00000000-0005-0000-0000-0000CD1E0000}"/>
    <cellStyle name="20% - Énfasis5 2 6 2 3 2 3" xfId="13828" xr:uid="{00000000-0005-0000-0000-0000CE1E0000}"/>
    <cellStyle name="20% - Énfasis5 2 6 2 3 2 3 2" xfId="35895" xr:uid="{00000000-0005-0000-0000-0000CF1E0000}"/>
    <cellStyle name="20% - Énfasis5 2 6 2 3 2 4" xfId="8950" xr:uid="{00000000-0005-0000-0000-0000D01E0000}"/>
    <cellStyle name="20% - Énfasis5 2 6 2 3 2 5" xfId="26075" xr:uid="{00000000-0005-0000-0000-0000D11E0000}"/>
    <cellStyle name="20% - Énfasis5 2 6 2 3 2 6" xfId="40904" xr:uid="{00000000-0005-0000-0000-0000D21E0000}"/>
    <cellStyle name="20% - Énfasis5 2 6 2 3 2 7" xfId="45967" xr:uid="{AB35171B-CACA-4FF8-ADA2-38D027BE10B6}"/>
    <cellStyle name="20% - Énfasis5 2 6 2 3 3" xfId="6481" xr:uid="{00000000-0005-0000-0000-0000D31E0000}"/>
    <cellStyle name="20% - Énfasis5 2 6 2 3 3 2" xfId="28574" xr:uid="{00000000-0005-0000-0000-0000D41E0000}"/>
    <cellStyle name="20% - Énfasis5 2 6 2 3 4" xfId="20883" xr:uid="{00000000-0005-0000-0000-0000D51E0000}"/>
    <cellStyle name="20% - Énfasis5 2 6 2 3 4 2" xfId="33459" xr:uid="{00000000-0005-0000-0000-0000D61E0000}"/>
    <cellStyle name="20% - Énfasis5 2 6 2 3 5" xfId="11392" xr:uid="{00000000-0005-0000-0000-0000D71E0000}"/>
    <cellStyle name="20% - Énfasis5 2 6 2 3 6" xfId="23533" xr:uid="{00000000-0005-0000-0000-0000D81E0000}"/>
    <cellStyle name="20% - Énfasis5 2 6 2 3 7" xfId="38363" xr:uid="{00000000-0005-0000-0000-0000D91E0000}"/>
    <cellStyle name="20% - Énfasis5 2 6 2 3 8" xfId="43431" xr:uid="{B8C22A75-301E-4E6E-A53C-A8B3AFBF095A}"/>
    <cellStyle name="20% - Énfasis5 2 6 2 4" xfId="3069" xr:uid="{00000000-0005-0000-0000-0000DA1E0000}"/>
    <cellStyle name="20% - Énfasis5 2 6 2 4 2" xfId="17179" xr:uid="{00000000-0005-0000-0000-0000DB1E0000}"/>
    <cellStyle name="20% - Énfasis5 2 6 2 4 2 2" xfId="30072" xr:uid="{00000000-0005-0000-0000-0000DC1E0000}"/>
    <cellStyle name="20% - Énfasis5 2 6 2 4 3" xfId="12890" xr:uid="{00000000-0005-0000-0000-0000DD1E0000}"/>
    <cellStyle name="20% - Énfasis5 2 6 2 4 3 2" xfId="34957" xr:uid="{00000000-0005-0000-0000-0000DE1E0000}"/>
    <cellStyle name="20% - Énfasis5 2 6 2 4 4" xfId="8012" xr:uid="{00000000-0005-0000-0000-0000DF1E0000}"/>
    <cellStyle name="20% - Énfasis5 2 6 2 4 5" xfId="25137" xr:uid="{00000000-0005-0000-0000-0000E01E0000}"/>
    <cellStyle name="20% - Énfasis5 2 6 2 4 6" xfId="39966" xr:uid="{00000000-0005-0000-0000-0000E11E0000}"/>
    <cellStyle name="20% - Énfasis5 2 6 2 4 7" xfId="45029" xr:uid="{2A131AAD-580F-4E70-8645-E68F49E34D30}"/>
    <cellStyle name="20% - Énfasis5 2 6 2 5" xfId="5543" xr:uid="{00000000-0005-0000-0000-0000E21E0000}"/>
    <cellStyle name="20% - Énfasis5 2 6 2 5 2" xfId="27636" xr:uid="{00000000-0005-0000-0000-0000E31E0000}"/>
    <cellStyle name="20% - Énfasis5 2 6 2 6" xfId="15624" xr:uid="{00000000-0005-0000-0000-0000E41E0000}"/>
    <cellStyle name="20% - Énfasis5 2 6 2 6 2" xfId="32521" xr:uid="{00000000-0005-0000-0000-0000E51E0000}"/>
    <cellStyle name="20% - Énfasis5 2 6 2 7" xfId="19927" xr:uid="{00000000-0005-0000-0000-0000E61E0000}"/>
    <cellStyle name="20% - Énfasis5 2 6 2 8" xfId="10454" xr:uid="{00000000-0005-0000-0000-0000E71E0000}"/>
    <cellStyle name="20% - Énfasis5 2 6 2 9" xfId="22595" xr:uid="{00000000-0005-0000-0000-0000E81E0000}"/>
    <cellStyle name="20% - Énfasis5 2 6 3" xfId="1506" xr:uid="{00000000-0005-0000-0000-0000E91E0000}"/>
    <cellStyle name="20% - Énfasis5 2 6 3 2" xfId="3948" xr:uid="{00000000-0005-0000-0000-0000EA1E0000}"/>
    <cellStyle name="20% - Énfasis5 2 6 3 2 2" xfId="18058" xr:uid="{00000000-0005-0000-0000-0000EB1E0000}"/>
    <cellStyle name="20% - Énfasis5 2 6 3 2 2 2" xfId="30951" xr:uid="{00000000-0005-0000-0000-0000EC1E0000}"/>
    <cellStyle name="20% - Énfasis5 2 6 3 2 3" xfId="13769" xr:uid="{00000000-0005-0000-0000-0000ED1E0000}"/>
    <cellStyle name="20% - Énfasis5 2 6 3 2 3 2" xfId="35836" xr:uid="{00000000-0005-0000-0000-0000EE1E0000}"/>
    <cellStyle name="20% - Énfasis5 2 6 3 2 4" xfId="8891" xr:uid="{00000000-0005-0000-0000-0000EF1E0000}"/>
    <cellStyle name="20% - Énfasis5 2 6 3 2 5" xfId="26016" xr:uid="{00000000-0005-0000-0000-0000F01E0000}"/>
    <cellStyle name="20% - Énfasis5 2 6 3 2 6" xfId="40845" xr:uid="{00000000-0005-0000-0000-0000F11E0000}"/>
    <cellStyle name="20% - Énfasis5 2 6 3 2 7" xfId="45908" xr:uid="{4F358D28-3059-4367-B62D-0FA77429D392}"/>
    <cellStyle name="20% - Énfasis5 2 6 3 3" xfId="6422" xr:uid="{00000000-0005-0000-0000-0000F21E0000}"/>
    <cellStyle name="20% - Énfasis5 2 6 3 3 2" xfId="28515" xr:uid="{00000000-0005-0000-0000-0000F31E0000}"/>
    <cellStyle name="20% - Énfasis5 2 6 3 4" xfId="15565" xr:uid="{00000000-0005-0000-0000-0000F41E0000}"/>
    <cellStyle name="20% - Énfasis5 2 6 3 4 2" xfId="33400" xr:uid="{00000000-0005-0000-0000-0000F51E0000}"/>
    <cellStyle name="20% - Énfasis5 2 6 3 5" xfId="20824" xr:uid="{00000000-0005-0000-0000-0000F61E0000}"/>
    <cellStyle name="20% - Énfasis5 2 6 3 6" xfId="11333" xr:uid="{00000000-0005-0000-0000-0000F71E0000}"/>
    <cellStyle name="20% - Énfasis5 2 6 3 7" xfId="23474" xr:uid="{00000000-0005-0000-0000-0000F81E0000}"/>
    <cellStyle name="20% - Énfasis5 2 6 3 8" xfId="38304" xr:uid="{00000000-0005-0000-0000-0000F91E0000}"/>
    <cellStyle name="20% - Énfasis5 2 6 3 9" xfId="43372" xr:uid="{72F1165E-6B4C-4717-99DE-8267DEA23B45}"/>
    <cellStyle name="20% - Énfasis5 2 6 4" xfId="2119" xr:uid="{00000000-0005-0000-0000-0000FA1E0000}"/>
    <cellStyle name="20% - Énfasis5 2 6 4 2" xfId="4561" xr:uid="{00000000-0005-0000-0000-0000FB1E0000}"/>
    <cellStyle name="20% - Énfasis5 2 6 4 2 2" xfId="18671" xr:uid="{00000000-0005-0000-0000-0000FC1E0000}"/>
    <cellStyle name="20% - Énfasis5 2 6 4 2 2 2" xfId="31564" xr:uid="{00000000-0005-0000-0000-0000FD1E0000}"/>
    <cellStyle name="20% - Énfasis5 2 6 4 2 3" xfId="14382" xr:uid="{00000000-0005-0000-0000-0000FE1E0000}"/>
    <cellStyle name="20% - Énfasis5 2 6 4 2 3 2" xfId="36449" xr:uid="{00000000-0005-0000-0000-0000FF1E0000}"/>
    <cellStyle name="20% - Énfasis5 2 6 4 2 4" xfId="9504" xr:uid="{00000000-0005-0000-0000-0000001F0000}"/>
    <cellStyle name="20% - Énfasis5 2 6 4 2 5" xfId="26629" xr:uid="{00000000-0005-0000-0000-0000011F0000}"/>
    <cellStyle name="20% - Énfasis5 2 6 4 2 6" xfId="41458" xr:uid="{00000000-0005-0000-0000-0000021F0000}"/>
    <cellStyle name="20% - Énfasis5 2 6 4 2 7" xfId="46521" xr:uid="{D9897B7B-451B-4900-A7CC-BA943447D240}"/>
    <cellStyle name="20% - Énfasis5 2 6 4 3" xfId="7035" xr:uid="{00000000-0005-0000-0000-0000031F0000}"/>
    <cellStyle name="20% - Énfasis5 2 6 4 3 2" xfId="29128" xr:uid="{00000000-0005-0000-0000-0000041F0000}"/>
    <cellStyle name="20% - Énfasis5 2 6 4 4" xfId="16196" xr:uid="{00000000-0005-0000-0000-0000051F0000}"/>
    <cellStyle name="20% - Énfasis5 2 6 4 4 2" xfId="34013" xr:uid="{00000000-0005-0000-0000-0000061F0000}"/>
    <cellStyle name="20% - Énfasis5 2 6 4 5" xfId="21437" xr:uid="{00000000-0005-0000-0000-0000071F0000}"/>
    <cellStyle name="20% - Énfasis5 2 6 4 6" xfId="11946" xr:uid="{00000000-0005-0000-0000-0000081F0000}"/>
    <cellStyle name="20% - Énfasis5 2 6 4 7" xfId="24087" xr:uid="{00000000-0005-0000-0000-0000091F0000}"/>
    <cellStyle name="20% - Énfasis5 2 6 4 8" xfId="38917" xr:uid="{00000000-0005-0000-0000-00000A1F0000}"/>
    <cellStyle name="20% - Énfasis5 2 6 4 9" xfId="43985" xr:uid="{B315A405-CE78-4DCC-8737-46A39A4C1642}"/>
    <cellStyle name="20% - Énfasis5 2 6 5" xfId="2402" xr:uid="{00000000-0005-0000-0000-00000B1F0000}"/>
    <cellStyle name="20% - Énfasis5 2 6 5 2" xfId="4844" xr:uid="{00000000-0005-0000-0000-00000C1F0000}"/>
    <cellStyle name="20% - Énfasis5 2 6 5 2 2" xfId="18954" xr:uid="{00000000-0005-0000-0000-00000D1F0000}"/>
    <cellStyle name="20% - Énfasis5 2 6 5 2 2 2" xfId="31847" xr:uid="{00000000-0005-0000-0000-00000E1F0000}"/>
    <cellStyle name="20% - Énfasis5 2 6 5 2 3" xfId="14665" xr:uid="{00000000-0005-0000-0000-00000F1F0000}"/>
    <cellStyle name="20% - Énfasis5 2 6 5 2 3 2" xfId="36732" xr:uid="{00000000-0005-0000-0000-0000101F0000}"/>
    <cellStyle name="20% - Énfasis5 2 6 5 2 4" xfId="9787" xr:uid="{00000000-0005-0000-0000-0000111F0000}"/>
    <cellStyle name="20% - Énfasis5 2 6 5 2 5" xfId="26912" xr:uid="{00000000-0005-0000-0000-0000121F0000}"/>
    <cellStyle name="20% - Énfasis5 2 6 5 2 6" xfId="41741" xr:uid="{00000000-0005-0000-0000-0000131F0000}"/>
    <cellStyle name="20% - Énfasis5 2 6 5 2 7" xfId="46804" xr:uid="{D2E473F3-2D02-4AE3-A3D7-E089BEE2C015}"/>
    <cellStyle name="20% - Énfasis5 2 6 5 3" xfId="7318" xr:uid="{00000000-0005-0000-0000-0000141F0000}"/>
    <cellStyle name="20% - Énfasis5 2 6 5 3 2" xfId="29411" xr:uid="{00000000-0005-0000-0000-0000151F0000}"/>
    <cellStyle name="20% - Énfasis5 2 6 5 4" xfId="16479" xr:uid="{00000000-0005-0000-0000-0000161F0000}"/>
    <cellStyle name="20% - Énfasis5 2 6 5 4 2" xfId="34296" xr:uid="{00000000-0005-0000-0000-0000171F0000}"/>
    <cellStyle name="20% - Énfasis5 2 6 5 5" xfId="21720" xr:uid="{00000000-0005-0000-0000-0000181F0000}"/>
    <cellStyle name="20% - Énfasis5 2 6 5 6" xfId="12229" xr:uid="{00000000-0005-0000-0000-0000191F0000}"/>
    <cellStyle name="20% - Énfasis5 2 6 5 7" xfId="24370" xr:uid="{00000000-0005-0000-0000-00001A1F0000}"/>
    <cellStyle name="20% - Énfasis5 2 6 5 8" xfId="39200" xr:uid="{00000000-0005-0000-0000-00001B1F0000}"/>
    <cellStyle name="20% - Énfasis5 2 6 5 9" xfId="44268" xr:uid="{0E6B0092-65A8-4B5E-93FA-D5AAA46BDE77}"/>
    <cellStyle name="20% - Énfasis5 2 6 6" xfId="1064" xr:uid="{00000000-0005-0000-0000-00001C1F0000}"/>
    <cellStyle name="20% - Énfasis5 2 6 6 2" xfId="3509" xr:uid="{00000000-0005-0000-0000-00001D1F0000}"/>
    <cellStyle name="20% - Énfasis5 2 6 6 2 2" xfId="17619" xr:uid="{00000000-0005-0000-0000-00001E1F0000}"/>
    <cellStyle name="20% - Énfasis5 2 6 6 2 2 2" xfId="30512" xr:uid="{00000000-0005-0000-0000-00001F1F0000}"/>
    <cellStyle name="20% - Énfasis5 2 6 6 2 3" xfId="13330" xr:uid="{00000000-0005-0000-0000-0000201F0000}"/>
    <cellStyle name="20% - Énfasis5 2 6 6 2 3 2" xfId="35397" xr:uid="{00000000-0005-0000-0000-0000211F0000}"/>
    <cellStyle name="20% - Énfasis5 2 6 6 2 4" xfId="8452" xr:uid="{00000000-0005-0000-0000-0000221F0000}"/>
    <cellStyle name="20% - Énfasis5 2 6 6 2 5" xfId="25577" xr:uid="{00000000-0005-0000-0000-0000231F0000}"/>
    <cellStyle name="20% - Énfasis5 2 6 6 2 6" xfId="40406" xr:uid="{00000000-0005-0000-0000-0000241F0000}"/>
    <cellStyle name="20% - Énfasis5 2 6 6 2 7" xfId="45469" xr:uid="{78FC1BF7-944C-4F8C-A60A-51DA47DFBD98}"/>
    <cellStyle name="20% - Énfasis5 2 6 6 3" xfId="5983" xr:uid="{00000000-0005-0000-0000-0000251F0000}"/>
    <cellStyle name="20% - Énfasis5 2 6 6 3 2" xfId="28076" xr:uid="{00000000-0005-0000-0000-0000261F0000}"/>
    <cellStyle name="20% - Énfasis5 2 6 6 4" xfId="20385" xr:uid="{00000000-0005-0000-0000-0000271F0000}"/>
    <cellStyle name="20% - Énfasis5 2 6 6 4 2" xfId="32961" xr:uid="{00000000-0005-0000-0000-0000281F0000}"/>
    <cellStyle name="20% - Énfasis5 2 6 6 5" xfId="10894" xr:uid="{00000000-0005-0000-0000-0000291F0000}"/>
    <cellStyle name="20% - Énfasis5 2 6 6 6" xfId="23035" xr:uid="{00000000-0005-0000-0000-00002A1F0000}"/>
    <cellStyle name="20% - Énfasis5 2 6 6 7" xfId="37865" xr:uid="{00000000-0005-0000-0000-00002B1F0000}"/>
    <cellStyle name="20% - Énfasis5 2 6 6 8" xfId="42933" xr:uid="{1C176A3A-65C6-4FE8-BB10-2D59E83EEBE4}"/>
    <cellStyle name="20% - Énfasis5 2 6 7" xfId="3010" xr:uid="{00000000-0005-0000-0000-00002C1F0000}"/>
    <cellStyle name="20% - Énfasis5 2 6 7 2" xfId="17120" xr:uid="{00000000-0005-0000-0000-00002D1F0000}"/>
    <cellStyle name="20% - Énfasis5 2 6 7 2 2" xfId="30013" xr:uid="{00000000-0005-0000-0000-00002E1F0000}"/>
    <cellStyle name="20% - Énfasis5 2 6 7 3" xfId="12831" xr:uid="{00000000-0005-0000-0000-00002F1F0000}"/>
    <cellStyle name="20% - Énfasis5 2 6 7 3 2" xfId="34898" xr:uid="{00000000-0005-0000-0000-0000301F0000}"/>
    <cellStyle name="20% - Énfasis5 2 6 7 4" xfId="7953" xr:uid="{00000000-0005-0000-0000-0000311F0000}"/>
    <cellStyle name="20% - Énfasis5 2 6 7 5" xfId="25078" xr:uid="{00000000-0005-0000-0000-0000321F0000}"/>
    <cellStyle name="20% - Énfasis5 2 6 7 6" xfId="39907" xr:uid="{00000000-0005-0000-0000-0000331F0000}"/>
    <cellStyle name="20% - Énfasis5 2 6 7 7" xfId="44970" xr:uid="{9B7FFCC4-B2ED-4028-9D21-AD7E340F5BF1}"/>
    <cellStyle name="20% - Énfasis5 2 6 8" xfId="5484" xr:uid="{00000000-0005-0000-0000-0000341F0000}"/>
    <cellStyle name="20% - Énfasis5 2 6 8 2" xfId="27577" xr:uid="{00000000-0005-0000-0000-0000351F0000}"/>
    <cellStyle name="20% - Énfasis5 2 6 9" xfId="15126" xr:uid="{00000000-0005-0000-0000-0000361F0000}"/>
    <cellStyle name="20% - Énfasis5 2 6 9 2" xfId="32462" xr:uid="{00000000-0005-0000-0000-0000371F0000}"/>
    <cellStyle name="20% - Énfasis5 2 7" xfId="265" xr:uid="{00000000-0005-0000-0000-0000381F0000}"/>
    <cellStyle name="20% - Énfasis5 2 7 10" xfId="22321" xr:uid="{00000000-0005-0000-0000-0000391F0000}"/>
    <cellStyle name="20% - Énfasis5 2 7 11" xfId="37151" xr:uid="{00000000-0005-0000-0000-00003A1F0000}"/>
    <cellStyle name="20% - Énfasis5 2 7 12" xfId="42219" xr:uid="{B6C7D8D2-B5DE-4D8D-B4E6-EA38C7A451E6}"/>
    <cellStyle name="20% - Énfasis5 2 7 2" xfId="1288" xr:uid="{00000000-0005-0000-0000-00003B1F0000}"/>
    <cellStyle name="20% - Énfasis5 2 7 2 2" xfId="3733" xr:uid="{00000000-0005-0000-0000-00003C1F0000}"/>
    <cellStyle name="20% - Énfasis5 2 7 2 2 2" xfId="17843" xr:uid="{00000000-0005-0000-0000-00003D1F0000}"/>
    <cellStyle name="20% - Énfasis5 2 7 2 2 2 2" xfId="30736" xr:uid="{00000000-0005-0000-0000-00003E1F0000}"/>
    <cellStyle name="20% - Énfasis5 2 7 2 2 3" xfId="13554" xr:uid="{00000000-0005-0000-0000-00003F1F0000}"/>
    <cellStyle name="20% - Énfasis5 2 7 2 2 3 2" xfId="35621" xr:uid="{00000000-0005-0000-0000-0000401F0000}"/>
    <cellStyle name="20% - Énfasis5 2 7 2 2 4" xfId="8676" xr:uid="{00000000-0005-0000-0000-0000411F0000}"/>
    <cellStyle name="20% - Énfasis5 2 7 2 2 5" xfId="25801" xr:uid="{00000000-0005-0000-0000-0000421F0000}"/>
    <cellStyle name="20% - Énfasis5 2 7 2 2 6" xfId="40630" xr:uid="{00000000-0005-0000-0000-0000431F0000}"/>
    <cellStyle name="20% - Énfasis5 2 7 2 2 7" xfId="45693" xr:uid="{0149439F-C228-47CA-95FE-C947878AE176}"/>
    <cellStyle name="20% - Énfasis5 2 7 2 3" xfId="6207" xr:uid="{00000000-0005-0000-0000-0000441F0000}"/>
    <cellStyle name="20% - Énfasis5 2 7 2 3 2" xfId="28300" xr:uid="{00000000-0005-0000-0000-0000451F0000}"/>
    <cellStyle name="20% - Énfasis5 2 7 2 4" xfId="15350" xr:uid="{00000000-0005-0000-0000-0000461F0000}"/>
    <cellStyle name="20% - Énfasis5 2 7 2 4 2" xfId="33185" xr:uid="{00000000-0005-0000-0000-0000471F0000}"/>
    <cellStyle name="20% - Énfasis5 2 7 2 5" xfId="20609" xr:uid="{00000000-0005-0000-0000-0000481F0000}"/>
    <cellStyle name="20% - Énfasis5 2 7 2 6" xfId="11118" xr:uid="{00000000-0005-0000-0000-0000491F0000}"/>
    <cellStyle name="20% - Énfasis5 2 7 2 7" xfId="23259" xr:uid="{00000000-0005-0000-0000-00004A1F0000}"/>
    <cellStyle name="20% - Énfasis5 2 7 2 8" xfId="38089" xr:uid="{00000000-0005-0000-0000-00004B1F0000}"/>
    <cellStyle name="20% - Énfasis5 2 7 2 9" xfId="43157" xr:uid="{27458E1B-2B8F-4BDA-9628-C6A8C063D7B2}"/>
    <cellStyle name="20% - Énfasis5 2 7 3" xfId="1904" xr:uid="{00000000-0005-0000-0000-00004C1F0000}"/>
    <cellStyle name="20% - Énfasis5 2 7 3 2" xfId="4346" xr:uid="{00000000-0005-0000-0000-00004D1F0000}"/>
    <cellStyle name="20% - Énfasis5 2 7 3 2 2" xfId="18456" xr:uid="{00000000-0005-0000-0000-00004E1F0000}"/>
    <cellStyle name="20% - Énfasis5 2 7 3 2 2 2" xfId="31349" xr:uid="{00000000-0005-0000-0000-00004F1F0000}"/>
    <cellStyle name="20% - Énfasis5 2 7 3 2 3" xfId="14167" xr:uid="{00000000-0005-0000-0000-0000501F0000}"/>
    <cellStyle name="20% - Énfasis5 2 7 3 2 3 2" xfId="36234" xr:uid="{00000000-0005-0000-0000-0000511F0000}"/>
    <cellStyle name="20% - Énfasis5 2 7 3 2 4" xfId="9289" xr:uid="{00000000-0005-0000-0000-0000521F0000}"/>
    <cellStyle name="20% - Énfasis5 2 7 3 2 5" xfId="26414" xr:uid="{00000000-0005-0000-0000-0000531F0000}"/>
    <cellStyle name="20% - Énfasis5 2 7 3 2 6" xfId="41243" xr:uid="{00000000-0005-0000-0000-0000541F0000}"/>
    <cellStyle name="20% - Énfasis5 2 7 3 2 7" xfId="46306" xr:uid="{5FC4A86C-BB5C-41CE-9C13-B0A5CE6D2478}"/>
    <cellStyle name="20% - Énfasis5 2 7 3 3" xfId="6820" xr:uid="{00000000-0005-0000-0000-0000551F0000}"/>
    <cellStyle name="20% - Énfasis5 2 7 3 3 2" xfId="28913" xr:uid="{00000000-0005-0000-0000-0000561F0000}"/>
    <cellStyle name="20% - Énfasis5 2 7 3 4" xfId="15981" xr:uid="{00000000-0005-0000-0000-0000571F0000}"/>
    <cellStyle name="20% - Énfasis5 2 7 3 4 2" xfId="33798" xr:uid="{00000000-0005-0000-0000-0000581F0000}"/>
    <cellStyle name="20% - Énfasis5 2 7 3 5" xfId="21222" xr:uid="{00000000-0005-0000-0000-0000591F0000}"/>
    <cellStyle name="20% - Énfasis5 2 7 3 6" xfId="11731" xr:uid="{00000000-0005-0000-0000-00005A1F0000}"/>
    <cellStyle name="20% - Énfasis5 2 7 3 7" xfId="23872" xr:uid="{00000000-0005-0000-0000-00005B1F0000}"/>
    <cellStyle name="20% - Énfasis5 2 7 3 8" xfId="38702" xr:uid="{00000000-0005-0000-0000-00005C1F0000}"/>
    <cellStyle name="20% - Énfasis5 2 7 3 9" xfId="43770" xr:uid="{4E339D2A-0D1B-41D5-B487-1BC3145B9EF1}"/>
    <cellStyle name="20% - Énfasis5 2 7 4" xfId="1115" xr:uid="{00000000-0005-0000-0000-00005D1F0000}"/>
    <cellStyle name="20% - Énfasis5 2 7 4 2" xfId="3560" xr:uid="{00000000-0005-0000-0000-00005E1F0000}"/>
    <cellStyle name="20% - Énfasis5 2 7 4 2 2" xfId="17670" xr:uid="{00000000-0005-0000-0000-00005F1F0000}"/>
    <cellStyle name="20% - Énfasis5 2 7 4 2 2 2" xfId="30563" xr:uid="{00000000-0005-0000-0000-0000601F0000}"/>
    <cellStyle name="20% - Énfasis5 2 7 4 2 3" xfId="13381" xr:uid="{00000000-0005-0000-0000-0000611F0000}"/>
    <cellStyle name="20% - Énfasis5 2 7 4 2 3 2" xfId="35448" xr:uid="{00000000-0005-0000-0000-0000621F0000}"/>
    <cellStyle name="20% - Énfasis5 2 7 4 2 4" xfId="8503" xr:uid="{00000000-0005-0000-0000-0000631F0000}"/>
    <cellStyle name="20% - Énfasis5 2 7 4 2 5" xfId="25628" xr:uid="{00000000-0005-0000-0000-0000641F0000}"/>
    <cellStyle name="20% - Énfasis5 2 7 4 2 6" xfId="40457" xr:uid="{00000000-0005-0000-0000-0000651F0000}"/>
    <cellStyle name="20% - Énfasis5 2 7 4 2 7" xfId="45520" xr:uid="{FCF741B0-64E6-418F-89B5-F87CA1820581}"/>
    <cellStyle name="20% - Énfasis5 2 7 4 3" xfId="6034" xr:uid="{00000000-0005-0000-0000-0000661F0000}"/>
    <cellStyle name="20% - Énfasis5 2 7 4 3 2" xfId="28127" xr:uid="{00000000-0005-0000-0000-0000671F0000}"/>
    <cellStyle name="20% - Énfasis5 2 7 4 4" xfId="20436" xr:uid="{00000000-0005-0000-0000-0000681F0000}"/>
    <cellStyle name="20% - Énfasis5 2 7 4 4 2" xfId="33012" xr:uid="{00000000-0005-0000-0000-0000691F0000}"/>
    <cellStyle name="20% - Énfasis5 2 7 4 5" xfId="10945" xr:uid="{00000000-0005-0000-0000-00006A1F0000}"/>
    <cellStyle name="20% - Énfasis5 2 7 4 6" xfId="23086" xr:uid="{00000000-0005-0000-0000-00006B1F0000}"/>
    <cellStyle name="20% - Énfasis5 2 7 4 7" xfId="37916" xr:uid="{00000000-0005-0000-0000-00006C1F0000}"/>
    <cellStyle name="20% - Énfasis5 2 7 4 8" xfId="42984" xr:uid="{4904629B-1807-42E0-9E19-52C218050A83}"/>
    <cellStyle name="20% - Énfasis5 2 7 5" xfId="2795" xr:uid="{00000000-0005-0000-0000-00006D1F0000}"/>
    <cellStyle name="20% - Énfasis5 2 7 5 2" xfId="16905" xr:uid="{00000000-0005-0000-0000-00006E1F0000}"/>
    <cellStyle name="20% - Énfasis5 2 7 5 2 2" xfId="29798" xr:uid="{00000000-0005-0000-0000-00006F1F0000}"/>
    <cellStyle name="20% - Énfasis5 2 7 5 3" xfId="12616" xr:uid="{00000000-0005-0000-0000-0000701F0000}"/>
    <cellStyle name="20% - Énfasis5 2 7 5 3 2" xfId="34683" xr:uid="{00000000-0005-0000-0000-0000711F0000}"/>
    <cellStyle name="20% - Énfasis5 2 7 5 4" xfId="7738" xr:uid="{00000000-0005-0000-0000-0000721F0000}"/>
    <cellStyle name="20% - Énfasis5 2 7 5 5" xfId="24863" xr:uid="{00000000-0005-0000-0000-0000731F0000}"/>
    <cellStyle name="20% - Énfasis5 2 7 5 6" xfId="39692" xr:uid="{00000000-0005-0000-0000-0000741F0000}"/>
    <cellStyle name="20% - Énfasis5 2 7 5 7" xfId="44755" xr:uid="{1F4F3F81-E95B-4225-8C17-1A883E419B66}"/>
    <cellStyle name="20% - Énfasis5 2 7 6" xfId="5269" xr:uid="{00000000-0005-0000-0000-0000751F0000}"/>
    <cellStyle name="20% - Énfasis5 2 7 6 2" xfId="27362" xr:uid="{00000000-0005-0000-0000-0000761F0000}"/>
    <cellStyle name="20% - Énfasis5 2 7 7" xfId="15177" xr:uid="{00000000-0005-0000-0000-0000771F0000}"/>
    <cellStyle name="20% - Énfasis5 2 7 7 2" xfId="32247" xr:uid="{00000000-0005-0000-0000-0000781F0000}"/>
    <cellStyle name="20% - Énfasis5 2 7 8" xfId="19653" xr:uid="{00000000-0005-0000-0000-0000791F0000}"/>
    <cellStyle name="20% - Énfasis5 2 7 9" xfId="10180" xr:uid="{00000000-0005-0000-0000-00007A1F0000}"/>
    <cellStyle name="20% - Énfasis5 2 8" xfId="576" xr:uid="{00000000-0005-0000-0000-00007B1F0000}"/>
    <cellStyle name="20% - Énfasis5 2 8 10" xfId="37434" xr:uid="{00000000-0005-0000-0000-00007C1F0000}"/>
    <cellStyle name="20% - Énfasis5 2 8 11" xfId="42502" xr:uid="{2E1F9CE2-2EB0-4AD8-ABF6-8BF6570A0D88}"/>
    <cellStyle name="20% - Énfasis5 2 8 2" xfId="2187" xr:uid="{00000000-0005-0000-0000-00007D1F0000}"/>
    <cellStyle name="20% - Énfasis5 2 8 2 2" xfId="4629" xr:uid="{00000000-0005-0000-0000-00007E1F0000}"/>
    <cellStyle name="20% - Énfasis5 2 8 2 2 2" xfId="18739" xr:uid="{00000000-0005-0000-0000-00007F1F0000}"/>
    <cellStyle name="20% - Énfasis5 2 8 2 2 2 2" xfId="31632" xr:uid="{00000000-0005-0000-0000-0000801F0000}"/>
    <cellStyle name="20% - Énfasis5 2 8 2 2 3" xfId="14450" xr:uid="{00000000-0005-0000-0000-0000811F0000}"/>
    <cellStyle name="20% - Énfasis5 2 8 2 2 3 2" xfId="36517" xr:uid="{00000000-0005-0000-0000-0000821F0000}"/>
    <cellStyle name="20% - Énfasis5 2 8 2 2 4" xfId="9572" xr:uid="{00000000-0005-0000-0000-0000831F0000}"/>
    <cellStyle name="20% - Énfasis5 2 8 2 2 5" xfId="26697" xr:uid="{00000000-0005-0000-0000-0000841F0000}"/>
    <cellStyle name="20% - Énfasis5 2 8 2 2 6" xfId="41526" xr:uid="{00000000-0005-0000-0000-0000851F0000}"/>
    <cellStyle name="20% - Énfasis5 2 8 2 2 7" xfId="46589" xr:uid="{EF40700F-60FF-4E13-AC17-97395E9DF7A3}"/>
    <cellStyle name="20% - Énfasis5 2 8 2 3" xfId="7103" xr:uid="{00000000-0005-0000-0000-0000861F0000}"/>
    <cellStyle name="20% - Énfasis5 2 8 2 3 2" xfId="29196" xr:uid="{00000000-0005-0000-0000-0000871F0000}"/>
    <cellStyle name="20% - Énfasis5 2 8 2 4" xfId="16264" xr:uid="{00000000-0005-0000-0000-0000881F0000}"/>
    <cellStyle name="20% - Énfasis5 2 8 2 4 2" xfId="34081" xr:uid="{00000000-0005-0000-0000-0000891F0000}"/>
    <cellStyle name="20% - Énfasis5 2 8 2 5" xfId="21505" xr:uid="{00000000-0005-0000-0000-00008A1F0000}"/>
    <cellStyle name="20% - Énfasis5 2 8 2 6" xfId="12014" xr:uid="{00000000-0005-0000-0000-00008B1F0000}"/>
    <cellStyle name="20% - Énfasis5 2 8 2 7" xfId="24155" xr:uid="{00000000-0005-0000-0000-00008C1F0000}"/>
    <cellStyle name="20% - Énfasis5 2 8 2 8" xfId="38985" xr:uid="{00000000-0005-0000-0000-00008D1F0000}"/>
    <cellStyle name="20% - Énfasis5 2 8 2 9" xfId="44053" xr:uid="{9660EE83-8818-4E14-888A-F47DF77AB0E4}"/>
    <cellStyle name="20% - Énfasis5 2 8 3" xfId="1574" xr:uid="{00000000-0005-0000-0000-00008E1F0000}"/>
    <cellStyle name="20% - Énfasis5 2 8 3 2" xfId="4016" xr:uid="{00000000-0005-0000-0000-00008F1F0000}"/>
    <cellStyle name="20% - Énfasis5 2 8 3 2 2" xfId="18126" xr:uid="{00000000-0005-0000-0000-0000901F0000}"/>
    <cellStyle name="20% - Énfasis5 2 8 3 2 2 2" xfId="31019" xr:uid="{00000000-0005-0000-0000-0000911F0000}"/>
    <cellStyle name="20% - Énfasis5 2 8 3 2 3" xfId="13837" xr:uid="{00000000-0005-0000-0000-0000921F0000}"/>
    <cellStyle name="20% - Énfasis5 2 8 3 2 3 2" xfId="35904" xr:uid="{00000000-0005-0000-0000-0000931F0000}"/>
    <cellStyle name="20% - Énfasis5 2 8 3 2 4" xfId="8959" xr:uid="{00000000-0005-0000-0000-0000941F0000}"/>
    <cellStyle name="20% - Énfasis5 2 8 3 2 5" xfId="26084" xr:uid="{00000000-0005-0000-0000-0000951F0000}"/>
    <cellStyle name="20% - Énfasis5 2 8 3 2 6" xfId="40913" xr:uid="{00000000-0005-0000-0000-0000961F0000}"/>
    <cellStyle name="20% - Énfasis5 2 8 3 2 7" xfId="45976" xr:uid="{39BDE7F6-7EFD-491B-AEDD-7868E4922BA6}"/>
    <cellStyle name="20% - Énfasis5 2 8 3 3" xfId="6490" xr:uid="{00000000-0005-0000-0000-0000971F0000}"/>
    <cellStyle name="20% - Énfasis5 2 8 3 3 2" xfId="28583" xr:uid="{00000000-0005-0000-0000-0000981F0000}"/>
    <cellStyle name="20% - Énfasis5 2 8 3 4" xfId="20892" xr:uid="{00000000-0005-0000-0000-0000991F0000}"/>
    <cellStyle name="20% - Énfasis5 2 8 3 4 2" xfId="33468" xr:uid="{00000000-0005-0000-0000-00009A1F0000}"/>
    <cellStyle name="20% - Énfasis5 2 8 3 5" xfId="11401" xr:uid="{00000000-0005-0000-0000-00009B1F0000}"/>
    <cellStyle name="20% - Énfasis5 2 8 3 6" xfId="23542" xr:uid="{00000000-0005-0000-0000-00009C1F0000}"/>
    <cellStyle name="20% - Énfasis5 2 8 3 7" xfId="38372" xr:uid="{00000000-0005-0000-0000-00009D1F0000}"/>
    <cellStyle name="20% - Énfasis5 2 8 3 8" xfId="43440" xr:uid="{44DB70AF-8340-4238-A687-16BE5E6F2E14}"/>
    <cellStyle name="20% - Énfasis5 2 8 4" xfId="3078" xr:uid="{00000000-0005-0000-0000-00009E1F0000}"/>
    <cellStyle name="20% - Énfasis5 2 8 4 2" xfId="17188" xr:uid="{00000000-0005-0000-0000-00009F1F0000}"/>
    <cellStyle name="20% - Énfasis5 2 8 4 2 2" xfId="30081" xr:uid="{00000000-0005-0000-0000-0000A01F0000}"/>
    <cellStyle name="20% - Énfasis5 2 8 4 3" xfId="12899" xr:uid="{00000000-0005-0000-0000-0000A11F0000}"/>
    <cellStyle name="20% - Énfasis5 2 8 4 3 2" xfId="34966" xr:uid="{00000000-0005-0000-0000-0000A21F0000}"/>
    <cellStyle name="20% - Énfasis5 2 8 4 4" xfId="8021" xr:uid="{00000000-0005-0000-0000-0000A31F0000}"/>
    <cellStyle name="20% - Énfasis5 2 8 4 5" xfId="25146" xr:uid="{00000000-0005-0000-0000-0000A41F0000}"/>
    <cellStyle name="20% - Énfasis5 2 8 4 6" xfId="39975" xr:uid="{00000000-0005-0000-0000-0000A51F0000}"/>
    <cellStyle name="20% - Énfasis5 2 8 4 7" xfId="45038" xr:uid="{5F3AB066-6BC2-4548-8762-62747F37CA7D}"/>
    <cellStyle name="20% - Énfasis5 2 8 5" xfId="5552" xr:uid="{00000000-0005-0000-0000-0000A61F0000}"/>
    <cellStyle name="20% - Énfasis5 2 8 5 2" xfId="27645" xr:uid="{00000000-0005-0000-0000-0000A71F0000}"/>
    <cellStyle name="20% - Énfasis5 2 8 6" xfId="15633" xr:uid="{00000000-0005-0000-0000-0000A81F0000}"/>
    <cellStyle name="20% - Énfasis5 2 8 6 2" xfId="32530" xr:uid="{00000000-0005-0000-0000-0000A91F0000}"/>
    <cellStyle name="20% - Énfasis5 2 8 7" xfId="19936" xr:uid="{00000000-0005-0000-0000-0000AA1F0000}"/>
    <cellStyle name="20% - Énfasis5 2 8 8" xfId="10463" xr:uid="{00000000-0005-0000-0000-0000AB1F0000}"/>
    <cellStyle name="20% - Énfasis5 2 8 9" xfId="22604" xr:uid="{00000000-0005-0000-0000-0000AC1F0000}"/>
    <cellStyle name="20% - Énfasis5 2 9" xfId="827" xr:uid="{00000000-0005-0000-0000-0000AD1F0000}"/>
    <cellStyle name="20% - Énfasis5 2 9 10" xfId="42696" xr:uid="{2D41D164-AFE9-46D0-9B87-3DC8EDE2E50B}"/>
    <cellStyle name="20% - Énfasis5 2 9 2" xfId="1170" xr:uid="{00000000-0005-0000-0000-0000AE1F0000}"/>
    <cellStyle name="20% - Énfasis5 2 9 2 2" xfId="3615" xr:uid="{00000000-0005-0000-0000-0000AF1F0000}"/>
    <cellStyle name="20% - Énfasis5 2 9 2 2 2" xfId="17725" xr:uid="{00000000-0005-0000-0000-0000B01F0000}"/>
    <cellStyle name="20% - Énfasis5 2 9 2 2 2 2" xfId="30618" xr:uid="{00000000-0005-0000-0000-0000B11F0000}"/>
    <cellStyle name="20% - Énfasis5 2 9 2 2 3" xfId="13436" xr:uid="{00000000-0005-0000-0000-0000B21F0000}"/>
    <cellStyle name="20% - Énfasis5 2 9 2 2 3 2" xfId="35503" xr:uid="{00000000-0005-0000-0000-0000B31F0000}"/>
    <cellStyle name="20% - Énfasis5 2 9 2 2 4" xfId="8558" xr:uid="{00000000-0005-0000-0000-0000B41F0000}"/>
    <cellStyle name="20% - Énfasis5 2 9 2 2 5" xfId="25683" xr:uid="{00000000-0005-0000-0000-0000B51F0000}"/>
    <cellStyle name="20% - Énfasis5 2 9 2 2 6" xfId="40512" xr:uid="{00000000-0005-0000-0000-0000B61F0000}"/>
    <cellStyle name="20% - Énfasis5 2 9 2 2 7" xfId="45575" xr:uid="{1E6BD392-1847-435E-AD29-C57ABB0DEA72}"/>
    <cellStyle name="20% - Énfasis5 2 9 2 3" xfId="6089" xr:uid="{00000000-0005-0000-0000-0000B71F0000}"/>
    <cellStyle name="20% - Énfasis5 2 9 2 3 2" xfId="28182" xr:uid="{00000000-0005-0000-0000-0000B81F0000}"/>
    <cellStyle name="20% - Énfasis5 2 9 2 4" xfId="20491" xr:uid="{00000000-0005-0000-0000-0000B91F0000}"/>
    <cellStyle name="20% - Énfasis5 2 9 2 4 2" xfId="33067" xr:uid="{00000000-0005-0000-0000-0000BA1F0000}"/>
    <cellStyle name="20% - Énfasis5 2 9 2 5" xfId="11000" xr:uid="{00000000-0005-0000-0000-0000BB1F0000}"/>
    <cellStyle name="20% - Énfasis5 2 9 2 6" xfId="23141" xr:uid="{00000000-0005-0000-0000-0000BC1F0000}"/>
    <cellStyle name="20% - Énfasis5 2 9 2 7" xfId="37971" xr:uid="{00000000-0005-0000-0000-0000BD1F0000}"/>
    <cellStyle name="20% - Énfasis5 2 9 2 8" xfId="43039" xr:uid="{292AB38C-AD5F-48E5-ADBB-1A77A75E984E}"/>
    <cellStyle name="20% - Énfasis5 2 9 3" xfId="3272" xr:uid="{00000000-0005-0000-0000-0000BE1F0000}"/>
    <cellStyle name="20% - Énfasis5 2 9 3 2" xfId="17382" xr:uid="{00000000-0005-0000-0000-0000BF1F0000}"/>
    <cellStyle name="20% - Énfasis5 2 9 3 2 2" xfId="30275" xr:uid="{00000000-0005-0000-0000-0000C01F0000}"/>
    <cellStyle name="20% - Énfasis5 2 9 3 3" xfId="13093" xr:uid="{00000000-0005-0000-0000-0000C11F0000}"/>
    <cellStyle name="20% - Énfasis5 2 9 3 3 2" xfId="35160" xr:uid="{00000000-0005-0000-0000-0000C21F0000}"/>
    <cellStyle name="20% - Énfasis5 2 9 3 4" xfId="8215" xr:uid="{00000000-0005-0000-0000-0000C31F0000}"/>
    <cellStyle name="20% - Énfasis5 2 9 3 5" xfId="25340" xr:uid="{00000000-0005-0000-0000-0000C41F0000}"/>
    <cellStyle name="20% - Énfasis5 2 9 3 6" xfId="40169" xr:uid="{00000000-0005-0000-0000-0000C51F0000}"/>
    <cellStyle name="20% - Énfasis5 2 9 3 7" xfId="45232" xr:uid="{A1BD90C8-3ABE-4EEC-AB68-2419D9114004}"/>
    <cellStyle name="20% - Énfasis5 2 9 4" xfId="5746" xr:uid="{00000000-0005-0000-0000-0000C61F0000}"/>
    <cellStyle name="20% - Énfasis5 2 9 4 2" xfId="27839" xr:uid="{00000000-0005-0000-0000-0000C71F0000}"/>
    <cellStyle name="20% - Énfasis5 2 9 5" xfId="15232" xr:uid="{00000000-0005-0000-0000-0000C81F0000}"/>
    <cellStyle name="20% - Énfasis5 2 9 5 2" xfId="32724" xr:uid="{00000000-0005-0000-0000-0000C91F0000}"/>
    <cellStyle name="20% - Énfasis5 2 9 6" xfId="20148" xr:uid="{00000000-0005-0000-0000-0000CA1F0000}"/>
    <cellStyle name="20% - Énfasis5 2 9 7" xfId="10657" xr:uid="{00000000-0005-0000-0000-0000CB1F0000}"/>
    <cellStyle name="20% - Énfasis5 2 9 8" xfId="22798" xr:uid="{00000000-0005-0000-0000-0000CC1F0000}"/>
    <cellStyle name="20% - Énfasis5 2 9 9" xfId="37628" xr:uid="{00000000-0005-0000-0000-0000CD1F0000}"/>
    <cellStyle name="20% - Énfasis6" xfId="12" builtinId="50" customBuiltin="1"/>
    <cellStyle name="20% - Énfasis6 2" xfId="107" xr:uid="{00000000-0005-0000-0000-0000CF1F0000}"/>
    <cellStyle name="20% - Énfasis6 2 10" xfId="1788" xr:uid="{00000000-0005-0000-0000-0000D01F0000}"/>
    <cellStyle name="20% - Énfasis6 2 10 2" xfId="4230" xr:uid="{00000000-0005-0000-0000-0000D11F0000}"/>
    <cellStyle name="20% - Énfasis6 2 10 2 2" xfId="18340" xr:uid="{00000000-0005-0000-0000-0000D21F0000}"/>
    <cellStyle name="20% - Énfasis6 2 10 2 2 2" xfId="31233" xr:uid="{00000000-0005-0000-0000-0000D31F0000}"/>
    <cellStyle name="20% - Énfasis6 2 10 2 3" xfId="14051" xr:uid="{00000000-0005-0000-0000-0000D41F0000}"/>
    <cellStyle name="20% - Énfasis6 2 10 2 3 2" xfId="36118" xr:uid="{00000000-0005-0000-0000-0000D51F0000}"/>
    <cellStyle name="20% - Énfasis6 2 10 2 4" xfId="9173" xr:uid="{00000000-0005-0000-0000-0000D61F0000}"/>
    <cellStyle name="20% - Énfasis6 2 10 2 5" xfId="26298" xr:uid="{00000000-0005-0000-0000-0000D71F0000}"/>
    <cellStyle name="20% - Énfasis6 2 10 2 6" xfId="41127" xr:uid="{00000000-0005-0000-0000-0000D81F0000}"/>
    <cellStyle name="20% - Énfasis6 2 10 2 7" xfId="46190" xr:uid="{B2020C92-D404-46B6-B9DF-6DB90D29FF25}"/>
    <cellStyle name="20% - Énfasis6 2 10 3" xfId="6704" xr:uid="{00000000-0005-0000-0000-0000D91F0000}"/>
    <cellStyle name="20% - Énfasis6 2 10 3 2" xfId="28797" xr:uid="{00000000-0005-0000-0000-0000DA1F0000}"/>
    <cellStyle name="20% - Énfasis6 2 10 4" xfId="15865" xr:uid="{00000000-0005-0000-0000-0000DB1F0000}"/>
    <cellStyle name="20% - Énfasis6 2 10 4 2" xfId="33682" xr:uid="{00000000-0005-0000-0000-0000DC1F0000}"/>
    <cellStyle name="20% - Énfasis6 2 10 5" xfId="21106" xr:uid="{00000000-0005-0000-0000-0000DD1F0000}"/>
    <cellStyle name="20% - Énfasis6 2 10 6" xfId="11615" xr:uid="{00000000-0005-0000-0000-0000DE1F0000}"/>
    <cellStyle name="20% - Énfasis6 2 10 7" xfId="23756" xr:uid="{00000000-0005-0000-0000-0000DF1F0000}"/>
    <cellStyle name="20% - Énfasis6 2 10 8" xfId="38586" xr:uid="{00000000-0005-0000-0000-0000E01F0000}"/>
    <cellStyle name="20% - Énfasis6 2 10 9" xfId="43654" xr:uid="{8403BEAE-E50A-4490-B430-91E3947F82C6}"/>
    <cellStyle name="20% - Énfasis6 2 11" xfId="2427" xr:uid="{00000000-0005-0000-0000-0000E11F0000}"/>
    <cellStyle name="20% - Énfasis6 2 11 2" xfId="4869" xr:uid="{00000000-0005-0000-0000-0000E21F0000}"/>
    <cellStyle name="20% - Énfasis6 2 11 2 2" xfId="18979" xr:uid="{00000000-0005-0000-0000-0000E31F0000}"/>
    <cellStyle name="20% - Énfasis6 2 11 2 2 2" xfId="31872" xr:uid="{00000000-0005-0000-0000-0000E41F0000}"/>
    <cellStyle name="20% - Énfasis6 2 11 2 3" xfId="14690" xr:uid="{00000000-0005-0000-0000-0000E51F0000}"/>
    <cellStyle name="20% - Énfasis6 2 11 2 3 2" xfId="36757" xr:uid="{00000000-0005-0000-0000-0000E61F0000}"/>
    <cellStyle name="20% - Énfasis6 2 11 2 4" xfId="9812" xr:uid="{00000000-0005-0000-0000-0000E71F0000}"/>
    <cellStyle name="20% - Énfasis6 2 11 2 5" xfId="26937" xr:uid="{00000000-0005-0000-0000-0000E81F0000}"/>
    <cellStyle name="20% - Énfasis6 2 11 2 6" xfId="41766" xr:uid="{00000000-0005-0000-0000-0000E91F0000}"/>
    <cellStyle name="20% - Énfasis6 2 11 2 7" xfId="46829" xr:uid="{3EDB94E2-4416-4F22-8E37-731F2E9C71EF}"/>
    <cellStyle name="20% - Énfasis6 2 11 3" xfId="7343" xr:uid="{00000000-0005-0000-0000-0000EA1F0000}"/>
    <cellStyle name="20% - Énfasis6 2 11 3 2" xfId="29436" xr:uid="{00000000-0005-0000-0000-0000EB1F0000}"/>
    <cellStyle name="20% - Énfasis6 2 11 4" xfId="16504" xr:uid="{00000000-0005-0000-0000-0000EC1F0000}"/>
    <cellStyle name="20% - Énfasis6 2 11 4 2" xfId="34321" xr:uid="{00000000-0005-0000-0000-0000ED1F0000}"/>
    <cellStyle name="20% - Énfasis6 2 11 5" xfId="21745" xr:uid="{00000000-0005-0000-0000-0000EE1F0000}"/>
    <cellStyle name="20% - Énfasis6 2 11 6" xfId="12254" xr:uid="{00000000-0005-0000-0000-0000EF1F0000}"/>
    <cellStyle name="20% - Énfasis6 2 11 7" xfId="24395" xr:uid="{00000000-0005-0000-0000-0000F01F0000}"/>
    <cellStyle name="20% - Énfasis6 2 11 8" xfId="39225" xr:uid="{00000000-0005-0000-0000-0000F11F0000}"/>
    <cellStyle name="20% - Énfasis6 2 11 9" xfId="44293" xr:uid="{1EBA2333-5365-471E-A39F-5CC3E5453C1D}"/>
    <cellStyle name="20% - Énfasis6 2 12" xfId="862" xr:uid="{00000000-0005-0000-0000-0000F21F0000}"/>
    <cellStyle name="20% - Énfasis6 2 12 2" xfId="3307" xr:uid="{00000000-0005-0000-0000-0000F31F0000}"/>
    <cellStyle name="20% - Énfasis6 2 12 2 2" xfId="17417" xr:uid="{00000000-0005-0000-0000-0000F41F0000}"/>
    <cellStyle name="20% - Énfasis6 2 12 2 2 2" xfId="30310" xr:uid="{00000000-0005-0000-0000-0000F51F0000}"/>
    <cellStyle name="20% - Énfasis6 2 12 2 3" xfId="13128" xr:uid="{00000000-0005-0000-0000-0000F61F0000}"/>
    <cellStyle name="20% - Énfasis6 2 12 2 3 2" xfId="35195" xr:uid="{00000000-0005-0000-0000-0000F71F0000}"/>
    <cellStyle name="20% - Énfasis6 2 12 2 4" xfId="8250" xr:uid="{00000000-0005-0000-0000-0000F81F0000}"/>
    <cellStyle name="20% - Énfasis6 2 12 2 5" xfId="25375" xr:uid="{00000000-0005-0000-0000-0000F91F0000}"/>
    <cellStyle name="20% - Énfasis6 2 12 2 6" xfId="40204" xr:uid="{00000000-0005-0000-0000-0000FA1F0000}"/>
    <cellStyle name="20% - Énfasis6 2 12 2 7" xfId="45267" xr:uid="{27D00AB2-CB07-445D-8887-4AD0D92BDCDF}"/>
    <cellStyle name="20% - Énfasis6 2 12 3" xfId="5781" xr:uid="{00000000-0005-0000-0000-0000FB1F0000}"/>
    <cellStyle name="20% - Énfasis6 2 12 3 2" xfId="27874" xr:uid="{00000000-0005-0000-0000-0000FC1F0000}"/>
    <cellStyle name="20% - Énfasis6 2 12 4" xfId="20183" xr:uid="{00000000-0005-0000-0000-0000FD1F0000}"/>
    <cellStyle name="20% - Énfasis6 2 12 4 2" xfId="32759" xr:uid="{00000000-0005-0000-0000-0000FE1F0000}"/>
    <cellStyle name="20% - Énfasis6 2 12 5" xfId="10692" xr:uid="{00000000-0005-0000-0000-0000FF1F0000}"/>
    <cellStyle name="20% - Énfasis6 2 12 6" xfId="22833" xr:uid="{00000000-0005-0000-0000-000000200000}"/>
    <cellStyle name="20% - Énfasis6 2 12 7" xfId="37663" xr:uid="{00000000-0005-0000-0000-000001200000}"/>
    <cellStyle name="20% - Énfasis6 2 12 8" xfId="42731" xr:uid="{4222994C-CA21-4FAD-A97C-B1A2B6E1FE8D}"/>
    <cellStyle name="20% - Énfasis6 2 13" xfId="2679" xr:uid="{00000000-0005-0000-0000-000002200000}"/>
    <cellStyle name="20% - Énfasis6 2 13 2" xfId="5147" xr:uid="{00000000-0005-0000-0000-000003200000}"/>
    <cellStyle name="20% - Énfasis6 2 13 2 2" xfId="16812" xr:uid="{00000000-0005-0000-0000-000004200000}"/>
    <cellStyle name="20% - Énfasis6 2 13 2 3" xfId="24742" xr:uid="{00000000-0005-0000-0000-000005200000}"/>
    <cellStyle name="20% - Énfasis6 2 13 2 4" xfId="39571" xr:uid="{00000000-0005-0000-0000-000006200000}"/>
    <cellStyle name="20% - Énfasis6 2 13 2 5" xfId="44639" xr:uid="{9FF278E5-397D-4EE9-932D-4EA9FB514A4E}"/>
    <cellStyle name="20% - Énfasis6 2 13 3" xfId="19537" xr:uid="{00000000-0005-0000-0000-000007200000}"/>
    <cellStyle name="20% - Énfasis6 2 13 3 2" xfId="29682" xr:uid="{00000000-0005-0000-0000-000008200000}"/>
    <cellStyle name="20% - Énfasis6 2 13 4" xfId="12500" xr:uid="{00000000-0005-0000-0000-000009200000}"/>
    <cellStyle name="20% - Énfasis6 2 13 4 2" xfId="34567" xr:uid="{00000000-0005-0000-0000-00000A200000}"/>
    <cellStyle name="20% - Énfasis6 2 13 5" xfId="22200" xr:uid="{00000000-0005-0000-0000-00000B200000}"/>
    <cellStyle name="20% - Énfasis6 2 13 6" xfId="37030" xr:uid="{00000000-0005-0000-0000-00000C200000}"/>
    <cellStyle name="20% - Énfasis6 2 13 7" xfId="42103" xr:uid="{110CF8A4-0787-40A3-8AE3-8E9F2B77B3DD}"/>
    <cellStyle name="20% - Énfasis6 2 14" xfId="7585" xr:uid="{00000000-0005-0000-0000-00000D200000}"/>
    <cellStyle name="20% - Énfasis6 2 14 2" xfId="21987" xr:uid="{00000000-0005-0000-0000-00000E200000}"/>
    <cellStyle name="20% - Énfasis6 2 14 2 2" xfId="27179" xr:uid="{00000000-0005-0000-0000-00000F200000}"/>
    <cellStyle name="20% - Énfasis6 2 14 2 3" xfId="42008" xr:uid="{00000000-0005-0000-0000-000010200000}"/>
    <cellStyle name="20% - Énfasis6 2 14 2 4" xfId="47070" xr:uid="{4F100373-D2AD-4CDC-A581-6B781A50EEA3}"/>
    <cellStyle name="20% - Énfasis6 2 14 3" xfId="16752" xr:uid="{00000000-0005-0000-0000-000011200000}"/>
    <cellStyle name="20% - Énfasis6 2 14 4" xfId="24637" xr:uid="{00000000-0005-0000-0000-000012200000}"/>
    <cellStyle name="20% - Énfasis6 2 14 5" xfId="39466" xr:uid="{00000000-0005-0000-0000-000013200000}"/>
    <cellStyle name="20% - Énfasis6 2 14 6" xfId="44534" xr:uid="{D9F0FB8A-14FD-4E3B-A97E-B323B12E1480}"/>
    <cellStyle name="20% - Énfasis6 2 15" xfId="7641" xr:uid="{00000000-0005-0000-0000-000014200000}"/>
    <cellStyle name="20% - Énfasis6 2 15 2" xfId="19220" xr:uid="{00000000-0005-0000-0000-000015200000}"/>
    <cellStyle name="20% - Énfasis6 2 15 3" xfId="24693" xr:uid="{00000000-0005-0000-0000-000016200000}"/>
    <cellStyle name="20% - Énfasis6 2 15 4" xfId="39522" xr:uid="{00000000-0005-0000-0000-000017200000}"/>
    <cellStyle name="20% - Énfasis6 2 15 5" xfId="44590" xr:uid="{D2E64F45-D990-4E2F-8367-170FFCA277C6}"/>
    <cellStyle name="20% - Énfasis6 2 16" xfId="5113" xr:uid="{00000000-0005-0000-0000-000018200000}"/>
    <cellStyle name="20% - Énfasis6 2 16 2" xfId="24713" xr:uid="{00000000-0005-0000-0000-000019200000}"/>
    <cellStyle name="20% - Énfasis6 2 16 3" xfId="39542" xr:uid="{00000000-0005-0000-0000-00001A200000}"/>
    <cellStyle name="20% - Énfasis6 2 16 4" xfId="44610" xr:uid="{A26626DF-4835-444E-9A5A-B347E4BF4166}"/>
    <cellStyle name="20% - Énfasis6 2 17" xfId="19242" xr:uid="{00000000-0005-0000-0000-00001B200000}"/>
    <cellStyle name="20% - Énfasis6 2 17 2" xfId="27241" xr:uid="{00000000-0005-0000-0000-00001C200000}"/>
    <cellStyle name="20% - Énfasis6 2 18" xfId="19509" xr:uid="{00000000-0005-0000-0000-00001D200000}"/>
    <cellStyle name="20% - Énfasis6 2 18 2" xfId="32126" xr:uid="{00000000-0005-0000-0000-00001E200000}"/>
    <cellStyle name="20% - Énfasis6 2 19" xfId="10059" xr:uid="{00000000-0005-0000-0000-00001F200000}"/>
    <cellStyle name="20% - Énfasis6 2 2" xfId="108" xr:uid="{00000000-0005-0000-0000-000020200000}"/>
    <cellStyle name="20% - Énfasis6 2 2 10" xfId="2428" xr:uid="{00000000-0005-0000-0000-000021200000}"/>
    <cellStyle name="20% - Énfasis6 2 2 10 2" xfId="4870" xr:uid="{00000000-0005-0000-0000-000022200000}"/>
    <cellStyle name="20% - Énfasis6 2 2 10 2 2" xfId="18980" xr:uid="{00000000-0005-0000-0000-000023200000}"/>
    <cellStyle name="20% - Énfasis6 2 2 10 2 2 2" xfId="31873" xr:uid="{00000000-0005-0000-0000-000024200000}"/>
    <cellStyle name="20% - Énfasis6 2 2 10 2 3" xfId="14691" xr:uid="{00000000-0005-0000-0000-000025200000}"/>
    <cellStyle name="20% - Énfasis6 2 2 10 2 3 2" xfId="36758" xr:uid="{00000000-0005-0000-0000-000026200000}"/>
    <cellStyle name="20% - Énfasis6 2 2 10 2 4" xfId="9813" xr:uid="{00000000-0005-0000-0000-000027200000}"/>
    <cellStyle name="20% - Énfasis6 2 2 10 2 5" xfId="26938" xr:uid="{00000000-0005-0000-0000-000028200000}"/>
    <cellStyle name="20% - Énfasis6 2 2 10 2 6" xfId="41767" xr:uid="{00000000-0005-0000-0000-000029200000}"/>
    <cellStyle name="20% - Énfasis6 2 2 10 2 7" xfId="46830" xr:uid="{E8344CC7-8F3A-4F6B-8548-CA228F9127DD}"/>
    <cellStyle name="20% - Énfasis6 2 2 10 3" xfId="7344" xr:uid="{00000000-0005-0000-0000-00002A200000}"/>
    <cellStyle name="20% - Énfasis6 2 2 10 3 2" xfId="29437" xr:uid="{00000000-0005-0000-0000-00002B200000}"/>
    <cellStyle name="20% - Énfasis6 2 2 10 4" xfId="16505" xr:uid="{00000000-0005-0000-0000-00002C200000}"/>
    <cellStyle name="20% - Énfasis6 2 2 10 4 2" xfId="34322" xr:uid="{00000000-0005-0000-0000-00002D200000}"/>
    <cellStyle name="20% - Énfasis6 2 2 10 5" xfId="21746" xr:uid="{00000000-0005-0000-0000-00002E200000}"/>
    <cellStyle name="20% - Énfasis6 2 2 10 6" xfId="12255" xr:uid="{00000000-0005-0000-0000-00002F200000}"/>
    <cellStyle name="20% - Énfasis6 2 2 10 7" xfId="24396" xr:uid="{00000000-0005-0000-0000-000030200000}"/>
    <cellStyle name="20% - Énfasis6 2 2 10 8" xfId="39226" xr:uid="{00000000-0005-0000-0000-000031200000}"/>
    <cellStyle name="20% - Énfasis6 2 2 10 9" xfId="44294" xr:uid="{F3853D3E-C788-48FF-9F58-864CE0F84A20}"/>
    <cellStyle name="20% - Énfasis6 2 2 11" xfId="870" xr:uid="{00000000-0005-0000-0000-000032200000}"/>
    <cellStyle name="20% - Énfasis6 2 2 11 2" xfId="3315" xr:uid="{00000000-0005-0000-0000-000033200000}"/>
    <cellStyle name="20% - Énfasis6 2 2 11 2 2" xfId="17425" xr:uid="{00000000-0005-0000-0000-000034200000}"/>
    <cellStyle name="20% - Énfasis6 2 2 11 2 2 2" xfId="30318" xr:uid="{00000000-0005-0000-0000-000035200000}"/>
    <cellStyle name="20% - Énfasis6 2 2 11 2 3" xfId="13136" xr:uid="{00000000-0005-0000-0000-000036200000}"/>
    <cellStyle name="20% - Énfasis6 2 2 11 2 3 2" xfId="35203" xr:uid="{00000000-0005-0000-0000-000037200000}"/>
    <cellStyle name="20% - Énfasis6 2 2 11 2 4" xfId="8258" xr:uid="{00000000-0005-0000-0000-000038200000}"/>
    <cellStyle name="20% - Énfasis6 2 2 11 2 5" xfId="25383" xr:uid="{00000000-0005-0000-0000-000039200000}"/>
    <cellStyle name="20% - Énfasis6 2 2 11 2 6" xfId="40212" xr:uid="{00000000-0005-0000-0000-00003A200000}"/>
    <cellStyle name="20% - Énfasis6 2 2 11 2 7" xfId="45275" xr:uid="{E37DDBF1-4E59-400B-8A04-8C3A1BE10D1D}"/>
    <cellStyle name="20% - Énfasis6 2 2 11 3" xfId="5789" xr:uid="{00000000-0005-0000-0000-00003B200000}"/>
    <cellStyle name="20% - Énfasis6 2 2 11 3 2" xfId="27882" xr:uid="{00000000-0005-0000-0000-00003C200000}"/>
    <cellStyle name="20% - Énfasis6 2 2 11 4" xfId="20191" xr:uid="{00000000-0005-0000-0000-00003D200000}"/>
    <cellStyle name="20% - Énfasis6 2 2 11 4 2" xfId="32767" xr:uid="{00000000-0005-0000-0000-00003E200000}"/>
    <cellStyle name="20% - Énfasis6 2 2 11 5" xfId="10700" xr:uid="{00000000-0005-0000-0000-00003F200000}"/>
    <cellStyle name="20% - Énfasis6 2 2 11 6" xfId="22841" xr:uid="{00000000-0005-0000-0000-000040200000}"/>
    <cellStyle name="20% - Énfasis6 2 2 11 7" xfId="37671" xr:uid="{00000000-0005-0000-0000-000041200000}"/>
    <cellStyle name="20% - Énfasis6 2 2 11 8" xfId="42739" xr:uid="{03977DDB-9941-4898-B53A-CF4F074DCBAA}"/>
    <cellStyle name="20% - Énfasis6 2 2 12" xfId="2680" xr:uid="{00000000-0005-0000-0000-000042200000}"/>
    <cellStyle name="20% - Énfasis6 2 2 12 2" xfId="7605" xr:uid="{00000000-0005-0000-0000-000043200000}"/>
    <cellStyle name="20% - Énfasis6 2 2 12 2 2" xfId="27199" xr:uid="{00000000-0005-0000-0000-000044200000}"/>
    <cellStyle name="20% - Énfasis6 2 2 12 2 3" xfId="42028" xr:uid="{00000000-0005-0000-0000-000045200000}"/>
    <cellStyle name="20% - Énfasis6 2 2 12 2 4" xfId="47090" xr:uid="{B619DDCA-7575-4D08-B986-4FD82625C8EE}"/>
    <cellStyle name="20% - Énfasis6 2 2 12 3" xfId="22007" xr:uid="{00000000-0005-0000-0000-000046200000}"/>
    <cellStyle name="20% - Énfasis6 2 2 12 3 2" xfId="29683" xr:uid="{00000000-0005-0000-0000-000047200000}"/>
    <cellStyle name="20% - Énfasis6 2 2 12 4" xfId="12501" xr:uid="{00000000-0005-0000-0000-000048200000}"/>
    <cellStyle name="20% - Énfasis6 2 2 12 4 2" xfId="34568" xr:uid="{00000000-0005-0000-0000-000049200000}"/>
    <cellStyle name="20% - Énfasis6 2 2 12 5" xfId="24657" xr:uid="{00000000-0005-0000-0000-00004A200000}"/>
    <cellStyle name="20% - Énfasis6 2 2 12 6" xfId="39486" xr:uid="{00000000-0005-0000-0000-00004B200000}"/>
    <cellStyle name="20% - Énfasis6 2 2 12 7" xfId="44554" xr:uid="{EF1B07D6-CF83-4993-8D4D-420A8B24C548}"/>
    <cellStyle name="20% - Énfasis6 2 2 13" xfId="5148" xr:uid="{00000000-0005-0000-0000-00004C200000}"/>
    <cellStyle name="20% - Énfasis6 2 2 13 2" xfId="16753" xr:uid="{00000000-0005-0000-0000-00004D200000}"/>
    <cellStyle name="20% - Énfasis6 2 2 13 3" xfId="24743" xr:uid="{00000000-0005-0000-0000-00004E200000}"/>
    <cellStyle name="20% - Énfasis6 2 2 13 4" xfId="39572" xr:uid="{00000000-0005-0000-0000-00004F200000}"/>
    <cellStyle name="20% - Énfasis6 2 2 13 5" xfId="44640" xr:uid="{A8F05127-CD4F-4E01-AC00-D638A1DE360B}"/>
    <cellStyle name="20% - Énfasis6 2 2 14" xfId="14933" xr:uid="{00000000-0005-0000-0000-000050200000}"/>
    <cellStyle name="20% - Énfasis6 2 2 14 2" xfId="27242" xr:uid="{00000000-0005-0000-0000-000051200000}"/>
    <cellStyle name="20% - Énfasis6 2 2 15" xfId="19262" xr:uid="{00000000-0005-0000-0000-000052200000}"/>
    <cellStyle name="20% - Énfasis6 2 2 15 2" xfId="32127" xr:uid="{00000000-0005-0000-0000-000053200000}"/>
    <cellStyle name="20% - Énfasis6 2 2 16" xfId="19538" xr:uid="{00000000-0005-0000-0000-000054200000}"/>
    <cellStyle name="20% - Énfasis6 2 2 17" xfId="10060" xr:uid="{00000000-0005-0000-0000-000055200000}"/>
    <cellStyle name="20% - Énfasis6 2 2 18" xfId="22065" xr:uid="{00000000-0005-0000-0000-000056200000}"/>
    <cellStyle name="20% - Énfasis6 2 2 19" xfId="22201" xr:uid="{00000000-0005-0000-0000-000057200000}"/>
    <cellStyle name="20% - Énfasis6 2 2 2" xfId="209" xr:uid="{00000000-0005-0000-0000-000058200000}"/>
    <cellStyle name="20% - Énfasis6 2 2 2 10" xfId="15023" xr:uid="{00000000-0005-0000-0000-000059200000}"/>
    <cellStyle name="20% - Énfasis6 2 2 2 10 2" xfId="32193" xr:uid="{00000000-0005-0000-0000-00005A200000}"/>
    <cellStyle name="20% - Énfasis6 2 2 2 11" xfId="19353" xr:uid="{00000000-0005-0000-0000-00005B200000}"/>
    <cellStyle name="20% - Énfasis6 2 2 2 12" xfId="19601" xr:uid="{00000000-0005-0000-0000-00005C200000}"/>
    <cellStyle name="20% - Énfasis6 2 2 2 13" xfId="10126" xr:uid="{00000000-0005-0000-0000-00005D200000}"/>
    <cellStyle name="20% - Énfasis6 2 2 2 14" xfId="22126" xr:uid="{00000000-0005-0000-0000-00005E200000}"/>
    <cellStyle name="20% - Énfasis6 2 2 2 15" xfId="22267" xr:uid="{00000000-0005-0000-0000-00005F200000}"/>
    <cellStyle name="20% - Énfasis6 2 2 2 16" xfId="37097" xr:uid="{00000000-0005-0000-0000-000060200000}"/>
    <cellStyle name="20% - Énfasis6 2 2 2 17" xfId="42167" xr:uid="{62CB5064-D5CD-40D2-989F-571D5E3FDB61}"/>
    <cellStyle name="20% - Énfasis6 2 2 2 2" xfId="402" xr:uid="{00000000-0005-0000-0000-000061200000}"/>
    <cellStyle name="20% - Énfasis6 2 2 2 2 10" xfId="37263" xr:uid="{00000000-0005-0000-0000-000062200000}"/>
    <cellStyle name="20% - Énfasis6 2 2 2 2 11" xfId="42331" xr:uid="{138A2B23-000D-40DF-8BF8-9204BF2E23AB}"/>
    <cellStyle name="20% - Énfasis6 2 2 2 2 2" xfId="2016" xr:uid="{00000000-0005-0000-0000-000063200000}"/>
    <cellStyle name="20% - Énfasis6 2 2 2 2 2 2" xfId="4458" xr:uid="{00000000-0005-0000-0000-000064200000}"/>
    <cellStyle name="20% - Énfasis6 2 2 2 2 2 2 2" xfId="18568" xr:uid="{00000000-0005-0000-0000-000065200000}"/>
    <cellStyle name="20% - Énfasis6 2 2 2 2 2 2 2 2" xfId="31461" xr:uid="{00000000-0005-0000-0000-000066200000}"/>
    <cellStyle name="20% - Énfasis6 2 2 2 2 2 2 3" xfId="14279" xr:uid="{00000000-0005-0000-0000-000067200000}"/>
    <cellStyle name="20% - Énfasis6 2 2 2 2 2 2 3 2" xfId="36346" xr:uid="{00000000-0005-0000-0000-000068200000}"/>
    <cellStyle name="20% - Énfasis6 2 2 2 2 2 2 4" xfId="9401" xr:uid="{00000000-0005-0000-0000-000069200000}"/>
    <cellStyle name="20% - Énfasis6 2 2 2 2 2 2 5" xfId="26526" xr:uid="{00000000-0005-0000-0000-00006A200000}"/>
    <cellStyle name="20% - Énfasis6 2 2 2 2 2 2 6" xfId="41355" xr:uid="{00000000-0005-0000-0000-00006B200000}"/>
    <cellStyle name="20% - Énfasis6 2 2 2 2 2 2 7" xfId="46418" xr:uid="{2AEF9E4F-FEAF-4096-B84E-EE27982308DE}"/>
    <cellStyle name="20% - Énfasis6 2 2 2 2 2 3" xfId="6932" xr:uid="{00000000-0005-0000-0000-00006C200000}"/>
    <cellStyle name="20% - Énfasis6 2 2 2 2 2 3 2" xfId="29025" xr:uid="{00000000-0005-0000-0000-00006D200000}"/>
    <cellStyle name="20% - Énfasis6 2 2 2 2 2 4" xfId="16093" xr:uid="{00000000-0005-0000-0000-00006E200000}"/>
    <cellStyle name="20% - Énfasis6 2 2 2 2 2 4 2" xfId="33910" xr:uid="{00000000-0005-0000-0000-00006F200000}"/>
    <cellStyle name="20% - Énfasis6 2 2 2 2 2 5" xfId="21334" xr:uid="{00000000-0005-0000-0000-000070200000}"/>
    <cellStyle name="20% - Énfasis6 2 2 2 2 2 6" xfId="11843" xr:uid="{00000000-0005-0000-0000-000071200000}"/>
    <cellStyle name="20% - Énfasis6 2 2 2 2 2 7" xfId="23984" xr:uid="{00000000-0005-0000-0000-000072200000}"/>
    <cellStyle name="20% - Énfasis6 2 2 2 2 2 8" xfId="38814" xr:uid="{00000000-0005-0000-0000-000073200000}"/>
    <cellStyle name="20% - Énfasis6 2 2 2 2 2 9" xfId="43882" xr:uid="{1B5B6CF4-B62A-4C32-AE43-DA8C927109A9}"/>
    <cellStyle name="20% - Énfasis6 2 2 2 2 3" xfId="1403" xr:uid="{00000000-0005-0000-0000-000074200000}"/>
    <cellStyle name="20% - Énfasis6 2 2 2 2 3 2" xfId="3845" xr:uid="{00000000-0005-0000-0000-000075200000}"/>
    <cellStyle name="20% - Énfasis6 2 2 2 2 3 2 2" xfId="17955" xr:uid="{00000000-0005-0000-0000-000076200000}"/>
    <cellStyle name="20% - Énfasis6 2 2 2 2 3 2 2 2" xfId="30848" xr:uid="{00000000-0005-0000-0000-000077200000}"/>
    <cellStyle name="20% - Énfasis6 2 2 2 2 3 2 3" xfId="13666" xr:uid="{00000000-0005-0000-0000-000078200000}"/>
    <cellStyle name="20% - Énfasis6 2 2 2 2 3 2 3 2" xfId="35733" xr:uid="{00000000-0005-0000-0000-000079200000}"/>
    <cellStyle name="20% - Énfasis6 2 2 2 2 3 2 4" xfId="8788" xr:uid="{00000000-0005-0000-0000-00007A200000}"/>
    <cellStyle name="20% - Énfasis6 2 2 2 2 3 2 5" xfId="25913" xr:uid="{00000000-0005-0000-0000-00007B200000}"/>
    <cellStyle name="20% - Énfasis6 2 2 2 2 3 2 6" xfId="40742" xr:uid="{00000000-0005-0000-0000-00007C200000}"/>
    <cellStyle name="20% - Énfasis6 2 2 2 2 3 2 7" xfId="45805" xr:uid="{718877A0-2EB7-4EAF-A620-806E472713BF}"/>
    <cellStyle name="20% - Énfasis6 2 2 2 2 3 3" xfId="6319" xr:uid="{00000000-0005-0000-0000-00007D200000}"/>
    <cellStyle name="20% - Énfasis6 2 2 2 2 3 3 2" xfId="28412" xr:uid="{00000000-0005-0000-0000-00007E200000}"/>
    <cellStyle name="20% - Énfasis6 2 2 2 2 3 4" xfId="20721" xr:uid="{00000000-0005-0000-0000-00007F200000}"/>
    <cellStyle name="20% - Énfasis6 2 2 2 2 3 4 2" xfId="33297" xr:uid="{00000000-0005-0000-0000-000080200000}"/>
    <cellStyle name="20% - Énfasis6 2 2 2 2 3 5" xfId="11230" xr:uid="{00000000-0005-0000-0000-000081200000}"/>
    <cellStyle name="20% - Énfasis6 2 2 2 2 3 6" xfId="23371" xr:uid="{00000000-0005-0000-0000-000082200000}"/>
    <cellStyle name="20% - Énfasis6 2 2 2 2 3 7" xfId="38201" xr:uid="{00000000-0005-0000-0000-000083200000}"/>
    <cellStyle name="20% - Énfasis6 2 2 2 2 3 8" xfId="43269" xr:uid="{9064ACC2-6D65-4DEB-B38F-E75EFD1F9848}"/>
    <cellStyle name="20% - Énfasis6 2 2 2 2 4" xfId="2907" xr:uid="{00000000-0005-0000-0000-000084200000}"/>
    <cellStyle name="20% - Énfasis6 2 2 2 2 4 2" xfId="17017" xr:uid="{00000000-0005-0000-0000-000085200000}"/>
    <cellStyle name="20% - Énfasis6 2 2 2 2 4 2 2" xfId="29910" xr:uid="{00000000-0005-0000-0000-000086200000}"/>
    <cellStyle name="20% - Énfasis6 2 2 2 2 4 3" xfId="12728" xr:uid="{00000000-0005-0000-0000-000087200000}"/>
    <cellStyle name="20% - Énfasis6 2 2 2 2 4 3 2" xfId="34795" xr:uid="{00000000-0005-0000-0000-000088200000}"/>
    <cellStyle name="20% - Énfasis6 2 2 2 2 4 4" xfId="7850" xr:uid="{00000000-0005-0000-0000-000089200000}"/>
    <cellStyle name="20% - Énfasis6 2 2 2 2 4 5" xfId="24975" xr:uid="{00000000-0005-0000-0000-00008A200000}"/>
    <cellStyle name="20% - Énfasis6 2 2 2 2 4 6" xfId="39804" xr:uid="{00000000-0005-0000-0000-00008B200000}"/>
    <cellStyle name="20% - Énfasis6 2 2 2 2 4 7" xfId="44867" xr:uid="{DDB440A9-0B3A-4C90-8D90-D4F172060165}"/>
    <cellStyle name="20% - Énfasis6 2 2 2 2 5" xfId="5381" xr:uid="{00000000-0005-0000-0000-00008C200000}"/>
    <cellStyle name="20% - Énfasis6 2 2 2 2 5 2" xfId="27474" xr:uid="{00000000-0005-0000-0000-00008D200000}"/>
    <cellStyle name="20% - Énfasis6 2 2 2 2 6" xfId="15462" xr:uid="{00000000-0005-0000-0000-00008E200000}"/>
    <cellStyle name="20% - Énfasis6 2 2 2 2 6 2" xfId="32359" xr:uid="{00000000-0005-0000-0000-00008F200000}"/>
    <cellStyle name="20% - Énfasis6 2 2 2 2 7" xfId="19765" xr:uid="{00000000-0005-0000-0000-000090200000}"/>
    <cellStyle name="20% - Énfasis6 2 2 2 2 8" xfId="10292" xr:uid="{00000000-0005-0000-0000-000091200000}"/>
    <cellStyle name="20% - Énfasis6 2 2 2 2 9" xfId="22433" xr:uid="{00000000-0005-0000-0000-000092200000}"/>
    <cellStyle name="20% - Énfasis6 2 2 2 3" xfId="564" xr:uid="{00000000-0005-0000-0000-000093200000}"/>
    <cellStyle name="20% - Énfasis6 2 2 2 3 10" xfId="37422" xr:uid="{00000000-0005-0000-0000-000094200000}"/>
    <cellStyle name="20% - Énfasis6 2 2 2 3 11" xfId="42490" xr:uid="{3497B24E-A5BE-434F-90B1-F3B3DF66D852}"/>
    <cellStyle name="20% - Énfasis6 2 2 2 3 2" xfId="2175" xr:uid="{00000000-0005-0000-0000-000095200000}"/>
    <cellStyle name="20% - Énfasis6 2 2 2 3 2 2" xfId="4617" xr:uid="{00000000-0005-0000-0000-000096200000}"/>
    <cellStyle name="20% - Énfasis6 2 2 2 3 2 2 2" xfId="18727" xr:uid="{00000000-0005-0000-0000-000097200000}"/>
    <cellStyle name="20% - Énfasis6 2 2 2 3 2 2 2 2" xfId="31620" xr:uid="{00000000-0005-0000-0000-000098200000}"/>
    <cellStyle name="20% - Énfasis6 2 2 2 3 2 2 3" xfId="14438" xr:uid="{00000000-0005-0000-0000-000099200000}"/>
    <cellStyle name="20% - Énfasis6 2 2 2 3 2 2 3 2" xfId="36505" xr:uid="{00000000-0005-0000-0000-00009A200000}"/>
    <cellStyle name="20% - Énfasis6 2 2 2 3 2 2 4" xfId="9560" xr:uid="{00000000-0005-0000-0000-00009B200000}"/>
    <cellStyle name="20% - Énfasis6 2 2 2 3 2 2 5" xfId="26685" xr:uid="{00000000-0005-0000-0000-00009C200000}"/>
    <cellStyle name="20% - Énfasis6 2 2 2 3 2 2 6" xfId="41514" xr:uid="{00000000-0005-0000-0000-00009D200000}"/>
    <cellStyle name="20% - Énfasis6 2 2 2 3 2 2 7" xfId="46577" xr:uid="{7AB02C04-F7CF-4FB7-B3CA-D9DC344DABED}"/>
    <cellStyle name="20% - Énfasis6 2 2 2 3 2 3" xfId="7091" xr:uid="{00000000-0005-0000-0000-00009E200000}"/>
    <cellStyle name="20% - Énfasis6 2 2 2 3 2 3 2" xfId="29184" xr:uid="{00000000-0005-0000-0000-00009F200000}"/>
    <cellStyle name="20% - Énfasis6 2 2 2 3 2 4" xfId="16252" xr:uid="{00000000-0005-0000-0000-0000A0200000}"/>
    <cellStyle name="20% - Énfasis6 2 2 2 3 2 4 2" xfId="34069" xr:uid="{00000000-0005-0000-0000-0000A1200000}"/>
    <cellStyle name="20% - Énfasis6 2 2 2 3 2 5" xfId="21493" xr:uid="{00000000-0005-0000-0000-0000A2200000}"/>
    <cellStyle name="20% - Énfasis6 2 2 2 3 2 6" xfId="12002" xr:uid="{00000000-0005-0000-0000-0000A3200000}"/>
    <cellStyle name="20% - Énfasis6 2 2 2 3 2 7" xfId="24143" xr:uid="{00000000-0005-0000-0000-0000A4200000}"/>
    <cellStyle name="20% - Énfasis6 2 2 2 3 2 8" xfId="38973" xr:uid="{00000000-0005-0000-0000-0000A5200000}"/>
    <cellStyle name="20% - Énfasis6 2 2 2 3 2 9" xfId="44041" xr:uid="{CF8455D5-AC20-4C25-AF89-A70049BDF43E}"/>
    <cellStyle name="20% - Énfasis6 2 2 2 3 3" xfId="1562" xr:uid="{00000000-0005-0000-0000-0000A6200000}"/>
    <cellStyle name="20% - Énfasis6 2 2 2 3 3 2" xfId="4004" xr:uid="{00000000-0005-0000-0000-0000A7200000}"/>
    <cellStyle name="20% - Énfasis6 2 2 2 3 3 2 2" xfId="18114" xr:uid="{00000000-0005-0000-0000-0000A8200000}"/>
    <cellStyle name="20% - Énfasis6 2 2 2 3 3 2 2 2" xfId="31007" xr:uid="{00000000-0005-0000-0000-0000A9200000}"/>
    <cellStyle name="20% - Énfasis6 2 2 2 3 3 2 3" xfId="13825" xr:uid="{00000000-0005-0000-0000-0000AA200000}"/>
    <cellStyle name="20% - Énfasis6 2 2 2 3 3 2 3 2" xfId="35892" xr:uid="{00000000-0005-0000-0000-0000AB200000}"/>
    <cellStyle name="20% - Énfasis6 2 2 2 3 3 2 4" xfId="8947" xr:uid="{00000000-0005-0000-0000-0000AC200000}"/>
    <cellStyle name="20% - Énfasis6 2 2 2 3 3 2 5" xfId="26072" xr:uid="{00000000-0005-0000-0000-0000AD200000}"/>
    <cellStyle name="20% - Énfasis6 2 2 2 3 3 2 6" xfId="40901" xr:uid="{00000000-0005-0000-0000-0000AE200000}"/>
    <cellStyle name="20% - Énfasis6 2 2 2 3 3 2 7" xfId="45964" xr:uid="{DC026FA6-A477-4405-BEDA-18ADBF7BC25B}"/>
    <cellStyle name="20% - Énfasis6 2 2 2 3 3 3" xfId="6478" xr:uid="{00000000-0005-0000-0000-0000AF200000}"/>
    <cellStyle name="20% - Énfasis6 2 2 2 3 3 3 2" xfId="28571" xr:uid="{00000000-0005-0000-0000-0000B0200000}"/>
    <cellStyle name="20% - Énfasis6 2 2 2 3 3 4" xfId="20880" xr:uid="{00000000-0005-0000-0000-0000B1200000}"/>
    <cellStyle name="20% - Énfasis6 2 2 2 3 3 4 2" xfId="33456" xr:uid="{00000000-0005-0000-0000-0000B2200000}"/>
    <cellStyle name="20% - Énfasis6 2 2 2 3 3 5" xfId="11389" xr:uid="{00000000-0005-0000-0000-0000B3200000}"/>
    <cellStyle name="20% - Énfasis6 2 2 2 3 3 6" xfId="23530" xr:uid="{00000000-0005-0000-0000-0000B4200000}"/>
    <cellStyle name="20% - Énfasis6 2 2 2 3 3 7" xfId="38360" xr:uid="{00000000-0005-0000-0000-0000B5200000}"/>
    <cellStyle name="20% - Énfasis6 2 2 2 3 3 8" xfId="43428" xr:uid="{0FB2BB11-FF3F-4489-9B7F-286AACA3C0ED}"/>
    <cellStyle name="20% - Énfasis6 2 2 2 3 4" xfId="3066" xr:uid="{00000000-0005-0000-0000-0000B6200000}"/>
    <cellStyle name="20% - Énfasis6 2 2 2 3 4 2" xfId="17176" xr:uid="{00000000-0005-0000-0000-0000B7200000}"/>
    <cellStyle name="20% - Énfasis6 2 2 2 3 4 2 2" xfId="30069" xr:uid="{00000000-0005-0000-0000-0000B8200000}"/>
    <cellStyle name="20% - Énfasis6 2 2 2 3 4 3" xfId="12887" xr:uid="{00000000-0005-0000-0000-0000B9200000}"/>
    <cellStyle name="20% - Énfasis6 2 2 2 3 4 3 2" xfId="34954" xr:uid="{00000000-0005-0000-0000-0000BA200000}"/>
    <cellStyle name="20% - Énfasis6 2 2 2 3 4 4" xfId="8009" xr:uid="{00000000-0005-0000-0000-0000BB200000}"/>
    <cellStyle name="20% - Énfasis6 2 2 2 3 4 5" xfId="25134" xr:uid="{00000000-0005-0000-0000-0000BC200000}"/>
    <cellStyle name="20% - Énfasis6 2 2 2 3 4 6" xfId="39963" xr:uid="{00000000-0005-0000-0000-0000BD200000}"/>
    <cellStyle name="20% - Énfasis6 2 2 2 3 4 7" xfId="45026" xr:uid="{5BA1CA42-59D1-448E-B6C0-53A85C50E9F9}"/>
    <cellStyle name="20% - Énfasis6 2 2 2 3 5" xfId="5540" xr:uid="{00000000-0005-0000-0000-0000BE200000}"/>
    <cellStyle name="20% - Énfasis6 2 2 2 3 5 2" xfId="27633" xr:uid="{00000000-0005-0000-0000-0000BF200000}"/>
    <cellStyle name="20% - Énfasis6 2 2 2 3 6" xfId="15621" xr:uid="{00000000-0005-0000-0000-0000C0200000}"/>
    <cellStyle name="20% - Énfasis6 2 2 2 3 6 2" xfId="32518" xr:uid="{00000000-0005-0000-0000-0000C1200000}"/>
    <cellStyle name="20% - Énfasis6 2 2 2 3 7" xfId="19924" xr:uid="{00000000-0005-0000-0000-0000C2200000}"/>
    <cellStyle name="20% - Énfasis6 2 2 2 3 8" xfId="10451" xr:uid="{00000000-0005-0000-0000-0000C3200000}"/>
    <cellStyle name="20% - Énfasis6 2 2 2 3 9" xfId="22592" xr:uid="{00000000-0005-0000-0000-0000C4200000}"/>
    <cellStyle name="20% - Énfasis6 2 2 2 4" xfId="1236" xr:uid="{00000000-0005-0000-0000-0000C5200000}"/>
    <cellStyle name="20% - Énfasis6 2 2 2 4 2" xfId="3681" xr:uid="{00000000-0005-0000-0000-0000C6200000}"/>
    <cellStyle name="20% - Énfasis6 2 2 2 4 2 2" xfId="17791" xr:uid="{00000000-0005-0000-0000-0000C7200000}"/>
    <cellStyle name="20% - Énfasis6 2 2 2 4 2 2 2" xfId="30684" xr:uid="{00000000-0005-0000-0000-0000C8200000}"/>
    <cellStyle name="20% - Énfasis6 2 2 2 4 2 3" xfId="13502" xr:uid="{00000000-0005-0000-0000-0000C9200000}"/>
    <cellStyle name="20% - Énfasis6 2 2 2 4 2 3 2" xfId="35569" xr:uid="{00000000-0005-0000-0000-0000CA200000}"/>
    <cellStyle name="20% - Énfasis6 2 2 2 4 2 4" xfId="8624" xr:uid="{00000000-0005-0000-0000-0000CB200000}"/>
    <cellStyle name="20% - Énfasis6 2 2 2 4 2 5" xfId="25749" xr:uid="{00000000-0005-0000-0000-0000CC200000}"/>
    <cellStyle name="20% - Énfasis6 2 2 2 4 2 6" xfId="40578" xr:uid="{00000000-0005-0000-0000-0000CD200000}"/>
    <cellStyle name="20% - Énfasis6 2 2 2 4 2 7" xfId="45641" xr:uid="{06695DAD-C32B-4F8B-A9F6-F787D97891A5}"/>
    <cellStyle name="20% - Énfasis6 2 2 2 4 3" xfId="6155" xr:uid="{00000000-0005-0000-0000-0000CE200000}"/>
    <cellStyle name="20% - Énfasis6 2 2 2 4 3 2" xfId="28248" xr:uid="{00000000-0005-0000-0000-0000CF200000}"/>
    <cellStyle name="20% - Énfasis6 2 2 2 4 4" xfId="15298" xr:uid="{00000000-0005-0000-0000-0000D0200000}"/>
    <cellStyle name="20% - Énfasis6 2 2 2 4 4 2" xfId="33133" xr:uid="{00000000-0005-0000-0000-0000D1200000}"/>
    <cellStyle name="20% - Énfasis6 2 2 2 4 5" xfId="20557" xr:uid="{00000000-0005-0000-0000-0000D2200000}"/>
    <cellStyle name="20% - Énfasis6 2 2 2 4 6" xfId="11066" xr:uid="{00000000-0005-0000-0000-0000D3200000}"/>
    <cellStyle name="20% - Énfasis6 2 2 2 4 7" xfId="23207" xr:uid="{00000000-0005-0000-0000-0000D4200000}"/>
    <cellStyle name="20% - Énfasis6 2 2 2 4 8" xfId="38037" xr:uid="{00000000-0005-0000-0000-0000D5200000}"/>
    <cellStyle name="20% - Énfasis6 2 2 2 4 9" xfId="43105" xr:uid="{80D21DF4-1F97-435C-811F-977FAEDD912D}"/>
    <cellStyle name="20% - Énfasis6 2 2 2 5" xfId="1852" xr:uid="{00000000-0005-0000-0000-0000D6200000}"/>
    <cellStyle name="20% - Énfasis6 2 2 2 5 2" xfId="4294" xr:uid="{00000000-0005-0000-0000-0000D7200000}"/>
    <cellStyle name="20% - Énfasis6 2 2 2 5 2 2" xfId="18404" xr:uid="{00000000-0005-0000-0000-0000D8200000}"/>
    <cellStyle name="20% - Énfasis6 2 2 2 5 2 2 2" xfId="31297" xr:uid="{00000000-0005-0000-0000-0000D9200000}"/>
    <cellStyle name="20% - Énfasis6 2 2 2 5 2 3" xfId="14115" xr:uid="{00000000-0005-0000-0000-0000DA200000}"/>
    <cellStyle name="20% - Énfasis6 2 2 2 5 2 3 2" xfId="36182" xr:uid="{00000000-0005-0000-0000-0000DB200000}"/>
    <cellStyle name="20% - Énfasis6 2 2 2 5 2 4" xfId="9237" xr:uid="{00000000-0005-0000-0000-0000DC200000}"/>
    <cellStyle name="20% - Énfasis6 2 2 2 5 2 5" xfId="26362" xr:uid="{00000000-0005-0000-0000-0000DD200000}"/>
    <cellStyle name="20% - Énfasis6 2 2 2 5 2 6" xfId="41191" xr:uid="{00000000-0005-0000-0000-0000DE200000}"/>
    <cellStyle name="20% - Énfasis6 2 2 2 5 2 7" xfId="46254" xr:uid="{102F5BDE-E410-4019-BBA8-3CEB86BC31FB}"/>
    <cellStyle name="20% - Énfasis6 2 2 2 5 3" xfId="6768" xr:uid="{00000000-0005-0000-0000-0000DF200000}"/>
    <cellStyle name="20% - Énfasis6 2 2 2 5 3 2" xfId="28861" xr:uid="{00000000-0005-0000-0000-0000E0200000}"/>
    <cellStyle name="20% - Énfasis6 2 2 2 5 4" xfId="15929" xr:uid="{00000000-0005-0000-0000-0000E1200000}"/>
    <cellStyle name="20% - Énfasis6 2 2 2 5 4 2" xfId="33746" xr:uid="{00000000-0005-0000-0000-0000E2200000}"/>
    <cellStyle name="20% - Énfasis6 2 2 2 5 5" xfId="21170" xr:uid="{00000000-0005-0000-0000-0000E3200000}"/>
    <cellStyle name="20% - Énfasis6 2 2 2 5 6" xfId="11679" xr:uid="{00000000-0005-0000-0000-0000E4200000}"/>
    <cellStyle name="20% - Énfasis6 2 2 2 5 7" xfId="23820" xr:uid="{00000000-0005-0000-0000-0000E5200000}"/>
    <cellStyle name="20% - Énfasis6 2 2 2 5 8" xfId="38650" xr:uid="{00000000-0005-0000-0000-0000E6200000}"/>
    <cellStyle name="20% - Énfasis6 2 2 2 5 9" xfId="43718" xr:uid="{CD239F16-FBA9-4DAE-90C5-9CE6D5F9A959}"/>
    <cellStyle name="20% - Énfasis6 2 2 2 6" xfId="2508" xr:uid="{00000000-0005-0000-0000-0000E7200000}"/>
    <cellStyle name="20% - Énfasis6 2 2 2 6 2" xfId="4950" xr:uid="{00000000-0005-0000-0000-0000E8200000}"/>
    <cellStyle name="20% - Énfasis6 2 2 2 6 2 2" xfId="19060" xr:uid="{00000000-0005-0000-0000-0000E9200000}"/>
    <cellStyle name="20% - Énfasis6 2 2 2 6 2 2 2" xfId="31953" xr:uid="{00000000-0005-0000-0000-0000EA200000}"/>
    <cellStyle name="20% - Énfasis6 2 2 2 6 2 3" xfId="14771" xr:uid="{00000000-0005-0000-0000-0000EB200000}"/>
    <cellStyle name="20% - Énfasis6 2 2 2 6 2 3 2" xfId="36838" xr:uid="{00000000-0005-0000-0000-0000EC200000}"/>
    <cellStyle name="20% - Énfasis6 2 2 2 6 2 4" xfId="9893" xr:uid="{00000000-0005-0000-0000-0000ED200000}"/>
    <cellStyle name="20% - Énfasis6 2 2 2 6 2 5" xfId="27018" xr:uid="{00000000-0005-0000-0000-0000EE200000}"/>
    <cellStyle name="20% - Énfasis6 2 2 2 6 2 6" xfId="41847" xr:uid="{00000000-0005-0000-0000-0000EF200000}"/>
    <cellStyle name="20% - Énfasis6 2 2 2 6 2 7" xfId="46910" xr:uid="{6E8A5DD5-97B8-418B-9907-E5A50623E541}"/>
    <cellStyle name="20% - Énfasis6 2 2 2 6 3" xfId="7424" xr:uid="{00000000-0005-0000-0000-0000F0200000}"/>
    <cellStyle name="20% - Énfasis6 2 2 2 6 3 2" xfId="29517" xr:uid="{00000000-0005-0000-0000-0000F1200000}"/>
    <cellStyle name="20% - Énfasis6 2 2 2 6 4" xfId="16585" xr:uid="{00000000-0005-0000-0000-0000F2200000}"/>
    <cellStyle name="20% - Énfasis6 2 2 2 6 4 2" xfId="34402" xr:uid="{00000000-0005-0000-0000-0000F3200000}"/>
    <cellStyle name="20% - Énfasis6 2 2 2 6 5" xfId="21826" xr:uid="{00000000-0005-0000-0000-0000F4200000}"/>
    <cellStyle name="20% - Énfasis6 2 2 2 6 6" xfId="12335" xr:uid="{00000000-0005-0000-0000-0000F5200000}"/>
    <cellStyle name="20% - Énfasis6 2 2 2 6 7" xfId="24476" xr:uid="{00000000-0005-0000-0000-0000F6200000}"/>
    <cellStyle name="20% - Énfasis6 2 2 2 6 8" xfId="39306" xr:uid="{00000000-0005-0000-0000-0000F7200000}"/>
    <cellStyle name="20% - Énfasis6 2 2 2 6 9" xfId="44374" xr:uid="{550F62B3-ABFD-4804-85CB-CB31D14B118A}"/>
    <cellStyle name="20% - Énfasis6 2 2 2 7" xfId="961" xr:uid="{00000000-0005-0000-0000-0000F8200000}"/>
    <cellStyle name="20% - Énfasis6 2 2 2 7 2" xfId="3406" xr:uid="{00000000-0005-0000-0000-0000F9200000}"/>
    <cellStyle name="20% - Énfasis6 2 2 2 7 2 2" xfId="17516" xr:uid="{00000000-0005-0000-0000-0000FA200000}"/>
    <cellStyle name="20% - Énfasis6 2 2 2 7 2 2 2" xfId="30409" xr:uid="{00000000-0005-0000-0000-0000FB200000}"/>
    <cellStyle name="20% - Énfasis6 2 2 2 7 2 3" xfId="13227" xr:uid="{00000000-0005-0000-0000-0000FC200000}"/>
    <cellStyle name="20% - Énfasis6 2 2 2 7 2 3 2" xfId="35294" xr:uid="{00000000-0005-0000-0000-0000FD200000}"/>
    <cellStyle name="20% - Énfasis6 2 2 2 7 2 4" xfId="8349" xr:uid="{00000000-0005-0000-0000-0000FE200000}"/>
    <cellStyle name="20% - Énfasis6 2 2 2 7 2 5" xfId="25474" xr:uid="{00000000-0005-0000-0000-0000FF200000}"/>
    <cellStyle name="20% - Énfasis6 2 2 2 7 2 6" xfId="40303" xr:uid="{00000000-0005-0000-0000-000000210000}"/>
    <cellStyle name="20% - Énfasis6 2 2 2 7 2 7" xfId="45366" xr:uid="{A0A8130D-F0AD-438E-8449-AF287DCA6D30}"/>
    <cellStyle name="20% - Énfasis6 2 2 2 7 3" xfId="5880" xr:uid="{00000000-0005-0000-0000-000001210000}"/>
    <cellStyle name="20% - Énfasis6 2 2 2 7 3 2" xfId="27973" xr:uid="{00000000-0005-0000-0000-000002210000}"/>
    <cellStyle name="20% - Énfasis6 2 2 2 7 4" xfId="20282" xr:uid="{00000000-0005-0000-0000-000003210000}"/>
    <cellStyle name="20% - Énfasis6 2 2 2 7 4 2" xfId="32858" xr:uid="{00000000-0005-0000-0000-000004210000}"/>
    <cellStyle name="20% - Énfasis6 2 2 2 7 5" xfId="10791" xr:uid="{00000000-0005-0000-0000-000005210000}"/>
    <cellStyle name="20% - Énfasis6 2 2 2 7 6" xfId="22932" xr:uid="{00000000-0005-0000-0000-000006210000}"/>
    <cellStyle name="20% - Énfasis6 2 2 2 7 7" xfId="37762" xr:uid="{00000000-0005-0000-0000-000007210000}"/>
    <cellStyle name="20% - Énfasis6 2 2 2 7 8" xfId="42830" xr:uid="{D18E1036-64BD-40BD-AFD7-1C4BA3FBC2F8}"/>
    <cellStyle name="20% - Énfasis6 2 2 2 8" xfId="2743" xr:uid="{00000000-0005-0000-0000-000008210000}"/>
    <cellStyle name="20% - Énfasis6 2 2 2 8 2" xfId="16853" xr:uid="{00000000-0005-0000-0000-000009210000}"/>
    <cellStyle name="20% - Énfasis6 2 2 2 8 2 2" xfId="29746" xr:uid="{00000000-0005-0000-0000-00000A210000}"/>
    <cellStyle name="20% - Énfasis6 2 2 2 8 3" xfId="12564" xr:uid="{00000000-0005-0000-0000-00000B210000}"/>
    <cellStyle name="20% - Énfasis6 2 2 2 8 3 2" xfId="34631" xr:uid="{00000000-0005-0000-0000-00000C210000}"/>
    <cellStyle name="20% - Énfasis6 2 2 2 8 4" xfId="7686" xr:uid="{00000000-0005-0000-0000-00000D210000}"/>
    <cellStyle name="20% - Énfasis6 2 2 2 8 5" xfId="24809" xr:uid="{00000000-0005-0000-0000-00000E210000}"/>
    <cellStyle name="20% - Énfasis6 2 2 2 8 6" xfId="39638" xr:uid="{00000000-0005-0000-0000-00000F210000}"/>
    <cellStyle name="20% - Énfasis6 2 2 2 8 7" xfId="44703" xr:uid="{051A364D-9FAC-4FE5-A7D4-364C677BC8F8}"/>
    <cellStyle name="20% - Énfasis6 2 2 2 9" xfId="5215" xr:uid="{00000000-0005-0000-0000-000010210000}"/>
    <cellStyle name="20% - Énfasis6 2 2 2 9 2" xfId="27308" xr:uid="{00000000-0005-0000-0000-000011210000}"/>
    <cellStyle name="20% - Énfasis6 2 2 20" xfId="37031" xr:uid="{00000000-0005-0000-0000-000012210000}"/>
    <cellStyle name="20% - Énfasis6 2 2 21" xfId="42104" xr:uid="{2159079C-4D81-474B-B527-475FFDEBA0A8}"/>
    <cellStyle name="20% - Énfasis6 2 2 3" xfId="336" xr:uid="{00000000-0005-0000-0000-000013210000}"/>
    <cellStyle name="20% - Énfasis6 2 2 3 10" xfId="19290" xr:uid="{00000000-0005-0000-0000-000014210000}"/>
    <cellStyle name="20% - Énfasis6 2 2 3 11" xfId="19702" xr:uid="{00000000-0005-0000-0000-000015210000}"/>
    <cellStyle name="20% - Énfasis6 2 2 3 12" xfId="10229" xr:uid="{00000000-0005-0000-0000-000016210000}"/>
    <cellStyle name="20% - Énfasis6 2 2 3 13" xfId="22370" xr:uid="{00000000-0005-0000-0000-000017210000}"/>
    <cellStyle name="20% - Énfasis6 2 2 3 14" xfId="37200" xr:uid="{00000000-0005-0000-0000-000018210000}"/>
    <cellStyle name="20% - Énfasis6 2 2 3 15" xfId="42268" xr:uid="{28B051B5-BCAD-4817-B421-223242AD66ED}"/>
    <cellStyle name="20% - Énfasis6 2 2 3 2" xfId="563" xr:uid="{00000000-0005-0000-0000-000019210000}"/>
    <cellStyle name="20% - Énfasis6 2 2 3 2 10" xfId="37421" xr:uid="{00000000-0005-0000-0000-00001A210000}"/>
    <cellStyle name="20% - Énfasis6 2 2 3 2 11" xfId="42489" xr:uid="{36114EDC-8CB7-4BCD-B706-FC0B5098A583}"/>
    <cellStyle name="20% - Énfasis6 2 2 3 2 2" xfId="2174" xr:uid="{00000000-0005-0000-0000-00001B210000}"/>
    <cellStyle name="20% - Énfasis6 2 2 3 2 2 2" xfId="4616" xr:uid="{00000000-0005-0000-0000-00001C210000}"/>
    <cellStyle name="20% - Énfasis6 2 2 3 2 2 2 2" xfId="18726" xr:uid="{00000000-0005-0000-0000-00001D210000}"/>
    <cellStyle name="20% - Énfasis6 2 2 3 2 2 2 2 2" xfId="31619" xr:uid="{00000000-0005-0000-0000-00001E210000}"/>
    <cellStyle name="20% - Énfasis6 2 2 3 2 2 2 3" xfId="14437" xr:uid="{00000000-0005-0000-0000-00001F210000}"/>
    <cellStyle name="20% - Énfasis6 2 2 3 2 2 2 3 2" xfId="36504" xr:uid="{00000000-0005-0000-0000-000020210000}"/>
    <cellStyle name="20% - Énfasis6 2 2 3 2 2 2 4" xfId="9559" xr:uid="{00000000-0005-0000-0000-000021210000}"/>
    <cellStyle name="20% - Énfasis6 2 2 3 2 2 2 5" xfId="26684" xr:uid="{00000000-0005-0000-0000-000022210000}"/>
    <cellStyle name="20% - Énfasis6 2 2 3 2 2 2 6" xfId="41513" xr:uid="{00000000-0005-0000-0000-000023210000}"/>
    <cellStyle name="20% - Énfasis6 2 2 3 2 2 2 7" xfId="46576" xr:uid="{6B6C9ECC-B945-4338-BB2F-5B8ED0F7C5FD}"/>
    <cellStyle name="20% - Énfasis6 2 2 3 2 2 3" xfId="7090" xr:uid="{00000000-0005-0000-0000-000024210000}"/>
    <cellStyle name="20% - Énfasis6 2 2 3 2 2 3 2" xfId="29183" xr:uid="{00000000-0005-0000-0000-000025210000}"/>
    <cellStyle name="20% - Énfasis6 2 2 3 2 2 4" xfId="16251" xr:uid="{00000000-0005-0000-0000-000026210000}"/>
    <cellStyle name="20% - Énfasis6 2 2 3 2 2 4 2" xfId="34068" xr:uid="{00000000-0005-0000-0000-000027210000}"/>
    <cellStyle name="20% - Énfasis6 2 2 3 2 2 5" xfId="21492" xr:uid="{00000000-0005-0000-0000-000028210000}"/>
    <cellStyle name="20% - Énfasis6 2 2 3 2 2 6" xfId="12001" xr:uid="{00000000-0005-0000-0000-000029210000}"/>
    <cellStyle name="20% - Énfasis6 2 2 3 2 2 7" xfId="24142" xr:uid="{00000000-0005-0000-0000-00002A210000}"/>
    <cellStyle name="20% - Énfasis6 2 2 3 2 2 8" xfId="38972" xr:uid="{00000000-0005-0000-0000-00002B210000}"/>
    <cellStyle name="20% - Énfasis6 2 2 3 2 2 9" xfId="44040" xr:uid="{F9B6E25E-6428-48C1-98B3-41807900A319}"/>
    <cellStyle name="20% - Énfasis6 2 2 3 2 3" xfId="1561" xr:uid="{00000000-0005-0000-0000-00002C210000}"/>
    <cellStyle name="20% - Énfasis6 2 2 3 2 3 2" xfId="4003" xr:uid="{00000000-0005-0000-0000-00002D210000}"/>
    <cellStyle name="20% - Énfasis6 2 2 3 2 3 2 2" xfId="18113" xr:uid="{00000000-0005-0000-0000-00002E210000}"/>
    <cellStyle name="20% - Énfasis6 2 2 3 2 3 2 2 2" xfId="31006" xr:uid="{00000000-0005-0000-0000-00002F210000}"/>
    <cellStyle name="20% - Énfasis6 2 2 3 2 3 2 3" xfId="13824" xr:uid="{00000000-0005-0000-0000-000030210000}"/>
    <cellStyle name="20% - Énfasis6 2 2 3 2 3 2 3 2" xfId="35891" xr:uid="{00000000-0005-0000-0000-000031210000}"/>
    <cellStyle name="20% - Énfasis6 2 2 3 2 3 2 4" xfId="8946" xr:uid="{00000000-0005-0000-0000-000032210000}"/>
    <cellStyle name="20% - Énfasis6 2 2 3 2 3 2 5" xfId="26071" xr:uid="{00000000-0005-0000-0000-000033210000}"/>
    <cellStyle name="20% - Énfasis6 2 2 3 2 3 2 6" xfId="40900" xr:uid="{00000000-0005-0000-0000-000034210000}"/>
    <cellStyle name="20% - Énfasis6 2 2 3 2 3 2 7" xfId="45963" xr:uid="{148FCC6B-F1BB-4B07-A622-F4271E5452C5}"/>
    <cellStyle name="20% - Énfasis6 2 2 3 2 3 3" xfId="6477" xr:uid="{00000000-0005-0000-0000-000035210000}"/>
    <cellStyle name="20% - Énfasis6 2 2 3 2 3 3 2" xfId="28570" xr:uid="{00000000-0005-0000-0000-000036210000}"/>
    <cellStyle name="20% - Énfasis6 2 2 3 2 3 4" xfId="20879" xr:uid="{00000000-0005-0000-0000-000037210000}"/>
    <cellStyle name="20% - Énfasis6 2 2 3 2 3 4 2" xfId="33455" xr:uid="{00000000-0005-0000-0000-000038210000}"/>
    <cellStyle name="20% - Énfasis6 2 2 3 2 3 5" xfId="11388" xr:uid="{00000000-0005-0000-0000-000039210000}"/>
    <cellStyle name="20% - Énfasis6 2 2 3 2 3 6" xfId="23529" xr:uid="{00000000-0005-0000-0000-00003A210000}"/>
    <cellStyle name="20% - Énfasis6 2 2 3 2 3 7" xfId="38359" xr:uid="{00000000-0005-0000-0000-00003B210000}"/>
    <cellStyle name="20% - Énfasis6 2 2 3 2 3 8" xfId="43427" xr:uid="{BF449760-1D0C-4137-9FFF-6559D2007061}"/>
    <cellStyle name="20% - Énfasis6 2 2 3 2 4" xfId="3065" xr:uid="{00000000-0005-0000-0000-00003C210000}"/>
    <cellStyle name="20% - Énfasis6 2 2 3 2 4 2" xfId="17175" xr:uid="{00000000-0005-0000-0000-00003D210000}"/>
    <cellStyle name="20% - Énfasis6 2 2 3 2 4 2 2" xfId="30068" xr:uid="{00000000-0005-0000-0000-00003E210000}"/>
    <cellStyle name="20% - Énfasis6 2 2 3 2 4 3" xfId="12886" xr:uid="{00000000-0005-0000-0000-00003F210000}"/>
    <cellStyle name="20% - Énfasis6 2 2 3 2 4 3 2" xfId="34953" xr:uid="{00000000-0005-0000-0000-000040210000}"/>
    <cellStyle name="20% - Énfasis6 2 2 3 2 4 4" xfId="8008" xr:uid="{00000000-0005-0000-0000-000041210000}"/>
    <cellStyle name="20% - Énfasis6 2 2 3 2 4 5" xfId="25133" xr:uid="{00000000-0005-0000-0000-000042210000}"/>
    <cellStyle name="20% - Énfasis6 2 2 3 2 4 6" xfId="39962" xr:uid="{00000000-0005-0000-0000-000043210000}"/>
    <cellStyle name="20% - Énfasis6 2 2 3 2 4 7" xfId="45025" xr:uid="{DC6D5D2D-E72B-4791-9F47-EC107486D04E}"/>
    <cellStyle name="20% - Énfasis6 2 2 3 2 5" xfId="5539" xr:uid="{00000000-0005-0000-0000-000044210000}"/>
    <cellStyle name="20% - Énfasis6 2 2 3 2 5 2" xfId="27632" xr:uid="{00000000-0005-0000-0000-000045210000}"/>
    <cellStyle name="20% - Énfasis6 2 2 3 2 6" xfId="15620" xr:uid="{00000000-0005-0000-0000-000046210000}"/>
    <cellStyle name="20% - Énfasis6 2 2 3 2 6 2" xfId="32517" xr:uid="{00000000-0005-0000-0000-000047210000}"/>
    <cellStyle name="20% - Énfasis6 2 2 3 2 7" xfId="19923" xr:uid="{00000000-0005-0000-0000-000048210000}"/>
    <cellStyle name="20% - Énfasis6 2 2 3 2 8" xfId="10450" xr:uid="{00000000-0005-0000-0000-000049210000}"/>
    <cellStyle name="20% - Énfasis6 2 2 3 2 9" xfId="22591" xr:uid="{00000000-0005-0000-0000-00004A210000}"/>
    <cellStyle name="20% - Énfasis6 2 2 3 3" xfId="1340" xr:uid="{00000000-0005-0000-0000-00004B210000}"/>
    <cellStyle name="20% - Énfasis6 2 2 3 3 2" xfId="3782" xr:uid="{00000000-0005-0000-0000-00004C210000}"/>
    <cellStyle name="20% - Énfasis6 2 2 3 3 2 2" xfId="17892" xr:uid="{00000000-0005-0000-0000-00004D210000}"/>
    <cellStyle name="20% - Énfasis6 2 2 3 3 2 2 2" xfId="30785" xr:uid="{00000000-0005-0000-0000-00004E210000}"/>
    <cellStyle name="20% - Énfasis6 2 2 3 3 2 3" xfId="13603" xr:uid="{00000000-0005-0000-0000-00004F210000}"/>
    <cellStyle name="20% - Énfasis6 2 2 3 3 2 3 2" xfId="35670" xr:uid="{00000000-0005-0000-0000-000050210000}"/>
    <cellStyle name="20% - Énfasis6 2 2 3 3 2 4" xfId="8725" xr:uid="{00000000-0005-0000-0000-000051210000}"/>
    <cellStyle name="20% - Énfasis6 2 2 3 3 2 5" xfId="25850" xr:uid="{00000000-0005-0000-0000-000052210000}"/>
    <cellStyle name="20% - Énfasis6 2 2 3 3 2 6" xfId="40679" xr:uid="{00000000-0005-0000-0000-000053210000}"/>
    <cellStyle name="20% - Énfasis6 2 2 3 3 2 7" xfId="45742" xr:uid="{D3B3F8EF-263C-413F-AEF4-79192082890B}"/>
    <cellStyle name="20% - Énfasis6 2 2 3 3 3" xfId="6256" xr:uid="{00000000-0005-0000-0000-000054210000}"/>
    <cellStyle name="20% - Énfasis6 2 2 3 3 3 2" xfId="28349" xr:uid="{00000000-0005-0000-0000-000055210000}"/>
    <cellStyle name="20% - Énfasis6 2 2 3 3 4" xfId="15399" xr:uid="{00000000-0005-0000-0000-000056210000}"/>
    <cellStyle name="20% - Énfasis6 2 2 3 3 4 2" xfId="33234" xr:uid="{00000000-0005-0000-0000-000057210000}"/>
    <cellStyle name="20% - Énfasis6 2 2 3 3 5" xfId="20658" xr:uid="{00000000-0005-0000-0000-000058210000}"/>
    <cellStyle name="20% - Énfasis6 2 2 3 3 6" xfId="11167" xr:uid="{00000000-0005-0000-0000-000059210000}"/>
    <cellStyle name="20% - Énfasis6 2 2 3 3 7" xfId="23308" xr:uid="{00000000-0005-0000-0000-00005A210000}"/>
    <cellStyle name="20% - Énfasis6 2 2 3 3 8" xfId="38138" xr:uid="{00000000-0005-0000-0000-00005B210000}"/>
    <cellStyle name="20% - Énfasis6 2 2 3 3 9" xfId="43206" xr:uid="{D8B5CF17-A279-4784-9380-FFDD333C80C7}"/>
    <cellStyle name="20% - Énfasis6 2 2 3 4" xfId="1953" xr:uid="{00000000-0005-0000-0000-00005C210000}"/>
    <cellStyle name="20% - Énfasis6 2 2 3 4 2" xfId="4395" xr:uid="{00000000-0005-0000-0000-00005D210000}"/>
    <cellStyle name="20% - Énfasis6 2 2 3 4 2 2" xfId="18505" xr:uid="{00000000-0005-0000-0000-00005E210000}"/>
    <cellStyle name="20% - Énfasis6 2 2 3 4 2 2 2" xfId="31398" xr:uid="{00000000-0005-0000-0000-00005F210000}"/>
    <cellStyle name="20% - Énfasis6 2 2 3 4 2 3" xfId="14216" xr:uid="{00000000-0005-0000-0000-000060210000}"/>
    <cellStyle name="20% - Énfasis6 2 2 3 4 2 3 2" xfId="36283" xr:uid="{00000000-0005-0000-0000-000061210000}"/>
    <cellStyle name="20% - Énfasis6 2 2 3 4 2 4" xfId="9338" xr:uid="{00000000-0005-0000-0000-000062210000}"/>
    <cellStyle name="20% - Énfasis6 2 2 3 4 2 5" xfId="26463" xr:uid="{00000000-0005-0000-0000-000063210000}"/>
    <cellStyle name="20% - Énfasis6 2 2 3 4 2 6" xfId="41292" xr:uid="{00000000-0005-0000-0000-000064210000}"/>
    <cellStyle name="20% - Énfasis6 2 2 3 4 2 7" xfId="46355" xr:uid="{10C0590E-E467-4F84-B8DE-892713197EFD}"/>
    <cellStyle name="20% - Énfasis6 2 2 3 4 3" xfId="6869" xr:uid="{00000000-0005-0000-0000-000065210000}"/>
    <cellStyle name="20% - Énfasis6 2 2 3 4 3 2" xfId="28962" xr:uid="{00000000-0005-0000-0000-000066210000}"/>
    <cellStyle name="20% - Énfasis6 2 2 3 4 4" xfId="16030" xr:uid="{00000000-0005-0000-0000-000067210000}"/>
    <cellStyle name="20% - Énfasis6 2 2 3 4 4 2" xfId="33847" xr:uid="{00000000-0005-0000-0000-000068210000}"/>
    <cellStyle name="20% - Énfasis6 2 2 3 4 5" xfId="21271" xr:uid="{00000000-0005-0000-0000-000069210000}"/>
    <cellStyle name="20% - Énfasis6 2 2 3 4 6" xfId="11780" xr:uid="{00000000-0005-0000-0000-00006A210000}"/>
    <cellStyle name="20% - Énfasis6 2 2 3 4 7" xfId="23921" xr:uid="{00000000-0005-0000-0000-00006B210000}"/>
    <cellStyle name="20% - Énfasis6 2 2 3 4 8" xfId="38751" xr:uid="{00000000-0005-0000-0000-00006C210000}"/>
    <cellStyle name="20% - Énfasis6 2 2 3 4 9" xfId="43819" xr:uid="{FC35E893-ED65-4DAD-9D6C-FC5F33C820D0}"/>
    <cellStyle name="20% - Énfasis6 2 2 3 5" xfId="2457" xr:uid="{00000000-0005-0000-0000-00006D210000}"/>
    <cellStyle name="20% - Énfasis6 2 2 3 5 2" xfId="4899" xr:uid="{00000000-0005-0000-0000-00006E210000}"/>
    <cellStyle name="20% - Énfasis6 2 2 3 5 2 2" xfId="19009" xr:uid="{00000000-0005-0000-0000-00006F210000}"/>
    <cellStyle name="20% - Énfasis6 2 2 3 5 2 2 2" xfId="31902" xr:uid="{00000000-0005-0000-0000-000070210000}"/>
    <cellStyle name="20% - Énfasis6 2 2 3 5 2 3" xfId="14720" xr:uid="{00000000-0005-0000-0000-000071210000}"/>
    <cellStyle name="20% - Énfasis6 2 2 3 5 2 3 2" xfId="36787" xr:uid="{00000000-0005-0000-0000-000072210000}"/>
    <cellStyle name="20% - Énfasis6 2 2 3 5 2 4" xfId="9842" xr:uid="{00000000-0005-0000-0000-000073210000}"/>
    <cellStyle name="20% - Énfasis6 2 2 3 5 2 5" xfId="26967" xr:uid="{00000000-0005-0000-0000-000074210000}"/>
    <cellStyle name="20% - Énfasis6 2 2 3 5 2 6" xfId="41796" xr:uid="{00000000-0005-0000-0000-000075210000}"/>
    <cellStyle name="20% - Énfasis6 2 2 3 5 2 7" xfId="46859" xr:uid="{F62DC1E1-E68C-4285-A7BE-42C87EBFBB38}"/>
    <cellStyle name="20% - Énfasis6 2 2 3 5 3" xfId="7373" xr:uid="{00000000-0005-0000-0000-000076210000}"/>
    <cellStyle name="20% - Énfasis6 2 2 3 5 3 2" xfId="29466" xr:uid="{00000000-0005-0000-0000-000077210000}"/>
    <cellStyle name="20% - Énfasis6 2 2 3 5 4" xfId="16534" xr:uid="{00000000-0005-0000-0000-000078210000}"/>
    <cellStyle name="20% - Énfasis6 2 2 3 5 4 2" xfId="34351" xr:uid="{00000000-0005-0000-0000-000079210000}"/>
    <cellStyle name="20% - Énfasis6 2 2 3 5 5" xfId="21775" xr:uid="{00000000-0005-0000-0000-00007A210000}"/>
    <cellStyle name="20% - Énfasis6 2 2 3 5 6" xfId="12284" xr:uid="{00000000-0005-0000-0000-00007B210000}"/>
    <cellStyle name="20% - Énfasis6 2 2 3 5 7" xfId="24425" xr:uid="{00000000-0005-0000-0000-00007C210000}"/>
    <cellStyle name="20% - Énfasis6 2 2 3 5 8" xfId="39255" xr:uid="{00000000-0005-0000-0000-00007D210000}"/>
    <cellStyle name="20% - Énfasis6 2 2 3 5 9" xfId="44323" xr:uid="{E989E4E1-A7B5-4AD3-9320-7FEE2B694DC2}"/>
    <cellStyle name="20% - Énfasis6 2 2 3 6" xfId="898" xr:uid="{00000000-0005-0000-0000-00007E210000}"/>
    <cellStyle name="20% - Énfasis6 2 2 3 6 2" xfId="3343" xr:uid="{00000000-0005-0000-0000-00007F210000}"/>
    <cellStyle name="20% - Énfasis6 2 2 3 6 2 2" xfId="17453" xr:uid="{00000000-0005-0000-0000-000080210000}"/>
    <cellStyle name="20% - Énfasis6 2 2 3 6 2 2 2" xfId="30346" xr:uid="{00000000-0005-0000-0000-000081210000}"/>
    <cellStyle name="20% - Énfasis6 2 2 3 6 2 3" xfId="13164" xr:uid="{00000000-0005-0000-0000-000082210000}"/>
    <cellStyle name="20% - Énfasis6 2 2 3 6 2 3 2" xfId="35231" xr:uid="{00000000-0005-0000-0000-000083210000}"/>
    <cellStyle name="20% - Énfasis6 2 2 3 6 2 4" xfId="8286" xr:uid="{00000000-0005-0000-0000-000084210000}"/>
    <cellStyle name="20% - Énfasis6 2 2 3 6 2 5" xfId="25411" xr:uid="{00000000-0005-0000-0000-000085210000}"/>
    <cellStyle name="20% - Énfasis6 2 2 3 6 2 6" xfId="40240" xr:uid="{00000000-0005-0000-0000-000086210000}"/>
    <cellStyle name="20% - Énfasis6 2 2 3 6 2 7" xfId="45303" xr:uid="{1E66BA6A-4695-4463-A491-2B285CFD30A5}"/>
    <cellStyle name="20% - Énfasis6 2 2 3 6 3" xfId="5817" xr:uid="{00000000-0005-0000-0000-000087210000}"/>
    <cellStyle name="20% - Énfasis6 2 2 3 6 3 2" xfId="27910" xr:uid="{00000000-0005-0000-0000-000088210000}"/>
    <cellStyle name="20% - Énfasis6 2 2 3 6 4" xfId="20219" xr:uid="{00000000-0005-0000-0000-000089210000}"/>
    <cellStyle name="20% - Énfasis6 2 2 3 6 4 2" xfId="32795" xr:uid="{00000000-0005-0000-0000-00008A210000}"/>
    <cellStyle name="20% - Énfasis6 2 2 3 6 5" xfId="10728" xr:uid="{00000000-0005-0000-0000-00008B210000}"/>
    <cellStyle name="20% - Énfasis6 2 2 3 6 6" xfId="22869" xr:uid="{00000000-0005-0000-0000-00008C210000}"/>
    <cellStyle name="20% - Énfasis6 2 2 3 6 7" xfId="37699" xr:uid="{00000000-0005-0000-0000-00008D210000}"/>
    <cellStyle name="20% - Énfasis6 2 2 3 6 8" xfId="42767" xr:uid="{7749A717-8B8C-4662-86F2-11B90E3A8FF5}"/>
    <cellStyle name="20% - Énfasis6 2 2 3 7" xfId="2844" xr:uid="{00000000-0005-0000-0000-00008E210000}"/>
    <cellStyle name="20% - Énfasis6 2 2 3 7 2" xfId="16954" xr:uid="{00000000-0005-0000-0000-00008F210000}"/>
    <cellStyle name="20% - Énfasis6 2 2 3 7 2 2" xfId="29847" xr:uid="{00000000-0005-0000-0000-000090210000}"/>
    <cellStyle name="20% - Énfasis6 2 2 3 7 3" xfId="12665" xr:uid="{00000000-0005-0000-0000-000091210000}"/>
    <cellStyle name="20% - Énfasis6 2 2 3 7 3 2" xfId="34732" xr:uid="{00000000-0005-0000-0000-000092210000}"/>
    <cellStyle name="20% - Énfasis6 2 2 3 7 4" xfId="7787" xr:uid="{00000000-0005-0000-0000-000093210000}"/>
    <cellStyle name="20% - Énfasis6 2 2 3 7 5" xfId="24912" xr:uid="{00000000-0005-0000-0000-000094210000}"/>
    <cellStyle name="20% - Énfasis6 2 2 3 7 6" xfId="39741" xr:uid="{00000000-0005-0000-0000-000095210000}"/>
    <cellStyle name="20% - Énfasis6 2 2 3 7 7" xfId="44804" xr:uid="{D5F28E73-CF10-4D08-8C9A-CEF15456C8D2}"/>
    <cellStyle name="20% - Énfasis6 2 2 3 8" xfId="5318" xr:uid="{00000000-0005-0000-0000-000096210000}"/>
    <cellStyle name="20% - Énfasis6 2 2 3 8 2" xfId="27411" xr:uid="{00000000-0005-0000-0000-000097210000}"/>
    <cellStyle name="20% - Énfasis6 2 2 3 9" xfId="14961" xr:uid="{00000000-0005-0000-0000-000098210000}"/>
    <cellStyle name="20% - Énfasis6 2 2 3 9 2" xfId="32296" xr:uid="{00000000-0005-0000-0000-000099210000}"/>
    <cellStyle name="20% - Énfasis6 2 2 4" xfId="478" xr:uid="{00000000-0005-0000-0000-00009A210000}"/>
    <cellStyle name="20% - Énfasis6 2 2 4 10" xfId="19429" xr:uid="{00000000-0005-0000-0000-00009B210000}"/>
    <cellStyle name="20% - Énfasis6 2 2 4 11" xfId="19841" xr:uid="{00000000-0005-0000-0000-00009C210000}"/>
    <cellStyle name="20% - Énfasis6 2 2 4 12" xfId="10368" xr:uid="{00000000-0005-0000-0000-00009D210000}"/>
    <cellStyle name="20% - Énfasis6 2 2 4 13" xfId="22509" xr:uid="{00000000-0005-0000-0000-00009E210000}"/>
    <cellStyle name="20% - Énfasis6 2 2 4 14" xfId="37339" xr:uid="{00000000-0005-0000-0000-00009F210000}"/>
    <cellStyle name="20% - Énfasis6 2 2 4 15" xfId="42407" xr:uid="{830172CE-C60D-464A-94F1-FA279F31FB20}"/>
    <cellStyle name="20% - Énfasis6 2 2 4 2" xfId="562" xr:uid="{00000000-0005-0000-0000-0000A0210000}"/>
    <cellStyle name="20% - Énfasis6 2 2 4 2 10" xfId="37420" xr:uid="{00000000-0005-0000-0000-0000A1210000}"/>
    <cellStyle name="20% - Énfasis6 2 2 4 2 11" xfId="42488" xr:uid="{072BAF68-E54C-44B7-90DA-80123D042D1B}"/>
    <cellStyle name="20% - Énfasis6 2 2 4 2 2" xfId="2173" xr:uid="{00000000-0005-0000-0000-0000A2210000}"/>
    <cellStyle name="20% - Énfasis6 2 2 4 2 2 2" xfId="4615" xr:uid="{00000000-0005-0000-0000-0000A3210000}"/>
    <cellStyle name="20% - Énfasis6 2 2 4 2 2 2 2" xfId="18725" xr:uid="{00000000-0005-0000-0000-0000A4210000}"/>
    <cellStyle name="20% - Énfasis6 2 2 4 2 2 2 2 2" xfId="31618" xr:uid="{00000000-0005-0000-0000-0000A5210000}"/>
    <cellStyle name="20% - Énfasis6 2 2 4 2 2 2 3" xfId="14436" xr:uid="{00000000-0005-0000-0000-0000A6210000}"/>
    <cellStyle name="20% - Énfasis6 2 2 4 2 2 2 3 2" xfId="36503" xr:uid="{00000000-0005-0000-0000-0000A7210000}"/>
    <cellStyle name="20% - Énfasis6 2 2 4 2 2 2 4" xfId="9558" xr:uid="{00000000-0005-0000-0000-0000A8210000}"/>
    <cellStyle name="20% - Énfasis6 2 2 4 2 2 2 5" xfId="26683" xr:uid="{00000000-0005-0000-0000-0000A9210000}"/>
    <cellStyle name="20% - Énfasis6 2 2 4 2 2 2 6" xfId="41512" xr:uid="{00000000-0005-0000-0000-0000AA210000}"/>
    <cellStyle name="20% - Énfasis6 2 2 4 2 2 2 7" xfId="46575" xr:uid="{10F3ED87-5020-43A4-8DD9-BDC327EB23CF}"/>
    <cellStyle name="20% - Énfasis6 2 2 4 2 2 3" xfId="7089" xr:uid="{00000000-0005-0000-0000-0000AB210000}"/>
    <cellStyle name="20% - Énfasis6 2 2 4 2 2 3 2" xfId="29182" xr:uid="{00000000-0005-0000-0000-0000AC210000}"/>
    <cellStyle name="20% - Énfasis6 2 2 4 2 2 4" xfId="16250" xr:uid="{00000000-0005-0000-0000-0000AD210000}"/>
    <cellStyle name="20% - Énfasis6 2 2 4 2 2 4 2" xfId="34067" xr:uid="{00000000-0005-0000-0000-0000AE210000}"/>
    <cellStyle name="20% - Énfasis6 2 2 4 2 2 5" xfId="21491" xr:uid="{00000000-0005-0000-0000-0000AF210000}"/>
    <cellStyle name="20% - Énfasis6 2 2 4 2 2 6" xfId="12000" xr:uid="{00000000-0005-0000-0000-0000B0210000}"/>
    <cellStyle name="20% - Énfasis6 2 2 4 2 2 7" xfId="24141" xr:uid="{00000000-0005-0000-0000-0000B1210000}"/>
    <cellStyle name="20% - Énfasis6 2 2 4 2 2 8" xfId="38971" xr:uid="{00000000-0005-0000-0000-0000B2210000}"/>
    <cellStyle name="20% - Énfasis6 2 2 4 2 2 9" xfId="44039" xr:uid="{BB1EEE52-DAD1-4E32-BB45-41CF5C13C3C8}"/>
    <cellStyle name="20% - Énfasis6 2 2 4 2 3" xfId="1560" xr:uid="{00000000-0005-0000-0000-0000B3210000}"/>
    <cellStyle name="20% - Énfasis6 2 2 4 2 3 2" xfId="4002" xr:uid="{00000000-0005-0000-0000-0000B4210000}"/>
    <cellStyle name="20% - Énfasis6 2 2 4 2 3 2 2" xfId="18112" xr:uid="{00000000-0005-0000-0000-0000B5210000}"/>
    <cellStyle name="20% - Énfasis6 2 2 4 2 3 2 2 2" xfId="31005" xr:uid="{00000000-0005-0000-0000-0000B6210000}"/>
    <cellStyle name="20% - Énfasis6 2 2 4 2 3 2 3" xfId="13823" xr:uid="{00000000-0005-0000-0000-0000B7210000}"/>
    <cellStyle name="20% - Énfasis6 2 2 4 2 3 2 3 2" xfId="35890" xr:uid="{00000000-0005-0000-0000-0000B8210000}"/>
    <cellStyle name="20% - Énfasis6 2 2 4 2 3 2 4" xfId="8945" xr:uid="{00000000-0005-0000-0000-0000B9210000}"/>
    <cellStyle name="20% - Énfasis6 2 2 4 2 3 2 5" xfId="26070" xr:uid="{00000000-0005-0000-0000-0000BA210000}"/>
    <cellStyle name="20% - Énfasis6 2 2 4 2 3 2 6" xfId="40899" xr:uid="{00000000-0005-0000-0000-0000BB210000}"/>
    <cellStyle name="20% - Énfasis6 2 2 4 2 3 2 7" xfId="45962" xr:uid="{8E2B92DB-157E-4609-A28E-83D41F0FEE60}"/>
    <cellStyle name="20% - Énfasis6 2 2 4 2 3 3" xfId="6476" xr:uid="{00000000-0005-0000-0000-0000BC210000}"/>
    <cellStyle name="20% - Énfasis6 2 2 4 2 3 3 2" xfId="28569" xr:uid="{00000000-0005-0000-0000-0000BD210000}"/>
    <cellStyle name="20% - Énfasis6 2 2 4 2 3 4" xfId="20878" xr:uid="{00000000-0005-0000-0000-0000BE210000}"/>
    <cellStyle name="20% - Énfasis6 2 2 4 2 3 4 2" xfId="33454" xr:uid="{00000000-0005-0000-0000-0000BF210000}"/>
    <cellStyle name="20% - Énfasis6 2 2 4 2 3 5" xfId="11387" xr:uid="{00000000-0005-0000-0000-0000C0210000}"/>
    <cellStyle name="20% - Énfasis6 2 2 4 2 3 6" xfId="23528" xr:uid="{00000000-0005-0000-0000-0000C1210000}"/>
    <cellStyle name="20% - Énfasis6 2 2 4 2 3 7" xfId="38358" xr:uid="{00000000-0005-0000-0000-0000C2210000}"/>
    <cellStyle name="20% - Énfasis6 2 2 4 2 3 8" xfId="43426" xr:uid="{4F00E0E5-C0F6-4513-ACEC-937F43B45868}"/>
    <cellStyle name="20% - Énfasis6 2 2 4 2 4" xfId="3064" xr:uid="{00000000-0005-0000-0000-0000C3210000}"/>
    <cellStyle name="20% - Énfasis6 2 2 4 2 4 2" xfId="17174" xr:uid="{00000000-0005-0000-0000-0000C4210000}"/>
    <cellStyle name="20% - Énfasis6 2 2 4 2 4 2 2" xfId="30067" xr:uid="{00000000-0005-0000-0000-0000C5210000}"/>
    <cellStyle name="20% - Énfasis6 2 2 4 2 4 3" xfId="12885" xr:uid="{00000000-0005-0000-0000-0000C6210000}"/>
    <cellStyle name="20% - Énfasis6 2 2 4 2 4 3 2" xfId="34952" xr:uid="{00000000-0005-0000-0000-0000C7210000}"/>
    <cellStyle name="20% - Énfasis6 2 2 4 2 4 4" xfId="8007" xr:uid="{00000000-0005-0000-0000-0000C8210000}"/>
    <cellStyle name="20% - Énfasis6 2 2 4 2 4 5" xfId="25132" xr:uid="{00000000-0005-0000-0000-0000C9210000}"/>
    <cellStyle name="20% - Énfasis6 2 2 4 2 4 6" xfId="39961" xr:uid="{00000000-0005-0000-0000-0000CA210000}"/>
    <cellStyle name="20% - Énfasis6 2 2 4 2 4 7" xfId="45024" xr:uid="{306D6D4C-1B7D-42C4-A28F-D8743A77206E}"/>
    <cellStyle name="20% - Énfasis6 2 2 4 2 5" xfId="5538" xr:uid="{00000000-0005-0000-0000-0000CB210000}"/>
    <cellStyle name="20% - Énfasis6 2 2 4 2 5 2" xfId="27631" xr:uid="{00000000-0005-0000-0000-0000CC210000}"/>
    <cellStyle name="20% - Énfasis6 2 2 4 2 6" xfId="15619" xr:uid="{00000000-0005-0000-0000-0000CD210000}"/>
    <cellStyle name="20% - Énfasis6 2 2 4 2 6 2" xfId="32516" xr:uid="{00000000-0005-0000-0000-0000CE210000}"/>
    <cellStyle name="20% - Énfasis6 2 2 4 2 7" xfId="19922" xr:uid="{00000000-0005-0000-0000-0000CF210000}"/>
    <cellStyle name="20% - Énfasis6 2 2 4 2 8" xfId="10449" xr:uid="{00000000-0005-0000-0000-0000D0210000}"/>
    <cellStyle name="20% - Énfasis6 2 2 4 2 9" xfId="22590" xr:uid="{00000000-0005-0000-0000-0000D1210000}"/>
    <cellStyle name="20% - Énfasis6 2 2 4 3" xfId="1479" xr:uid="{00000000-0005-0000-0000-0000D2210000}"/>
    <cellStyle name="20% - Énfasis6 2 2 4 3 2" xfId="3921" xr:uid="{00000000-0005-0000-0000-0000D3210000}"/>
    <cellStyle name="20% - Énfasis6 2 2 4 3 2 2" xfId="18031" xr:uid="{00000000-0005-0000-0000-0000D4210000}"/>
    <cellStyle name="20% - Énfasis6 2 2 4 3 2 2 2" xfId="30924" xr:uid="{00000000-0005-0000-0000-0000D5210000}"/>
    <cellStyle name="20% - Énfasis6 2 2 4 3 2 3" xfId="13742" xr:uid="{00000000-0005-0000-0000-0000D6210000}"/>
    <cellStyle name="20% - Énfasis6 2 2 4 3 2 3 2" xfId="35809" xr:uid="{00000000-0005-0000-0000-0000D7210000}"/>
    <cellStyle name="20% - Énfasis6 2 2 4 3 2 4" xfId="8864" xr:uid="{00000000-0005-0000-0000-0000D8210000}"/>
    <cellStyle name="20% - Énfasis6 2 2 4 3 2 5" xfId="25989" xr:uid="{00000000-0005-0000-0000-0000D9210000}"/>
    <cellStyle name="20% - Énfasis6 2 2 4 3 2 6" xfId="40818" xr:uid="{00000000-0005-0000-0000-0000DA210000}"/>
    <cellStyle name="20% - Énfasis6 2 2 4 3 2 7" xfId="45881" xr:uid="{C9525BCC-BD7F-42AB-9170-7AFE8050CFA2}"/>
    <cellStyle name="20% - Énfasis6 2 2 4 3 3" xfId="6395" xr:uid="{00000000-0005-0000-0000-0000DB210000}"/>
    <cellStyle name="20% - Énfasis6 2 2 4 3 3 2" xfId="28488" xr:uid="{00000000-0005-0000-0000-0000DC210000}"/>
    <cellStyle name="20% - Énfasis6 2 2 4 3 4" xfId="15538" xr:uid="{00000000-0005-0000-0000-0000DD210000}"/>
    <cellStyle name="20% - Énfasis6 2 2 4 3 4 2" xfId="33373" xr:uid="{00000000-0005-0000-0000-0000DE210000}"/>
    <cellStyle name="20% - Énfasis6 2 2 4 3 5" xfId="20797" xr:uid="{00000000-0005-0000-0000-0000DF210000}"/>
    <cellStyle name="20% - Énfasis6 2 2 4 3 6" xfId="11306" xr:uid="{00000000-0005-0000-0000-0000E0210000}"/>
    <cellStyle name="20% - Énfasis6 2 2 4 3 7" xfId="23447" xr:uid="{00000000-0005-0000-0000-0000E1210000}"/>
    <cellStyle name="20% - Énfasis6 2 2 4 3 8" xfId="38277" xr:uid="{00000000-0005-0000-0000-0000E2210000}"/>
    <cellStyle name="20% - Énfasis6 2 2 4 3 9" xfId="43345" xr:uid="{3CF9349E-E837-4471-991B-CD47D1F23A16}"/>
    <cellStyle name="20% - Énfasis6 2 2 4 4" xfId="2092" xr:uid="{00000000-0005-0000-0000-0000E3210000}"/>
    <cellStyle name="20% - Énfasis6 2 2 4 4 2" xfId="4534" xr:uid="{00000000-0005-0000-0000-0000E4210000}"/>
    <cellStyle name="20% - Énfasis6 2 2 4 4 2 2" xfId="18644" xr:uid="{00000000-0005-0000-0000-0000E5210000}"/>
    <cellStyle name="20% - Énfasis6 2 2 4 4 2 2 2" xfId="31537" xr:uid="{00000000-0005-0000-0000-0000E6210000}"/>
    <cellStyle name="20% - Énfasis6 2 2 4 4 2 3" xfId="14355" xr:uid="{00000000-0005-0000-0000-0000E7210000}"/>
    <cellStyle name="20% - Énfasis6 2 2 4 4 2 3 2" xfId="36422" xr:uid="{00000000-0005-0000-0000-0000E8210000}"/>
    <cellStyle name="20% - Énfasis6 2 2 4 4 2 4" xfId="9477" xr:uid="{00000000-0005-0000-0000-0000E9210000}"/>
    <cellStyle name="20% - Énfasis6 2 2 4 4 2 5" xfId="26602" xr:uid="{00000000-0005-0000-0000-0000EA210000}"/>
    <cellStyle name="20% - Énfasis6 2 2 4 4 2 6" xfId="41431" xr:uid="{00000000-0005-0000-0000-0000EB210000}"/>
    <cellStyle name="20% - Énfasis6 2 2 4 4 2 7" xfId="46494" xr:uid="{B3B917EF-A8CF-4B16-9B04-E3A178775DA5}"/>
    <cellStyle name="20% - Énfasis6 2 2 4 4 3" xfId="7008" xr:uid="{00000000-0005-0000-0000-0000EC210000}"/>
    <cellStyle name="20% - Énfasis6 2 2 4 4 3 2" xfId="29101" xr:uid="{00000000-0005-0000-0000-0000ED210000}"/>
    <cellStyle name="20% - Énfasis6 2 2 4 4 4" xfId="16169" xr:uid="{00000000-0005-0000-0000-0000EE210000}"/>
    <cellStyle name="20% - Énfasis6 2 2 4 4 4 2" xfId="33986" xr:uid="{00000000-0005-0000-0000-0000EF210000}"/>
    <cellStyle name="20% - Énfasis6 2 2 4 4 5" xfId="21410" xr:uid="{00000000-0005-0000-0000-0000F0210000}"/>
    <cellStyle name="20% - Énfasis6 2 2 4 4 6" xfId="11919" xr:uid="{00000000-0005-0000-0000-0000F1210000}"/>
    <cellStyle name="20% - Énfasis6 2 2 4 4 7" xfId="24060" xr:uid="{00000000-0005-0000-0000-0000F2210000}"/>
    <cellStyle name="20% - Énfasis6 2 2 4 4 8" xfId="38890" xr:uid="{00000000-0005-0000-0000-0000F3210000}"/>
    <cellStyle name="20% - Énfasis6 2 2 4 4 9" xfId="43958" xr:uid="{FF511A1C-4179-4552-A2B2-E9ED14E48CB1}"/>
    <cellStyle name="20% - Énfasis6 2 2 4 5" xfId="2401" xr:uid="{00000000-0005-0000-0000-0000F4210000}"/>
    <cellStyle name="20% - Énfasis6 2 2 4 5 2" xfId="4843" xr:uid="{00000000-0005-0000-0000-0000F5210000}"/>
    <cellStyle name="20% - Énfasis6 2 2 4 5 2 2" xfId="18953" xr:uid="{00000000-0005-0000-0000-0000F6210000}"/>
    <cellStyle name="20% - Énfasis6 2 2 4 5 2 2 2" xfId="31846" xr:uid="{00000000-0005-0000-0000-0000F7210000}"/>
    <cellStyle name="20% - Énfasis6 2 2 4 5 2 3" xfId="14664" xr:uid="{00000000-0005-0000-0000-0000F8210000}"/>
    <cellStyle name="20% - Énfasis6 2 2 4 5 2 3 2" xfId="36731" xr:uid="{00000000-0005-0000-0000-0000F9210000}"/>
    <cellStyle name="20% - Énfasis6 2 2 4 5 2 4" xfId="9786" xr:uid="{00000000-0005-0000-0000-0000FA210000}"/>
    <cellStyle name="20% - Énfasis6 2 2 4 5 2 5" xfId="26911" xr:uid="{00000000-0005-0000-0000-0000FB210000}"/>
    <cellStyle name="20% - Énfasis6 2 2 4 5 2 6" xfId="41740" xr:uid="{00000000-0005-0000-0000-0000FC210000}"/>
    <cellStyle name="20% - Énfasis6 2 2 4 5 2 7" xfId="46803" xr:uid="{2D17D83E-0DE4-437A-B681-2950D6D40601}"/>
    <cellStyle name="20% - Énfasis6 2 2 4 5 3" xfId="7317" xr:uid="{00000000-0005-0000-0000-0000FD210000}"/>
    <cellStyle name="20% - Énfasis6 2 2 4 5 3 2" xfId="29410" xr:uid="{00000000-0005-0000-0000-0000FE210000}"/>
    <cellStyle name="20% - Énfasis6 2 2 4 5 4" xfId="16478" xr:uid="{00000000-0005-0000-0000-0000FF210000}"/>
    <cellStyle name="20% - Énfasis6 2 2 4 5 4 2" xfId="34295" xr:uid="{00000000-0005-0000-0000-000000220000}"/>
    <cellStyle name="20% - Énfasis6 2 2 4 5 5" xfId="21719" xr:uid="{00000000-0005-0000-0000-000001220000}"/>
    <cellStyle name="20% - Énfasis6 2 2 4 5 6" xfId="12228" xr:uid="{00000000-0005-0000-0000-000002220000}"/>
    <cellStyle name="20% - Énfasis6 2 2 4 5 7" xfId="24369" xr:uid="{00000000-0005-0000-0000-000003220000}"/>
    <cellStyle name="20% - Énfasis6 2 2 4 5 8" xfId="39199" xr:uid="{00000000-0005-0000-0000-000004220000}"/>
    <cellStyle name="20% - Énfasis6 2 2 4 5 9" xfId="44267" xr:uid="{73111665-48AB-484F-BC11-ADF672F42B7F}"/>
    <cellStyle name="20% - Énfasis6 2 2 4 6" xfId="1037" xr:uid="{00000000-0005-0000-0000-000005220000}"/>
    <cellStyle name="20% - Énfasis6 2 2 4 6 2" xfId="3482" xr:uid="{00000000-0005-0000-0000-000006220000}"/>
    <cellStyle name="20% - Énfasis6 2 2 4 6 2 2" xfId="17592" xr:uid="{00000000-0005-0000-0000-000007220000}"/>
    <cellStyle name="20% - Énfasis6 2 2 4 6 2 2 2" xfId="30485" xr:uid="{00000000-0005-0000-0000-000008220000}"/>
    <cellStyle name="20% - Énfasis6 2 2 4 6 2 3" xfId="13303" xr:uid="{00000000-0005-0000-0000-000009220000}"/>
    <cellStyle name="20% - Énfasis6 2 2 4 6 2 3 2" xfId="35370" xr:uid="{00000000-0005-0000-0000-00000A220000}"/>
    <cellStyle name="20% - Énfasis6 2 2 4 6 2 4" xfId="8425" xr:uid="{00000000-0005-0000-0000-00000B220000}"/>
    <cellStyle name="20% - Énfasis6 2 2 4 6 2 5" xfId="25550" xr:uid="{00000000-0005-0000-0000-00000C220000}"/>
    <cellStyle name="20% - Énfasis6 2 2 4 6 2 6" xfId="40379" xr:uid="{00000000-0005-0000-0000-00000D220000}"/>
    <cellStyle name="20% - Énfasis6 2 2 4 6 2 7" xfId="45442" xr:uid="{31A32BFE-0310-4CF7-A8D4-5AC138664C26}"/>
    <cellStyle name="20% - Énfasis6 2 2 4 6 3" xfId="5956" xr:uid="{00000000-0005-0000-0000-00000E220000}"/>
    <cellStyle name="20% - Énfasis6 2 2 4 6 3 2" xfId="28049" xr:uid="{00000000-0005-0000-0000-00000F220000}"/>
    <cellStyle name="20% - Énfasis6 2 2 4 6 4" xfId="20358" xr:uid="{00000000-0005-0000-0000-000010220000}"/>
    <cellStyle name="20% - Énfasis6 2 2 4 6 4 2" xfId="32934" xr:uid="{00000000-0005-0000-0000-000011220000}"/>
    <cellStyle name="20% - Énfasis6 2 2 4 6 5" xfId="10867" xr:uid="{00000000-0005-0000-0000-000012220000}"/>
    <cellStyle name="20% - Énfasis6 2 2 4 6 6" xfId="23008" xr:uid="{00000000-0005-0000-0000-000013220000}"/>
    <cellStyle name="20% - Énfasis6 2 2 4 6 7" xfId="37838" xr:uid="{00000000-0005-0000-0000-000014220000}"/>
    <cellStyle name="20% - Énfasis6 2 2 4 6 8" xfId="42906" xr:uid="{46F71023-FF55-4A0F-9ADD-E39999328100}"/>
    <cellStyle name="20% - Énfasis6 2 2 4 7" xfId="2983" xr:uid="{00000000-0005-0000-0000-000015220000}"/>
    <cellStyle name="20% - Énfasis6 2 2 4 7 2" xfId="17093" xr:uid="{00000000-0005-0000-0000-000016220000}"/>
    <cellStyle name="20% - Énfasis6 2 2 4 7 2 2" xfId="29986" xr:uid="{00000000-0005-0000-0000-000017220000}"/>
    <cellStyle name="20% - Énfasis6 2 2 4 7 3" xfId="12804" xr:uid="{00000000-0005-0000-0000-000018220000}"/>
    <cellStyle name="20% - Énfasis6 2 2 4 7 3 2" xfId="34871" xr:uid="{00000000-0005-0000-0000-000019220000}"/>
    <cellStyle name="20% - Énfasis6 2 2 4 7 4" xfId="7926" xr:uid="{00000000-0005-0000-0000-00001A220000}"/>
    <cellStyle name="20% - Énfasis6 2 2 4 7 5" xfId="25051" xr:uid="{00000000-0005-0000-0000-00001B220000}"/>
    <cellStyle name="20% - Énfasis6 2 2 4 7 6" xfId="39880" xr:uid="{00000000-0005-0000-0000-00001C220000}"/>
    <cellStyle name="20% - Énfasis6 2 2 4 7 7" xfId="44943" xr:uid="{5B115569-2AB4-490D-9606-A68C890EF8C9}"/>
    <cellStyle name="20% - Énfasis6 2 2 4 8" xfId="5457" xr:uid="{00000000-0005-0000-0000-00001D220000}"/>
    <cellStyle name="20% - Énfasis6 2 2 4 8 2" xfId="27550" xr:uid="{00000000-0005-0000-0000-00001E220000}"/>
    <cellStyle name="20% - Énfasis6 2 2 4 9" xfId="15099" xr:uid="{00000000-0005-0000-0000-00001F220000}"/>
    <cellStyle name="20% - Énfasis6 2 2 4 9 2" xfId="32435" xr:uid="{00000000-0005-0000-0000-000020220000}"/>
    <cellStyle name="20% - Énfasis6 2 2 5" xfId="511" xr:uid="{00000000-0005-0000-0000-000021220000}"/>
    <cellStyle name="20% - Énfasis6 2 2 5 10" xfId="19459" xr:uid="{00000000-0005-0000-0000-000022220000}"/>
    <cellStyle name="20% - Énfasis6 2 2 5 11" xfId="19871" xr:uid="{00000000-0005-0000-0000-000023220000}"/>
    <cellStyle name="20% - Énfasis6 2 2 5 12" xfId="10398" xr:uid="{00000000-0005-0000-0000-000024220000}"/>
    <cellStyle name="20% - Énfasis6 2 2 5 13" xfId="22539" xr:uid="{00000000-0005-0000-0000-000025220000}"/>
    <cellStyle name="20% - Énfasis6 2 2 5 14" xfId="37369" xr:uid="{00000000-0005-0000-0000-000026220000}"/>
    <cellStyle name="20% - Énfasis6 2 2 5 15" xfId="42437" xr:uid="{24C3C54B-B713-4F9A-BFF6-4EE36B4B1CDF}"/>
    <cellStyle name="20% - Énfasis6 2 2 5 2" xfId="561" xr:uid="{00000000-0005-0000-0000-000027220000}"/>
    <cellStyle name="20% - Énfasis6 2 2 5 2 10" xfId="37419" xr:uid="{00000000-0005-0000-0000-000028220000}"/>
    <cellStyle name="20% - Énfasis6 2 2 5 2 11" xfId="42487" xr:uid="{CEADDF36-991E-4A5D-A648-5B17734AB839}"/>
    <cellStyle name="20% - Énfasis6 2 2 5 2 2" xfId="2172" xr:uid="{00000000-0005-0000-0000-000029220000}"/>
    <cellStyle name="20% - Énfasis6 2 2 5 2 2 2" xfId="4614" xr:uid="{00000000-0005-0000-0000-00002A220000}"/>
    <cellStyle name="20% - Énfasis6 2 2 5 2 2 2 2" xfId="18724" xr:uid="{00000000-0005-0000-0000-00002B220000}"/>
    <cellStyle name="20% - Énfasis6 2 2 5 2 2 2 2 2" xfId="31617" xr:uid="{00000000-0005-0000-0000-00002C220000}"/>
    <cellStyle name="20% - Énfasis6 2 2 5 2 2 2 3" xfId="14435" xr:uid="{00000000-0005-0000-0000-00002D220000}"/>
    <cellStyle name="20% - Énfasis6 2 2 5 2 2 2 3 2" xfId="36502" xr:uid="{00000000-0005-0000-0000-00002E220000}"/>
    <cellStyle name="20% - Énfasis6 2 2 5 2 2 2 4" xfId="9557" xr:uid="{00000000-0005-0000-0000-00002F220000}"/>
    <cellStyle name="20% - Énfasis6 2 2 5 2 2 2 5" xfId="26682" xr:uid="{00000000-0005-0000-0000-000030220000}"/>
    <cellStyle name="20% - Énfasis6 2 2 5 2 2 2 6" xfId="41511" xr:uid="{00000000-0005-0000-0000-000031220000}"/>
    <cellStyle name="20% - Énfasis6 2 2 5 2 2 2 7" xfId="46574" xr:uid="{AEEF3224-6F0F-49B3-9414-7A9C3F87B4AB}"/>
    <cellStyle name="20% - Énfasis6 2 2 5 2 2 3" xfId="7088" xr:uid="{00000000-0005-0000-0000-000032220000}"/>
    <cellStyle name="20% - Énfasis6 2 2 5 2 2 3 2" xfId="29181" xr:uid="{00000000-0005-0000-0000-000033220000}"/>
    <cellStyle name="20% - Énfasis6 2 2 5 2 2 4" xfId="16249" xr:uid="{00000000-0005-0000-0000-000034220000}"/>
    <cellStyle name="20% - Énfasis6 2 2 5 2 2 4 2" xfId="34066" xr:uid="{00000000-0005-0000-0000-000035220000}"/>
    <cellStyle name="20% - Énfasis6 2 2 5 2 2 5" xfId="21490" xr:uid="{00000000-0005-0000-0000-000036220000}"/>
    <cellStyle name="20% - Énfasis6 2 2 5 2 2 6" xfId="11999" xr:uid="{00000000-0005-0000-0000-000037220000}"/>
    <cellStyle name="20% - Énfasis6 2 2 5 2 2 7" xfId="24140" xr:uid="{00000000-0005-0000-0000-000038220000}"/>
    <cellStyle name="20% - Énfasis6 2 2 5 2 2 8" xfId="38970" xr:uid="{00000000-0005-0000-0000-000039220000}"/>
    <cellStyle name="20% - Énfasis6 2 2 5 2 2 9" xfId="44038" xr:uid="{8607DEA4-00D0-46D2-9521-AD521712A548}"/>
    <cellStyle name="20% - Énfasis6 2 2 5 2 3" xfId="1559" xr:uid="{00000000-0005-0000-0000-00003A220000}"/>
    <cellStyle name="20% - Énfasis6 2 2 5 2 3 2" xfId="4001" xr:uid="{00000000-0005-0000-0000-00003B220000}"/>
    <cellStyle name="20% - Énfasis6 2 2 5 2 3 2 2" xfId="18111" xr:uid="{00000000-0005-0000-0000-00003C220000}"/>
    <cellStyle name="20% - Énfasis6 2 2 5 2 3 2 2 2" xfId="31004" xr:uid="{00000000-0005-0000-0000-00003D220000}"/>
    <cellStyle name="20% - Énfasis6 2 2 5 2 3 2 3" xfId="13822" xr:uid="{00000000-0005-0000-0000-00003E220000}"/>
    <cellStyle name="20% - Énfasis6 2 2 5 2 3 2 3 2" xfId="35889" xr:uid="{00000000-0005-0000-0000-00003F220000}"/>
    <cellStyle name="20% - Énfasis6 2 2 5 2 3 2 4" xfId="8944" xr:uid="{00000000-0005-0000-0000-000040220000}"/>
    <cellStyle name="20% - Énfasis6 2 2 5 2 3 2 5" xfId="26069" xr:uid="{00000000-0005-0000-0000-000041220000}"/>
    <cellStyle name="20% - Énfasis6 2 2 5 2 3 2 6" xfId="40898" xr:uid="{00000000-0005-0000-0000-000042220000}"/>
    <cellStyle name="20% - Énfasis6 2 2 5 2 3 2 7" xfId="45961" xr:uid="{332CA527-0BBB-4B92-B745-9E716E3A0422}"/>
    <cellStyle name="20% - Énfasis6 2 2 5 2 3 3" xfId="6475" xr:uid="{00000000-0005-0000-0000-000043220000}"/>
    <cellStyle name="20% - Énfasis6 2 2 5 2 3 3 2" xfId="28568" xr:uid="{00000000-0005-0000-0000-000044220000}"/>
    <cellStyle name="20% - Énfasis6 2 2 5 2 3 4" xfId="20877" xr:uid="{00000000-0005-0000-0000-000045220000}"/>
    <cellStyle name="20% - Énfasis6 2 2 5 2 3 4 2" xfId="33453" xr:uid="{00000000-0005-0000-0000-000046220000}"/>
    <cellStyle name="20% - Énfasis6 2 2 5 2 3 5" xfId="11386" xr:uid="{00000000-0005-0000-0000-000047220000}"/>
    <cellStyle name="20% - Énfasis6 2 2 5 2 3 6" xfId="23527" xr:uid="{00000000-0005-0000-0000-000048220000}"/>
    <cellStyle name="20% - Énfasis6 2 2 5 2 3 7" xfId="38357" xr:uid="{00000000-0005-0000-0000-000049220000}"/>
    <cellStyle name="20% - Énfasis6 2 2 5 2 3 8" xfId="43425" xr:uid="{9532C772-B6EB-4D34-9456-76EA658B996C}"/>
    <cellStyle name="20% - Énfasis6 2 2 5 2 4" xfId="3063" xr:uid="{00000000-0005-0000-0000-00004A220000}"/>
    <cellStyle name="20% - Énfasis6 2 2 5 2 4 2" xfId="17173" xr:uid="{00000000-0005-0000-0000-00004B220000}"/>
    <cellStyle name="20% - Énfasis6 2 2 5 2 4 2 2" xfId="30066" xr:uid="{00000000-0005-0000-0000-00004C220000}"/>
    <cellStyle name="20% - Énfasis6 2 2 5 2 4 3" xfId="12884" xr:uid="{00000000-0005-0000-0000-00004D220000}"/>
    <cellStyle name="20% - Énfasis6 2 2 5 2 4 3 2" xfId="34951" xr:uid="{00000000-0005-0000-0000-00004E220000}"/>
    <cellStyle name="20% - Énfasis6 2 2 5 2 4 4" xfId="8006" xr:uid="{00000000-0005-0000-0000-00004F220000}"/>
    <cellStyle name="20% - Énfasis6 2 2 5 2 4 5" xfId="25131" xr:uid="{00000000-0005-0000-0000-000050220000}"/>
    <cellStyle name="20% - Énfasis6 2 2 5 2 4 6" xfId="39960" xr:uid="{00000000-0005-0000-0000-000051220000}"/>
    <cellStyle name="20% - Énfasis6 2 2 5 2 4 7" xfId="45023" xr:uid="{7B23BB53-C595-47FA-ABF8-C9B1FA0F323D}"/>
    <cellStyle name="20% - Énfasis6 2 2 5 2 5" xfId="5537" xr:uid="{00000000-0005-0000-0000-000052220000}"/>
    <cellStyle name="20% - Énfasis6 2 2 5 2 5 2" xfId="27630" xr:uid="{00000000-0005-0000-0000-000053220000}"/>
    <cellStyle name="20% - Énfasis6 2 2 5 2 6" xfId="15618" xr:uid="{00000000-0005-0000-0000-000054220000}"/>
    <cellStyle name="20% - Énfasis6 2 2 5 2 6 2" xfId="32515" xr:uid="{00000000-0005-0000-0000-000055220000}"/>
    <cellStyle name="20% - Énfasis6 2 2 5 2 7" xfId="19921" xr:uid="{00000000-0005-0000-0000-000056220000}"/>
    <cellStyle name="20% - Énfasis6 2 2 5 2 8" xfId="10448" xr:uid="{00000000-0005-0000-0000-000057220000}"/>
    <cellStyle name="20% - Énfasis6 2 2 5 2 9" xfId="22589" xr:uid="{00000000-0005-0000-0000-000058220000}"/>
    <cellStyle name="20% - Énfasis6 2 2 5 3" xfId="1509" xr:uid="{00000000-0005-0000-0000-000059220000}"/>
    <cellStyle name="20% - Énfasis6 2 2 5 3 2" xfId="3951" xr:uid="{00000000-0005-0000-0000-00005A220000}"/>
    <cellStyle name="20% - Énfasis6 2 2 5 3 2 2" xfId="18061" xr:uid="{00000000-0005-0000-0000-00005B220000}"/>
    <cellStyle name="20% - Énfasis6 2 2 5 3 2 2 2" xfId="30954" xr:uid="{00000000-0005-0000-0000-00005C220000}"/>
    <cellStyle name="20% - Énfasis6 2 2 5 3 2 3" xfId="13772" xr:uid="{00000000-0005-0000-0000-00005D220000}"/>
    <cellStyle name="20% - Énfasis6 2 2 5 3 2 3 2" xfId="35839" xr:uid="{00000000-0005-0000-0000-00005E220000}"/>
    <cellStyle name="20% - Énfasis6 2 2 5 3 2 4" xfId="8894" xr:uid="{00000000-0005-0000-0000-00005F220000}"/>
    <cellStyle name="20% - Énfasis6 2 2 5 3 2 5" xfId="26019" xr:uid="{00000000-0005-0000-0000-000060220000}"/>
    <cellStyle name="20% - Énfasis6 2 2 5 3 2 6" xfId="40848" xr:uid="{00000000-0005-0000-0000-000061220000}"/>
    <cellStyle name="20% - Énfasis6 2 2 5 3 2 7" xfId="45911" xr:uid="{798ED344-29E3-4507-A12C-27E6AEFDB2CE}"/>
    <cellStyle name="20% - Énfasis6 2 2 5 3 3" xfId="6425" xr:uid="{00000000-0005-0000-0000-000062220000}"/>
    <cellStyle name="20% - Énfasis6 2 2 5 3 3 2" xfId="28518" xr:uid="{00000000-0005-0000-0000-000063220000}"/>
    <cellStyle name="20% - Énfasis6 2 2 5 3 4" xfId="15568" xr:uid="{00000000-0005-0000-0000-000064220000}"/>
    <cellStyle name="20% - Énfasis6 2 2 5 3 4 2" xfId="33403" xr:uid="{00000000-0005-0000-0000-000065220000}"/>
    <cellStyle name="20% - Énfasis6 2 2 5 3 5" xfId="20827" xr:uid="{00000000-0005-0000-0000-000066220000}"/>
    <cellStyle name="20% - Énfasis6 2 2 5 3 6" xfId="11336" xr:uid="{00000000-0005-0000-0000-000067220000}"/>
    <cellStyle name="20% - Énfasis6 2 2 5 3 7" xfId="23477" xr:uid="{00000000-0005-0000-0000-000068220000}"/>
    <cellStyle name="20% - Énfasis6 2 2 5 3 8" xfId="38307" xr:uid="{00000000-0005-0000-0000-000069220000}"/>
    <cellStyle name="20% - Énfasis6 2 2 5 3 9" xfId="43375" xr:uid="{2A11D936-9E43-44A9-B8AE-BC5B5281F59F}"/>
    <cellStyle name="20% - Énfasis6 2 2 5 4" xfId="2122" xr:uid="{00000000-0005-0000-0000-00006A220000}"/>
    <cellStyle name="20% - Énfasis6 2 2 5 4 2" xfId="4564" xr:uid="{00000000-0005-0000-0000-00006B220000}"/>
    <cellStyle name="20% - Énfasis6 2 2 5 4 2 2" xfId="18674" xr:uid="{00000000-0005-0000-0000-00006C220000}"/>
    <cellStyle name="20% - Énfasis6 2 2 5 4 2 2 2" xfId="31567" xr:uid="{00000000-0005-0000-0000-00006D220000}"/>
    <cellStyle name="20% - Énfasis6 2 2 5 4 2 3" xfId="14385" xr:uid="{00000000-0005-0000-0000-00006E220000}"/>
    <cellStyle name="20% - Énfasis6 2 2 5 4 2 3 2" xfId="36452" xr:uid="{00000000-0005-0000-0000-00006F220000}"/>
    <cellStyle name="20% - Énfasis6 2 2 5 4 2 4" xfId="9507" xr:uid="{00000000-0005-0000-0000-000070220000}"/>
    <cellStyle name="20% - Énfasis6 2 2 5 4 2 5" xfId="26632" xr:uid="{00000000-0005-0000-0000-000071220000}"/>
    <cellStyle name="20% - Énfasis6 2 2 5 4 2 6" xfId="41461" xr:uid="{00000000-0005-0000-0000-000072220000}"/>
    <cellStyle name="20% - Énfasis6 2 2 5 4 2 7" xfId="46524" xr:uid="{514D853E-078A-4F07-BC9F-3172D92191E0}"/>
    <cellStyle name="20% - Énfasis6 2 2 5 4 3" xfId="7038" xr:uid="{00000000-0005-0000-0000-000073220000}"/>
    <cellStyle name="20% - Énfasis6 2 2 5 4 3 2" xfId="29131" xr:uid="{00000000-0005-0000-0000-000074220000}"/>
    <cellStyle name="20% - Énfasis6 2 2 5 4 4" xfId="16199" xr:uid="{00000000-0005-0000-0000-000075220000}"/>
    <cellStyle name="20% - Énfasis6 2 2 5 4 4 2" xfId="34016" xr:uid="{00000000-0005-0000-0000-000076220000}"/>
    <cellStyle name="20% - Énfasis6 2 2 5 4 5" xfId="21440" xr:uid="{00000000-0005-0000-0000-000077220000}"/>
    <cellStyle name="20% - Énfasis6 2 2 5 4 6" xfId="11949" xr:uid="{00000000-0005-0000-0000-000078220000}"/>
    <cellStyle name="20% - Énfasis6 2 2 5 4 7" xfId="24090" xr:uid="{00000000-0005-0000-0000-000079220000}"/>
    <cellStyle name="20% - Énfasis6 2 2 5 4 8" xfId="38920" xr:uid="{00000000-0005-0000-0000-00007A220000}"/>
    <cellStyle name="20% - Énfasis6 2 2 5 4 9" xfId="43988" xr:uid="{DA608BBF-5AA9-4B93-8DCC-CF7FA9A2AE48}"/>
    <cellStyle name="20% - Énfasis6 2 2 5 5" xfId="2456" xr:uid="{00000000-0005-0000-0000-00007B220000}"/>
    <cellStyle name="20% - Énfasis6 2 2 5 5 2" xfId="4898" xr:uid="{00000000-0005-0000-0000-00007C220000}"/>
    <cellStyle name="20% - Énfasis6 2 2 5 5 2 2" xfId="19008" xr:uid="{00000000-0005-0000-0000-00007D220000}"/>
    <cellStyle name="20% - Énfasis6 2 2 5 5 2 2 2" xfId="31901" xr:uid="{00000000-0005-0000-0000-00007E220000}"/>
    <cellStyle name="20% - Énfasis6 2 2 5 5 2 3" xfId="14719" xr:uid="{00000000-0005-0000-0000-00007F220000}"/>
    <cellStyle name="20% - Énfasis6 2 2 5 5 2 3 2" xfId="36786" xr:uid="{00000000-0005-0000-0000-000080220000}"/>
    <cellStyle name="20% - Énfasis6 2 2 5 5 2 4" xfId="9841" xr:uid="{00000000-0005-0000-0000-000081220000}"/>
    <cellStyle name="20% - Énfasis6 2 2 5 5 2 5" xfId="26966" xr:uid="{00000000-0005-0000-0000-000082220000}"/>
    <cellStyle name="20% - Énfasis6 2 2 5 5 2 6" xfId="41795" xr:uid="{00000000-0005-0000-0000-000083220000}"/>
    <cellStyle name="20% - Énfasis6 2 2 5 5 2 7" xfId="46858" xr:uid="{162EA397-F6AC-4EE0-AB68-B3C0EBFBDC69}"/>
    <cellStyle name="20% - Énfasis6 2 2 5 5 3" xfId="7372" xr:uid="{00000000-0005-0000-0000-000084220000}"/>
    <cellStyle name="20% - Énfasis6 2 2 5 5 3 2" xfId="29465" xr:uid="{00000000-0005-0000-0000-000085220000}"/>
    <cellStyle name="20% - Énfasis6 2 2 5 5 4" xfId="16533" xr:uid="{00000000-0005-0000-0000-000086220000}"/>
    <cellStyle name="20% - Énfasis6 2 2 5 5 4 2" xfId="34350" xr:uid="{00000000-0005-0000-0000-000087220000}"/>
    <cellStyle name="20% - Énfasis6 2 2 5 5 5" xfId="21774" xr:uid="{00000000-0005-0000-0000-000088220000}"/>
    <cellStyle name="20% - Énfasis6 2 2 5 5 6" xfId="12283" xr:uid="{00000000-0005-0000-0000-000089220000}"/>
    <cellStyle name="20% - Énfasis6 2 2 5 5 7" xfId="24424" xr:uid="{00000000-0005-0000-0000-00008A220000}"/>
    <cellStyle name="20% - Énfasis6 2 2 5 5 8" xfId="39254" xr:uid="{00000000-0005-0000-0000-00008B220000}"/>
    <cellStyle name="20% - Énfasis6 2 2 5 5 9" xfId="44322" xr:uid="{F727BE1B-1753-4FDC-99BE-5E9540E86312}"/>
    <cellStyle name="20% - Énfasis6 2 2 5 6" xfId="1067" xr:uid="{00000000-0005-0000-0000-00008C220000}"/>
    <cellStyle name="20% - Énfasis6 2 2 5 6 2" xfId="3512" xr:uid="{00000000-0005-0000-0000-00008D220000}"/>
    <cellStyle name="20% - Énfasis6 2 2 5 6 2 2" xfId="17622" xr:uid="{00000000-0005-0000-0000-00008E220000}"/>
    <cellStyle name="20% - Énfasis6 2 2 5 6 2 2 2" xfId="30515" xr:uid="{00000000-0005-0000-0000-00008F220000}"/>
    <cellStyle name="20% - Énfasis6 2 2 5 6 2 3" xfId="13333" xr:uid="{00000000-0005-0000-0000-000090220000}"/>
    <cellStyle name="20% - Énfasis6 2 2 5 6 2 3 2" xfId="35400" xr:uid="{00000000-0005-0000-0000-000091220000}"/>
    <cellStyle name="20% - Énfasis6 2 2 5 6 2 4" xfId="8455" xr:uid="{00000000-0005-0000-0000-000092220000}"/>
    <cellStyle name="20% - Énfasis6 2 2 5 6 2 5" xfId="25580" xr:uid="{00000000-0005-0000-0000-000093220000}"/>
    <cellStyle name="20% - Énfasis6 2 2 5 6 2 6" xfId="40409" xr:uid="{00000000-0005-0000-0000-000094220000}"/>
    <cellStyle name="20% - Énfasis6 2 2 5 6 2 7" xfId="45472" xr:uid="{D2461C0F-2AAE-4217-84D5-DC309FA91D1C}"/>
    <cellStyle name="20% - Énfasis6 2 2 5 6 3" xfId="5986" xr:uid="{00000000-0005-0000-0000-000095220000}"/>
    <cellStyle name="20% - Énfasis6 2 2 5 6 3 2" xfId="28079" xr:uid="{00000000-0005-0000-0000-000096220000}"/>
    <cellStyle name="20% - Énfasis6 2 2 5 6 4" xfId="20388" xr:uid="{00000000-0005-0000-0000-000097220000}"/>
    <cellStyle name="20% - Énfasis6 2 2 5 6 4 2" xfId="32964" xr:uid="{00000000-0005-0000-0000-000098220000}"/>
    <cellStyle name="20% - Énfasis6 2 2 5 6 5" xfId="10897" xr:uid="{00000000-0005-0000-0000-000099220000}"/>
    <cellStyle name="20% - Énfasis6 2 2 5 6 6" xfId="23038" xr:uid="{00000000-0005-0000-0000-00009A220000}"/>
    <cellStyle name="20% - Énfasis6 2 2 5 6 7" xfId="37868" xr:uid="{00000000-0005-0000-0000-00009B220000}"/>
    <cellStyle name="20% - Énfasis6 2 2 5 6 8" xfId="42936" xr:uid="{9ACB13F8-7AE6-4980-A152-A97804A9B11C}"/>
    <cellStyle name="20% - Énfasis6 2 2 5 7" xfId="3013" xr:uid="{00000000-0005-0000-0000-00009C220000}"/>
    <cellStyle name="20% - Énfasis6 2 2 5 7 2" xfId="17123" xr:uid="{00000000-0005-0000-0000-00009D220000}"/>
    <cellStyle name="20% - Énfasis6 2 2 5 7 2 2" xfId="30016" xr:uid="{00000000-0005-0000-0000-00009E220000}"/>
    <cellStyle name="20% - Énfasis6 2 2 5 7 3" xfId="12834" xr:uid="{00000000-0005-0000-0000-00009F220000}"/>
    <cellStyle name="20% - Énfasis6 2 2 5 7 3 2" xfId="34901" xr:uid="{00000000-0005-0000-0000-0000A0220000}"/>
    <cellStyle name="20% - Énfasis6 2 2 5 7 4" xfId="7956" xr:uid="{00000000-0005-0000-0000-0000A1220000}"/>
    <cellStyle name="20% - Énfasis6 2 2 5 7 5" xfId="25081" xr:uid="{00000000-0005-0000-0000-0000A2220000}"/>
    <cellStyle name="20% - Énfasis6 2 2 5 7 6" xfId="39910" xr:uid="{00000000-0005-0000-0000-0000A3220000}"/>
    <cellStyle name="20% - Énfasis6 2 2 5 7 7" xfId="44973" xr:uid="{EFABC8D6-0925-49ED-B133-03F36A61C6C3}"/>
    <cellStyle name="20% - Énfasis6 2 2 5 8" xfId="5487" xr:uid="{00000000-0005-0000-0000-0000A4220000}"/>
    <cellStyle name="20% - Énfasis6 2 2 5 8 2" xfId="27580" xr:uid="{00000000-0005-0000-0000-0000A5220000}"/>
    <cellStyle name="20% - Énfasis6 2 2 5 9" xfId="15129" xr:uid="{00000000-0005-0000-0000-0000A6220000}"/>
    <cellStyle name="20% - Énfasis6 2 2 5 9 2" xfId="32465" xr:uid="{00000000-0005-0000-0000-0000A7220000}"/>
    <cellStyle name="20% - Énfasis6 2 2 6" xfId="288" xr:uid="{00000000-0005-0000-0000-0000A8220000}"/>
    <cellStyle name="20% - Énfasis6 2 2 6 10" xfId="22342" xr:uid="{00000000-0005-0000-0000-0000A9220000}"/>
    <cellStyle name="20% - Énfasis6 2 2 6 11" xfId="37172" xr:uid="{00000000-0005-0000-0000-0000AA220000}"/>
    <cellStyle name="20% - Énfasis6 2 2 6 12" xfId="42240" xr:uid="{B550C28A-DA7D-4657-82FA-348433E07B48}"/>
    <cellStyle name="20% - Énfasis6 2 2 6 2" xfId="1310" xr:uid="{00000000-0005-0000-0000-0000AB220000}"/>
    <cellStyle name="20% - Énfasis6 2 2 6 2 2" xfId="3754" xr:uid="{00000000-0005-0000-0000-0000AC220000}"/>
    <cellStyle name="20% - Énfasis6 2 2 6 2 2 2" xfId="17864" xr:uid="{00000000-0005-0000-0000-0000AD220000}"/>
    <cellStyle name="20% - Énfasis6 2 2 6 2 2 2 2" xfId="30757" xr:uid="{00000000-0005-0000-0000-0000AE220000}"/>
    <cellStyle name="20% - Énfasis6 2 2 6 2 2 3" xfId="13575" xr:uid="{00000000-0005-0000-0000-0000AF220000}"/>
    <cellStyle name="20% - Énfasis6 2 2 6 2 2 3 2" xfId="35642" xr:uid="{00000000-0005-0000-0000-0000B0220000}"/>
    <cellStyle name="20% - Énfasis6 2 2 6 2 2 4" xfId="8697" xr:uid="{00000000-0005-0000-0000-0000B1220000}"/>
    <cellStyle name="20% - Énfasis6 2 2 6 2 2 5" xfId="25822" xr:uid="{00000000-0005-0000-0000-0000B2220000}"/>
    <cellStyle name="20% - Énfasis6 2 2 6 2 2 6" xfId="40651" xr:uid="{00000000-0005-0000-0000-0000B3220000}"/>
    <cellStyle name="20% - Énfasis6 2 2 6 2 2 7" xfId="45714" xr:uid="{1FE77328-059F-4FC4-85DF-618691DF783C}"/>
    <cellStyle name="20% - Énfasis6 2 2 6 2 3" xfId="6228" xr:uid="{00000000-0005-0000-0000-0000B4220000}"/>
    <cellStyle name="20% - Énfasis6 2 2 6 2 3 2" xfId="28321" xr:uid="{00000000-0005-0000-0000-0000B5220000}"/>
    <cellStyle name="20% - Énfasis6 2 2 6 2 4" xfId="15371" xr:uid="{00000000-0005-0000-0000-0000B6220000}"/>
    <cellStyle name="20% - Énfasis6 2 2 6 2 4 2" xfId="33206" xr:uid="{00000000-0005-0000-0000-0000B7220000}"/>
    <cellStyle name="20% - Énfasis6 2 2 6 2 5" xfId="20630" xr:uid="{00000000-0005-0000-0000-0000B8220000}"/>
    <cellStyle name="20% - Énfasis6 2 2 6 2 6" xfId="11139" xr:uid="{00000000-0005-0000-0000-0000B9220000}"/>
    <cellStyle name="20% - Énfasis6 2 2 6 2 7" xfId="23280" xr:uid="{00000000-0005-0000-0000-0000BA220000}"/>
    <cellStyle name="20% - Énfasis6 2 2 6 2 8" xfId="38110" xr:uid="{00000000-0005-0000-0000-0000BB220000}"/>
    <cellStyle name="20% - Énfasis6 2 2 6 2 9" xfId="43178" xr:uid="{F32148E8-18D1-40AE-931E-44810AC1C98B}"/>
    <cellStyle name="20% - Énfasis6 2 2 6 3" xfId="1925" xr:uid="{00000000-0005-0000-0000-0000BC220000}"/>
    <cellStyle name="20% - Énfasis6 2 2 6 3 2" xfId="4367" xr:uid="{00000000-0005-0000-0000-0000BD220000}"/>
    <cellStyle name="20% - Énfasis6 2 2 6 3 2 2" xfId="18477" xr:uid="{00000000-0005-0000-0000-0000BE220000}"/>
    <cellStyle name="20% - Énfasis6 2 2 6 3 2 2 2" xfId="31370" xr:uid="{00000000-0005-0000-0000-0000BF220000}"/>
    <cellStyle name="20% - Énfasis6 2 2 6 3 2 3" xfId="14188" xr:uid="{00000000-0005-0000-0000-0000C0220000}"/>
    <cellStyle name="20% - Énfasis6 2 2 6 3 2 3 2" xfId="36255" xr:uid="{00000000-0005-0000-0000-0000C1220000}"/>
    <cellStyle name="20% - Énfasis6 2 2 6 3 2 4" xfId="9310" xr:uid="{00000000-0005-0000-0000-0000C2220000}"/>
    <cellStyle name="20% - Énfasis6 2 2 6 3 2 5" xfId="26435" xr:uid="{00000000-0005-0000-0000-0000C3220000}"/>
    <cellStyle name="20% - Énfasis6 2 2 6 3 2 6" xfId="41264" xr:uid="{00000000-0005-0000-0000-0000C4220000}"/>
    <cellStyle name="20% - Énfasis6 2 2 6 3 2 7" xfId="46327" xr:uid="{154867F6-D25A-431C-B36A-918F5139DFCF}"/>
    <cellStyle name="20% - Énfasis6 2 2 6 3 3" xfId="6841" xr:uid="{00000000-0005-0000-0000-0000C5220000}"/>
    <cellStyle name="20% - Énfasis6 2 2 6 3 3 2" xfId="28934" xr:uid="{00000000-0005-0000-0000-0000C6220000}"/>
    <cellStyle name="20% - Énfasis6 2 2 6 3 4" xfId="16002" xr:uid="{00000000-0005-0000-0000-0000C7220000}"/>
    <cellStyle name="20% - Énfasis6 2 2 6 3 4 2" xfId="33819" xr:uid="{00000000-0005-0000-0000-0000C8220000}"/>
    <cellStyle name="20% - Énfasis6 2 2 6 3 5" xfId="21243" xr:uid="{00000000-0005-0000-0000-0000C9220000}"/>
    <cellStyle name="20% - Énfasis6 2 2 6 3 6" xfId="11752" xr:uid="{00000000-0005-0000-0000-0000CA220000}"/>
    <cellStyle name="20% - Énfasis6 2 2 6 3 7" xfId="23893" xr:uid="{00000000-0005-0000-0000-0000CB220000}"/>
    <cellStyle name="20% - Énfasis6 2 2 6 3 8" xfId="38723" xr:uid="{00000000-0005-0000-0000-0000CC220000}"/>
    <cellStyle name="20% - Énfasis6 2 2 6 3 9" xfId="43791" xr:uid="{AA11F1C5-D937-4FB6-A08D-9B739757AA11}"/>
    <cellStyle name="20% - Énfasis6 2 2 6 4" xfId="1118" xr:uid="{00000000-0005-0000-0000-0000CD220000}"/>
    <cellStyle name="20% - Énfasis6 2 2 6 4 2" xfId="3563" xr:uid="{00000000-0005-0000-0000-0000CE220000}"/>
    <cellStyle name="20% - Énfasis6 2 2 6 4 2 2" xfId="17673" xr:uid="{00000000-0005-0000-0000-0000CF220000}"/>
    <cellStyle name="20% - Énfasis6 2 2 6 4 2 2 2" xfId="30566" xr:uid="{00000000-0005-0000-0000-0000D0220000}"/>
    <cellStyle name="20% - Énfasis6 2 2 6 4 2 3" xfId="13384" xr:uid="{00000000-0005-0000-0000-0000D1220000}"/>
    <cellStyle name="20% - Énfasis6 2 2 6 4 2 3 2" xfId="35451" xr:uid="{00000000-0005-0000-0000-0000D2220000}"/>
    <cellStyle name="20% - Énfasis6 2 2 6 4 2 4" xfId="8506" xr:uid="{00000000-0005-0000-0000-0000D3220000}"/>
    <cellStyle name="20% - Énfasis6 2 2 6 4 2 5" xfId="25631" xr:uid="{00000000-0005-0000-0000-0000D4220000}"/>
    <cellStyle name="20% - Énfasis6 2 2 6 4 2 6" xfId="40460" xr:uid="{00000000-0005-0000-0000-0000D5220000}"/>
    <cellStyle name="20% - Énfasis6 2 2 6 4 2 7" xfId="45523" xr:uid="{FA511AFC-3EEE-4DFD-B276-7EE149390272}"/>
    <cellStyle name="20% - Énfasis6 2 2 6 4 3" xfId="6037" xr:uid="{00000000-0005-0000-0000-0000D6220000}"/>
    <cellStyle name="20% - Énfasis6 2 2 6 4 3 2" xfId="28130" xr:uid="{00000000-0005-0000-0000-0000D7220000}"/>
    <cellStyle name="20% - Énfasis6 2 2 6 4 4" xfId="20439" xr:uid="{00000000-0005-0000-0000-0000D8220000}"/>
    <cellStyle name="20% - Énfasis6 2 2 6 4 4 2" xfId="33015" xr:uid="{00000000-0005-0000-0000-0000D9220000}"/>
    <cellStyle name="20% - Énfasis6 2 2 6 4 5" xfId="10948" xr:uid="{00000000-0005-0000-0000-0000DA220000}"/>
    <cellStyle name="20% - Énfasis6 2 2 6 4 6" xfId="23089" xr:uid="{00000000-0005-0000-0000-0000DB220000}"/>
    <cellStyle name="20% - Énfasis6 2 2 6 4 7" xfId="37919" xr:uid="{00000000-0005-0000-0000-0000DC220000}"/>
    <cellStyle name="20% - Énfasis6 2 2 6 4 8" xfId="42987" xr:uid="{8D9A7940-169A-41BA-A1CC-8BD8C5F7FA41}"/>
    <cellStyle name="20% - Énfasis6 2 2 6 5" xfId="2816" xr:uid="{00000000-0005-0000-0000-0000DD220000}"/>
    <cellStyle name="20% - Énfasis6 2 2 6 5 2" xfId="16926" xr:uid="{00000000-0005-0000-0000-0000DE220000}"/>
    <cellStyle name="20% - Énfasis6 2 2 6 5 2 2" xfId="29819" xr:uid="{00000000-0005-0000-0000-0000DF220000}"/>
    <cellStyle name="20% - Énfasis6 2 2 6 5 3" xfId="12637" xr:uid="{00000000-0005-0000-0000-0000E0220000}"/>
    <cellStyle name="20% - Énfasis6 2 2 6 5 3 2" xfId="34704" xr:uid="{00000000-0005-0000-0000-0000E1220000}"/>
    <cellStyle name="20% - Énfasis6 2 2 6 5 4" xfId="7759" xr:uid="{00000000-0005-0000-0000-0000E2220000}"/>
    <cellStyle name="20% - Énfasis6 2 2 6 5 5" xfId="24884" xr:uid="{00000000-0005-0000-0000-0000E3220000}"/>
    <cellStyle name="20% - Énfasis6 2 2 6 5 6" xfId="39713" xr:uid="{00000000-0005-0000-0000-0000E4220000}"/>
    <cellStyle name="20% - Énfasis6 2 2 6 5 7" xfId="44776" xr:uid="{F37801D7-2AE7-4EEA-ADD2-27DBAE825E6A}"/>
    <cellStyle name="20% - Énfasis6 2 2 6 6" xfId="5290" xr:uid="{00000000-0005-0000-0000-0000E5220000}"/>
    <cellStyle name="20% - Énfasis6 2 2 6 6 2" xfId="27383" xr:uid="{00000000-0005-0000-0000-0000E6220000}"/>
    <cellStyle name="20% - Énfasis6 2 2 6 7" xfId="15180" xr:uid="{00000000-0005-0000-0000-0000E7220000}"/>
    <cellStyle name="20% - Énfasis6 2 2 6 7 2" xfId="32268" xr:uid="{00000000-0005-0000-0000-0000E8220000}"/>
    <cellStyle name="20% - Énfasis6 2 2 6 8" xfId="19674" xr:uid="{00000000-0005-0000-0000-0000E9220000}"/>
    <cellStyle name="20% - Énfasis6 2 2 6 9" xfId="10201" xr:uid="{00000000-0005-0000-0000-0000EA220000}"/>
    <cellStyle name="20% - Énfasis6 2 2 7" xfId="565" xr:uid="{00000000-0005-0000-0000-0000EB220000}"/>
    <cellStyle name="20% - Énfasis6 2 2 7 10" xfId="37423" xr:uid="{00000000-0005-0000-0000-0000EC220000}"/>
    <cellStyle name="20% - Énfasis6 2 2 7 11" xfId="42491" xr:uid="{E77ECC01-C2B8-41AC-B6DB-27E711A431B9}"/>
    <cellStyle name="20% - Énfasis6 2 2 7 2" xfId="2176" xr:uid="{00000000-0005-0000-0000-0000ED220000}"/>
    <cellStyle name="20% - Énfasis6 2 2 7 2 2" xfId="4618" xr:uid="{00000000-0005-0000-0000-0000EE220000}"/>
    <cellStyle name="20% - Énfasis6 2 2 7 2 2 2" xfId="18728" xr:uid="{00000000-0005-0000-0000-0000EF220000}"/>
    <cellStyle name="20% - Énfasis6 2 2 7 2 2 2 2" xfId="31621" xr:uid="{00000000-0005-0000-0000-0000F0220000}"/>
    <cellStyle name="20% - Énfasis6 2 2 7 2 2 3" xfId="14439" xr:uid="{00000000-0005-0000-0000-0000F1220000}"/>
    <cellStyle name="20% - Énfasis6 2 2 7 2 2 3 2" xfId="36506" xr:uid="{00000000-0005-0000-0000-0000F2220000}"/>
    <cellStyle name="20% - Énfasis6 2 2 7 2 2 4" xfId="9561" xr:uid="{00000000-0005-0000-0000-0000F3220000}"/>
    <cellStyle name="20% - Énfasis6 2 2 7 2 2 5" xfId="26686" xr:uid="{00000000-0005-0000-0000-0000F4220000}"/>
    <cellStyle name="20% - Énfasis6 2 2 7 2 2 6" xfId="41515" xr:uid="{00000000-0005-0000-0000-0000F5220000}"/>
    <cellStyle name="20% - Énfasis6 2 2 7 2 2 7" xfId="46578" xr:uid="{00321CD1-E55E-4BD2-8A0E-6C8AD7F6D50A}"/>
    <cellStyle name="20% - Énfasis6 2 2 7 2 3" xfId="7092" xr:uid="{00000000-0005-0000-0000-0000F6220000}"/>
    <cellStyle name="20% - Énfasis6 2 2 7 2 3 2" xfId="29185" xr:uid="{00000000-0005-0000-0000-0000F7220000}"/>
    <cellStyle name="20% - Énfasis6 2 2 7 2 4" xfId="16253" xr:uid="{00000000-0005-0000-0000-0000F8220000}"/>
    <cellStyle name="20% - Énfasis6 2 2 7 2 4 2" xfId="34070" xr:uid="{00000000-0005-0000-0000-0000F9220000}"/>
    <cellStyle name="20% - Énfasis6 2 2 7 2 5" xfId="21494" xr:uid="{00000000-0005-0000-0000-0000FA220000}"/>
    <cellStyle name="20% - Énfasis6 2 2 7 2 6" xfId="12003" xr:uid="{00000000-0005-0000-0000-0000FB220000}"/>
    <cellStyle name="20% - Énfasis6 2 2 7 2 7" xfId="24144" xr:uid="{00000000-0005-0000-0000-0000FC220000}"/>
    <cellStyle name="20% - Énfasis6 2 2 7 2 8" xfId="38974" xr:uid="{00000000-0005-0000-0000-0000FD220000}"/>
    <cellStyle name="20% - Énfasis6 2 2 7 2 9" xfId="44042" xr:uid="{C60C6385-DE69-476F-A897-9CB5F6CF4AA7}"/>
    <cellStyle name="20% - Énfasis6 2 2 7 3" xfId="1563" xr:uid="{00000000-0005-0000-0000-0000FE220000}"/>
    <cellStyle name="20% - Énfasis6 2 2 7 3 2" xfId="4005" xr:uid="{00000000-0005-0000-0000-0000FF220000}"/>
    <cellStyle name="20% - Énfasis6 2 2 7 3 2 2" xfId="18115" xr:uid="{00000000-0005-0000-0000-000000230000}"/>
    <cellStyle name="20% - Énfasis6 2 2 7 3 2 2 2" xfId="31008" xr:uid="{00000000-0005-0000-0000-000001230000}"/>
    <cellStyle name="20% - Énfasis6 2 2 7 3 2 3" xfId="13826" xr:uid="{00000000-0005-0000-0000-000002230000}"/>
    <cellStyle name="20% - Énfasis6 2 2 7 3 2 3 2" xfId="35893" xr:uid="{00000000-0005-0000-0000-000003230000}"/>
    <cellStyle name="20% - Énfasis6 2 2 7 3 2 4" xfId="8948" xr:uid="{00000000-0005-0000-0000-000004230000}"/>
    <cellStyle name="20% - Énfasis6 2 2 7 3 2 5" xfId="26073" xr:uid="{00000000-0005-0000-0000-000005230000}"/>
    <cellStyle name="20% - Énfasis6 2 2 7 3 2 6" xfId="40902" xr:uid="{00000000-0005-0000-0000-000006230000}"/>
    <cellStyle name="20% - Énfasis6 2 2 7 3 2 7" xfId="45965" xr:uid="{81EDC5B2-AE0E-4457-B386-AE5829B4BA88}"/>
    <cellStyle name="20% - Énfasis6 2 2 7 3 3" xfId="6479" xr:uid="{00000000-0005-0000-0000-000007230000}"/>
    <cellStyle name="20% - Énfasis6 2 2 7 3 3 2" xfId="28572" xr:uid="{00000000-0005-0000-0000-000008230000}"/>
    <cellStyle name="20% - Énfasis6 2 2 7 3 4" xfId="20881" xr:uid="{00000000-0005-0000-0000-000009230000}"/>
    <cellStyle name="20% - Énfasis6 2 2 7 3 4 2" xfId="33457" xr:uid="{00000000-0005-0000-0000-00000A230000}"/>
    <cellStyle name="20% - Énfasis6 2 2 7 3 5" xfId="11390" xr:uid="{00000000-0005-0000-0000-00000B230000}"/>
    <cellStyle name="20% - Énfasis6 2 2 7 3 6" xfId="23531" xr:uid="{00000000-0005-0000-0000-00000C230000}"/>
    <cellStyle name="20% - Énfasis6 2 2 7 3 7" xfId="38361" xr:uid="{00000000-0005-0000-0000-00000D230000}"/>
    <cellStyle name="20% - Énfasis6 2 2 7 3 8" xfId="43429" xr:uid="{BE70E9CD-EC17-4FC6-8E2A-B61767EE1D1D}"/>
    <cellStyle name="20% - Énfasis6 2 2 7 4" xfId="3067" xr:uid="{00000000-0005-0000-0000-00000E230000}"/>
    <cellStyle name="20% - Énfasis6 2 2 7 4 2" xfId="17177" xr:uid="{00000000-0005-0000-0000-00000F230000}"/>
    <cellStyle name="20% - Énfasis6 2 2 7 4 2 2" xfId="30070" xr:uid="{00000000-0005-0000-0000-000010230000}"/>
    <cellStyle name="20% - Énfasis6 2 2 7 4 3" xfId="12888" xr:uid="{00000000-0005-0000-0000-000011230000}"/>
    <cellStyle name="20% - Énfasis6 2 2 7 4 3 2" xfId="34955" xr:uid="{00000000-0005-0000-0000-000012230000}"/>
    <cellStyle name="20% - Énfasis6 2 2 7 4 4" xfId="8010" xr:uid="{00000000-0005-0000-0000-000013230000}"/>
    <cellStyle name="20% - Énfasis6 2 2 7 4 5" xfId="25135" xr:uid="{00000000-0005-0000-0000-000014230000}"/>
    <cellStyle name="20% - Énfasis6 2 2 7 4 6" xfId="39964" xr:uid="{00000000-0005-0000-0000-000015230000}"/>
    <cellStyle name="20% - Énfasis6 2 2 7 4 7" xfId="45027" xr:uid="{8F6D7875-75BE-4361-8738-D258CE20DCD8}"/>
    <cellStyle name="20% - Énfasis6 2 2 7 5" xfId="5541" xr:uid="{00000000-0005-0000-0000-000016230000}"/>
    <cellStyle name="20% - Énfasis6 2 2 7 5 2" xfId="27634" xr:uid="{00000000-0005-0000-0000-000017230000}"/>
    <cellStyle name="20% - Énfasis6 2 2 7 6" xfId="15622" xr:uid="{00000000-0005-0000-0000-000018230000}"/>
    <cellStyle name="20% - Énfasis6 2 2 7 6 2" xfId="32519" xr:uid="{00000000-0005-0000-0000-000019230000}"/>
    <cellStyle name="20% - Énfasis6 2 2 7 7" xfId="19925" xr:uid="{00000000-0005-0000-0000-00001A230000}"/>
    <cellStyle name="20% - Énfasis6 2 2 7 8" xfId="10452" xr:uid="{00000000-0005-0000-0000-00001B230000}"/>
    <cellStyle name="20% - Énfasis6 2 2 7 9" xfId="22593" xr:uid="{00000000-0005-0000-0000-00001C230000}"/>
    <cellStyle name="20% - Énfasis6 2 2 8" xfId="1173" xr:uid="{00000000-0005-0000-0000-00001D230000}"/>
    <cellStyle name="20% - Énfasis6 2 2 8 2" xfId="3618" xr:uid="{00000000-0005-0000-0000-00001E230000}"/>
    <cellStyle name="20% - Énfasis6 2 2 8 2 2" xfId="17728" xr:uid="{00000000-0005-0000-0000-00001F230000}"/>
    <cellStyle name="20% - Énfasis6 2 2 8 2 2 2" xfId="30621" xr:uid="{00000000-0005-0000-0000-000020230000}"/>
    <cellStyle name="20% - Énfasis6 2 2 8 2 3" xfId="13439" xr:uid="{00000000-0005-0000-0000-000021230000}"/>
    <cellStyle name="20% - Énfasis6 2 2 8 2 3 2" xfId="35506" xr:uid="{00000000-0005-0000-0000-000022230000}"/>
    <cellStyle name="20% - Énfasis6 2 2 8 2 4" xfId="8561" xr:uid="{00000000-0005-0000-0000-000023230000}"/>
    <cellStyle name="20% - Énfasis6 2 2 8 2 5" xfId="25686" xr:uid="{00000000-0005-0000-0000-000024230000}"/>
    <cellStyle name="20% - Énfasis6 2 2 8 2 6" xfId="40515" xr:uid="{00000000-0005-0000-0000-000025230000}"/>
    <cellStyle name="20% - Énfasis6 2 2 8 2 7" xfId="45578" xr:uid="{3D36516F-D80A-4956-A40B-B5C58F47C07C}"/>
    <cellStyle name="20% - Énfasis6 2 2 8 3" xfId="6092" xr:uid="{00000000-0005-0000-0000-000026230000}"/>
    <cellStyle name="20% - Énfasis6 2 2 8 3 2" xfId="28185" xr:uid="{00000000-0005-0000-0000-000027230000}"/>
    <cellStyle name="20% - Énfasis6 2 2 8 4" xfId="15235" xr:uid="{00000000-0005-0000-0000-000028230000}"/>
    <cellStyle name="20% - Énfasis6 2 2 8 4 2" xfId="33070" xr:uid="{00000000-0005-0000-0000-000029230000}"/>
    <cellStyle name="20% - Énfasis6 2 2 8 5" xfId="20494" xr:uid="{00000000-0005-0000-0000-00002A230000}"/>
    <cellStyle name="20% - Énfasis6 2 2 8 6" xfId="11003" xr:uid="{00000000-0005-0000-0000-00002B230000}"/>
    <cellStyle name="20% - Énfasis6 2 2 8 7" xfId="23144" xr:uid="{00000000-0005-0000-0000-00002C230000}"/>
    <cellStyle name="20% - Énfasis6 2 2 8 8" xfId="37974" xr:uid="{00000000-0005-0000-0000-00002D230000}"/>
    <cellStyle name="20% - Énfasis6 2 2 8 9" xfId="43042" xr:uid="{5FEC6BCD-B6FD-4526-98D3-25CC65434DCB}"/>
    <cellStyle name="20% - Énfasis6 2 2 9" xfId="1789" xr:uid="{00000000-0005-0000-0000-00002E230000}"/>
    <cellStyle name="20% - Énfasis6 2 2 9 2" xfId="4231" xr:uid="{00000000-0005-0000-0000-00002F230000}"/>
    <cellStyle name="20% - Énfasis6 2 2 9 2 2" xfId="18341" xr:uid="{00000000-0005-0000-0000-000030230000}"/>
    <cellStyle name="20% - Énfasis6 2 2 9 2 2 2" xfId="31234" xr:uid="{00000000-0005-0000-0000-000031230000}"/>
    <cellStyle name="20% - Énfasis6 2 2 9 2 3" xfId="14052" xr:uid="{00000000-0005-0000-0000-000032230000}"/>
    <cellStyle name="20% - Énfasis6 2 2 9 2 3 2" xfId="36119" xr:uid="{00000000-0005-0000-0000-000033230000}"/>
    <cellStyle name="20% - Énfasis6 2 2 9 2 4" xfId="9174" xr:uid="{00000000-0005-0000-0000-000034230000}"/>
    <cellStyle name="20% - Énfasis6 2 2 9 2 5" xfId="26299" xr:uid="{00000000-0005-0000-0000-000035230000}"/>
    <cellStyle name="20% - Énfasis6 2 2 9 2 6" xfId="41128" xr:uid="{00000000-0005-0000-0000-000036230000}"/>
    <cellStyle name="20% - Énfasis6 2 2 9 2 7" xfId="46191" xr:uid="{54CA88C5-DDED-4E1D-84FD-2FAD39BB385F}"/>
    <cellStyle name="20% - Énfasis6 2 2 9 3" xfId="6705" xr:uid="{00000000-0005-0000-0000-000037230000}"/>
    <cellStyle name="20% - Énfasis6 2 2 9 3 2" xfId="28798" xr:uid="{00000000-0005-0000-0000-000038230000}"/>
    <cellStyle name="20% - Énfasis6 2 2 9 4" xfId="15866" xr:uid="{00000000-0005-0000-0000-000039230000}"/>
    <cellStyle name="20% - Énfasis6 2 2 9 4 2" xfId="33683" xr:uid="{00000000-0005-0000-0000-00003A230000}"/>
    <cellStyle name="20% - Énfasis6 2 2 9 5" xfId="21107" xr:uid="{00000000-0005-0000-0000-00003B230000}"/>
    <cellStyle name="20% - Énfasis6 2 2 9 6" xfId="11616" xr:uid="{00000000-0005-0000-0000-00003C230000}"/>
    <cellStyle name="20% - Énfasis6 2 2 9 7" xfId="23757" xr:uid="{00000000-0005-0000-0000-00003D230000}"/>
    <cellStyle name="20% - Énfasis6 2 2 9 8" xfId="38587" xr:uid="{00000000-0005-0000-0000-00003E230000}"/>
    <cellStyle name="20% - Énfasis6 2 2 9 9" xfId="43655" xr:uid="{A2606E3D-8346-4BE0-B756-33BFDF9D1A8F}"/>
    <cellStyle name="20% - Énfasis6 2 20" xfId="22043" xr:uid="{00000000-0005-0000-0000-00003F230000}"/>
    <cellStyle name="20% - Énfasis6 2 21" xfId="22171" xr:uid="{00000000-0005-0000-0000-000040230000}"/>
    <cellStyle name="20% - Énfasis6 2 22" xfId="36996" xr:uid="{00000000-0005-0000-0000-000041230000}"/>
    <cellStyle name="20% - Énfasis6 2 23" xfId="42060" xr:uid="{00000000-0005-0000-0000-000042230000}"/>
    <cellStyle name="20% - Énfasis6 2 24" xfId="42074" xr:uid="{2578751E-3AC0-4C5A-B78E-1720D80EBC16}"/>
    <cellStyle name="20% - Énfasis6 2 3" xfId="208" xr:uid="{00000000-0005-0000-0000-000043230000}"/>
    <cellStyle name="20% - Énfasis6 2 3 10" xfId="15022" xr:uid="{00000000-0005-0000-0000-000044230000}"/>
    <cellStyle name="20% - Énfasis6 2 3 10 2" xfId="32192" xr:uid="{00000000-0005-0000-0000-000045230000}"/>
    <cellStyle name="20% - Énfasis6 2 3 11" xfId="19352" xr:uid="{00000000-0005-0000-0000-000046230000}"/>
    <cellStyle name="20% - Énfasis6 2 3 12" xfId="19600" xr:uid="{00000000-0005-0000-0000-000047230000}"/>
    <cellStyle name="20% - Énfasis6 2 3 13" xfId="10125" xr:uid="{00000000-0005-0000-0000-000048230000}"/>
    <cellStyle name="20% - Énfasis6 2 3 14" xfId="22066" xr:uid="{00000000-0005-0000-0000-000049230000}"/>
    <cellStyle name="20% - Énfasis6 2 3 15" xfId="22266" xr:uid="{00000000-0005-0000-0000-00004A230000}"/>
    <cellStyle name="20% - Énfasis6 2 3 16" xfId="37096" xr:uid="{00000000-0005-0000-0000-00004B230000}"/>
    <cellStyle name="20% - Énfasis6 2 3 17" xfId="42166" xr:uid="{F0276F94-6624-404D-BA9F-93B01E7B5873}"/>
    <cellStyle name="20% - Énfasis6 2 3 2" xfId="401" xr:uid="{00000000-0005-0000-0000-00004C230000}"/>
    <cellStyle name="20% - Énfasis6 2 3 2 10" xfId="37262" xr:uid="{00000000-0005-0000-0000-00004D230000}"/>
    <cellStyle name="20% - Énfasis6 2 3 2 11" xfId="42330" xr:uid="{B12CA674-D8B9-48CD-93C3-9A960BBCD174}"/>
    <cellStyle name="20% - Énfasis6 2 3 2 2" xfId="2015" xr:uid="{00000000-0005-0000-0000-00004E230000}"/>
    <cellStyle name="20% - Énfasis6 2 3 2 2 2" xfId="4457" xr:uid="{00000000-0005-0000-0000-00004F230000}"/>
    <cellStyle name="20% - Énfasis6 2 3 2 2 2 2" xfId="18567" xr:uid="{00000000-0005-0000-0000-000050230000}"/>
    <cellStyle name="20% - Énfasis6 2 3 2 2 2 2 2" xfId="31460" xr:uid="{00000000-0005-0000-0000-000051230000}"/>
    <cellStyle name="20% - Énfasis6 2 3 2 2 2 3" xfId="14278" xr:uid="{00000000-0005-0000-0000-000052230000}"/>
    <cellStyle name="20% - Énfasis6 2 3 2 2 2 3 2" xfId="36345" xr:uid="{00000000-0005-0000-0000-000053230000}"/>
    <cellStyle name="20% - Énfasis6 2 3 2 2 2 4" xfId="9400" xr:uid="{00000000-0005-0000-0000-000054230000}"/>
    <cellStyle name="20% - Énfasis6 2 3 2 2 2 5" xfId="26525" xr:uid="{00000000-0005-0000-0000-000055230000}"/>
    <cellStyle name="20% - Énfasis6 2 3 2 2 2 6" xfId="41354" xr:uid="{00000000-0005-0000-0000-000056230000}"/>
    <cellStyle name="20% - Énfasis6 2 3 2 2 2 7" xfId="46417" xr:uid="{65F4CF4F-9F8A-4409-878E-116535572AB2}"/>
    <cellStyle name="20% - Énfasis6 2 3 2 2 3" xfId="6931" xr:uid="{00000000-0005-0000-0000-000057230000}"/>
    <cellStyle name="20% - Énfasis6 2 3 2 2 3 2" xfId="29024" xr:uid="{00000000-0005-0000-0000-000058230000}"/>
    <cellStyle name="20% - Énfasis6 2 3 2 2 4" xfId="16092" xr:uid="{00000000-0005-0000-0000-000059230000}"/>
    <cellStyle name="20% - Énfasis6 2 3 2 2 4 2" xfId="33909" xr:uid="{00000000-0005-0000-0000-00005A230000}"/>
    <cellStyle name="20% - Énfasis6 2 3 2 2 5" xfId="21333" xr:uid="{00000000-0005-0000-0000-00005B230000}"/>
    <cellStyle name="20% - Énfasis6 2 3 2 2 6" xfId="11842" xr:uid="{00000000-0005-0000-0000-00005C230000}"/>
    <cellStyle name="20% - Énfasis6 2 3 2 2 7" xfId="23983" xr:uid="{00000000-0005-0000-0000-00005D230000}"/>
    <cellStyle name="20% - Énfasis6 2 3 2 2 8" xfId="38813" xr:uid="{00000000-0005-0000-0000-00005E230000}"/>
    <cellStyle name="20% - Énfasis6 2 3 2 2 9" xfId="43881" xr:uid="{3B71B5D9-4553-41DE-BAC4-FB22D9527460}"/>
    <cellStyle name="20% - Énfasis6 2 3 2 3" xfId="1402" xr:uid="{00000000-0005-0000-0000-00005F230000}"/>
    <cellStyle name="20% - Énfasis6 2 3 2 3 2" xfId="3844" xr:uid="{00000000-0005-0000-0000-000060230000}"/>
    <cellStyle name="20% - Énfasis6 2 3 2 3 2 2" xfId="17954" xr:uid="{00000000-0005-0000-0000-000061230000}"/>
    <cellStyle name="20% - Énfasis6 2 3 2 3 2 2 2" xfId="30847" xr:uid="{00000000-0005-0000-0000-000062230000}"/>
    <cellStyle name="20% - Énfasis6 2 3 2 3 2 3" xfId="13665" xr:uid="{00000000-0005-0000-0000-000063230000}"/>
    <cellStyle name="20% - Énfasis6 2 3 2 3 2 3 2" xfId="35732" xr:uid="{00000000-0005-0000-0000-000064230000}"/>
    <cellStyle name="20% - Énfasis6 2 3 2 3 2 4" xfId="8787" xr:uid="{00000000-0005-0000-0000-000065230000}"/>
    <cellStyle name="20% - Énfasis6 2 3 2 3 2 5" xfId="25912" xr:uid="{00000000-0005-0000-0000-000066230000}"/>
    <cellStyle name="20% - Énfasis6 2 3 2 3 2 6" xfId="40741" xr:uid="{00000000-0005-0000-0000-000067230000}"/>
    <cellStyle name="20% - Énfasis6 2 3 2 3 2 7" xfId="45804" xr:uid="{6DDCFDB1-F417-4FEB-A4A1-B0EF2CB750BC}"/>
    <cellStyle name="20% - Énfasis6 2 3 2 3 3" xfId="6318" xr:uid="{00000000-0005-0000-0000-000068230000}"/>
    <cellStyle name="20% - Énfasis6 2 3 2 3 3 2" xfId="28411" xr:uid="{00000000-0005-0000-0000-000069230000}"/>
    <cellStyle name="20% - Énfasis6 2 3 2 3 4" xfId="20720" xr:uid="{00000000-0005-0000-0000-00006A230000}"/>
    <cellStyle name="20% - Énfasis6 2 3 2 3 4 2" xfId="33296" xr:uid="{00000000-0005-0000-0000-00006B230000}"/>
    <cellStyle name="20% - Énfasis6 2 3 2 3 5" xfId="11229" xr:uid="{00000000-0005-0000-0000-00006C230000}"/>
    <cellStyle name="20% - Énfasis6 2 3 2 3 6" xfId="23370" xr:uid="{00000000-0005-0000-0000-00006D230000}"/>
    <cellStyle name="20% - Énfasis6 2 3 2 3 7" xfId="38200" xr:uid="{00000000-0005-0000-0000-00006E230000}"/>
    <cellStyle name="20% - Énfasis6 2 3 2 3 8" xfId="43268" xr:uid="{2A6AA6E0-6412-4267-970F-FD3E43640F55}"/>
    <cellStyle name="20% - Énfasis6 2 3 2 4" xfId="2906" xr:uid="{00000000-0005-0000-0000-00006F230000}"/>
    <cellStyle name="20% - Énfasis6 2 3 2 4 2" xfId="17016" xr:uid="{00000000-0005-0000-0000-000070230000}"/>
    <cellStyle name="20% - Énfasis6 2 3 2 4 2 2" xfId="29909" xr:uid="{00000000-0005-0000-0000-000071230000}"/>
    <cellStyle name="20% - Énfasis6 2 3 2 4 3" xfId="12727" xr:uid="{00000000-0005-0000-0000-000072230000}"/>
    <cellStyle name="20% - Énfasis6 2 3 2 4 3 2" xfId="34794" xr:uid="{00000000-0005-0000-0000-000073230000}"/>
    <cellStyle name="20% - Énfasis6 2 3 2 4 4" xfId="7849" xr:uid="{00000000-0005-0000-0000-000074230000}"/>
    <cellStyle name="20% - Énfasis6 2 3 2 4 5" xfId="24974" xr:uid="{00000000-0005-0000-0000-000075230000}"/>
    <cellStyle name="20% - Énfasis6 2 3 2 4 6" xfId="39803" xr:uid="{00000000-0005-0000-0000-000076230000}"/>
    <cellStyle name="20% - Énfasis6 2 3 2 4 7" xfId="44866" xr:uid="{F677FFE1-600D-4804-8E2B-9A01CB02F57E}"/>
    <cellStyle name="20% - Énfasis6 2 3 2 5" xfId="5380" xr:uid="{00000000-0005-0000-0000-000077230000}"/>
    <cellStyle name="20% - Énfasis6 2 3 2 5 2" xfId="27473" xr:uid="{00000000-0005-0000-0000-000078230000}"/>
    <cellStyle name="20% - Énfasis6 2 3 2 6" xfId="15461" xr:uid="{00000000-0005-0000-0000-000079230000}"/>
    <cellStyle name="20% - Énfasis6 2 3 2 6 2" xfId="32358" xr:uid="{00000000-0005-0000-0000-00007A230000}"/>
    <cellStyle name="20% - Énfasis6 2 3 2 7" xfId="19764" xr:uid="{00000000-0005-0000-0000-00007B230000}"/>
    <cellStyle name="20% - Énfasis6 2 3 2 8" xfId="10291" xr:uid="{00000000-0005-0000-0000-00007C230000}"/>
    <cellStyle name="20% - Énfasis6 2 3 2 9" xfId="22432" xr:uid="{00000000-0005-0000-0000-00007D230000}"/>
    <cellStyle name="20% - Énfasis6 2 3 3" xfId="560" xr:uid="{00000000-0005-0000-0000-00007E230000}"/>
    <cellStyle name="20% - Énfasis6 2 3 3 10" xfId="37418" xr:uid="{00000000-0005-0000-0000-00007F230000}"/>
    <cellStyle name="20% - Énfasis6 2 3 3 11" xfId="42486" xr:uid="{FA360074-C2BD-431D-BA05-8FFA0ADEC4D6}"/>
    <cellStyle name="20% - Énfasis6 2 3 3 2" xfId="2171" xr:uid="{00000000-0005-0000-0000-000080230000}"/>
    <cellStyle name="20% - Énfasis6 2 3 3 2 2" xfId="4613" xr:uid="{00000000-0005-0000-0000-000081230000}"/>
    <cellStyle name="20% - Énfasis6 2 3 3 2 2 2" xfId="18723" xr:uid="{00000000-0005-0000-0000-000082230000}"/>
    <cellStyle name="20% - Énfasis6 2 3 3 2 2 2 2" xfId="31616" xr:uid="{00000000-0005-0000-0000-000083230000}"/>
    <cellStyle name="20% - Énfasis6 2 3 3 2 2 3" xfId="14434" xr:uid="{00000000-0005-0000-0000-000084230000}"/>
    <cellStyle name="20% - Énfasis6 2 3 3 2 2 3 2" xfId="36501" xr:uid="{00000000-0005-0000-0000-000085230000}"/>
    <cellStyle name="20% - Énfasis6 2 3 3 2 2 4" xfId="9556" xr:uid="{00000000-0005-0000-0000-000086230000}"/>
    <cellStyle name="20% - Énfasis6 2 3 3 2 2 5" xfId="26681" xr:uid="{00000000-0005-0000-0000-000087230000}"/>
    <cellStyle name="20% - Énfasis6 2 3 3 2 2 6" xfId="41510" xr:uid="{00000000-0005-0000-0000-000088230000}"/>
    <cellStyle name="20% - Énfasis6 2 3 3 2 2 7" xfId="46573" xr:uid="{D0D12270-BA3A-4633-AC7C-E6E250A3F82C}"/>
    <cellStyle name="20% - Énfasis6 2 3 3 2 3" xfId="7087" xr:uid="{00000000-0005-0000-0000-000089230000}"/>
    <cellStyle name="20% - Énfasis6 2 3 3 2 3 2" xfId="29180" xr:uid="{00000000-0005-0000-0000-00008A230000}"/>
    <cellStyle name="20% - Énfasis6 2 3 3 2 4" xfId="16248" xr:uid="{00000000-0005-0000-0000-00008B230000}"/>
    <cellStyle name="20% - Énfasis6 2 3 3 2 4 2" xfId="34065" xr:uid="{00000000-0005-0000-0000-00008C230000}"/>
    <cellStyle name="20% - Énfasis6 2 3 3 2 5" xfId="21489" xr:uid="{00000000-0005-0000-0000-00008D230000}"/>
    <cellStyle name="20% - Énfasis6 2 3 3 2 6" xfId="11998" xr:uid="{00000000-0005-0000-0000-00008E230000}"/>
    <cellStyle name="20% - Énfasis6 2 3 3 2 7" xfId="24139" xr:uid="{00000000-0005-0000-0000-00008F230000}"/>
    <cellStyle name="20% - Énfasis6 2 3 3 2 8" xfId="38969" xr:uid="{00000000-0005-0000-0000-000090230000}"/>
    <cellStyle name="20% - Énfasis6 2 3 3 2 9" xfId="44037" xr:uid="{41A173D0-D8B4-4F71-8985-42ED5BF9BF3A}"/>
    <cellStyle name="20% - Énfasis6 2 3 3 3" xfId="1558" xr:uid="{00000000-0005-0000-0000-000091230000}"/>
    <cellStyle name="20% - Énfasis6 2 3 3 3 2" xfId="4000" xr:uid="{00000000-0005-0000-0000-000092230000}"/>
    <cellStyle name="20% - Énfasis6 2 3 3 3 2 2" xfId="18110" xr:uid="{00000000-0005-0000-0000-000093230000}"/>
    <cellStyle name="20% - Énfasis6 2 3 3 3 2 2 2" xfId="31003" xr:uid="{00000000-0005-0000-0000-000094230000}"/>
    <cellStyle name="20% - Énfasis6 2 3 3 3 2 3" xfId="13821" xr:uid="{00000000-0005-0000-0000-000095230000}"/>
    <cellStyle name="20% - Énfasis6 2 3 3 3 2 3 2" xfId="35888" xr:uid="{00000000-0005-0000-0000-000096230000}"/>
    <cellStyle name="20% - Énfasis6 2 3 3 3 2 4" xfId="8943" xr:uid="{00000000-0005-0000-0000-000097230000}"/>
    <cellStyle name="20% - Énfasis6 2 3 3 3 2 5" xfId="26068" xr:uid="{00000000-0005-0000-0000-000098230000}"/>
    <cellStyle name="20% - Énfasis6 2 3 3 3 2 6" xfId="40897" xr:uid="{00000000-0005-0000-0000-000099230000}"/>
    <cellStyle name="20% - Énfasis6 2 3 3 3 2 7" xfId="45960" xr:uid="{31C10984-77D1-47F6-A978-4E270F2CBBE4}"/>
    <cellStyle name="20% - Énfasis6 2 3 3 3 3" xfId="6474" xr:uid="{00000000-0005-0000-0000-00009A230000}"/>
    <cellStyle name="20% - Énfasis6 2 3 3 3 3 2" xfId="28567" xr:uid="{00000000-0005-0000-0000-00009B230000}"/>
    <cellStyle name="20% - Énfasis6 2 3 3 3 4" xfId="20876" xr:uid="{00000000-0005-0000-0000-00009C230000}"/>
    <cellStyle name="20% - Énfasis6 2 3 3 3 4 2" xfId="33452" xr:uid="{00000000-0005-0000-0000-00009D230000}"/>
    <cellStyle name="20% - Énfasis6 2 3 3 3 5" xfId="11385" xr:uid="{00000000-0005-0000-0000-00009E230000}"/>
    <cellStyle name="20% - Énfasis6 2 3 3 3 6" xfId="23526" xr:uid="{00000000-0005-0000-0000-00009F230000}"/>
    <cellStyle name="20% - Énfasis6 2 3 3 3 7" xfId="38356" xr:uid="{00000000-0005-0000-0000-0000A0230000}"/>
    <cellStyle name="20% - Énfasis6 2 3 3 3 8" xfId="43424" xr:uid="{C879D9D4-04BE-442C-AD2A-1615C00FCCB2}"/>
    <cellStyle name="20% - Énfasis6 2 3 3 4" xfId="3062" xr:uid="{00000000-0005-0000-0000-0000A1230000}"/>
    <cellStyle name="20% - Énfasis6 2 3 3 4 2" xfId="17172" xr:uid="{00000000-0005-0000-0000-0000A2230000}"/>
    <cellStyle name="20% - Énfasis6 2 3 3 4 2 2" xfId="30065" xr:uid="{00000000-0005-0000-0000-0000A3230000}"/>
    <cellStyle name="20% - Énfasis6 2 3 3 4 3" xfId="12883" xr:uid="{00000000-0005-0000-0000-0000A4230000}"/>
    <cellStyle name="20% - Énfasis6 2 3 3 4 3 2" xfId="34950" xr:uid="{00000000-0005-0000-0000-0000A5230000}"/>
    <cellStyle name="20% - Énfasis6 2 3 3 4 4" xfId="8005" xr:uid="{00000000-0005-0000-0000-0000A6230000}"/>
    <cellStyle name="20% - Énfasis6 2 3 3 4 5" xfId="25130" xr:uid="{00000000-0005-0000-0000-0000A7230000}"/>
    <cellStyle name="20% - Énfasis6 2 3 3 4 6" xfId="39959" xr:uid="{00000000-0005-0000-0000-0000A8230000}"/>
    <cellStyle name="20% - Énfasis6 2 3 3 4 7" xfId="45022" xr:uid="{999EB700-E0E0-42E1-AD3D-38C29D8C83F9}"/>
    <cellStyle name="20% - Énfasis6 2 3 3 5" xfId="5536" xr:uid="{00000000-0005-0000-0000-0000A9230000}"/>
    <cellStyle name="20% - Énfasis6 2 3 3 5 2" xfId="27629" xr:uid="{00000000-0005-0000-0000-0000AA230000}"/>
    <cellStyle name="20% - Énfasis6 2 3 3 6" xfId="15617" xr:uid="{00000000-0005-0000-0000-0000AB230000}"/>
    <cellStyle name="20% - Énfasis6 2 3 3 6 2" xfId="32514" xr:uid="{00000000-0005-0000-0000-0000AC230000}"/>
    <cellStyle name="20% - Énfasis6 2 3 3 7" xfId="19920" xr:uid="{00000000-0005-0000-0000-0000AD230000}"/>
    <cellStyle name="20% - Énfasis6 2 3 3 8" xfId="10447" xr:uid="{00000000-0005-0000-0000-0000AE230000}"/>
    <cellStyle name="20% - Énfasis6 2 3 3 9" xfId="22588" xr:uid="{00000000-0005-0000-0000-0000AF230000}"/>
    <cellStyle name="20% - Énfasis6 2 3 4" xfId="1235" xr:uid="{00000000-0005-0000-0000-0000B0230000}"/>
    <cellStyle name="20% - Énfasis6 2 3 4 2" xfId="3680" xr:uid="{00000000-0005-0000-0000-0000B1230000}"/>
    <cellStyle name="20% - Énfasis6 2 3 4 2 2" xfId="17790" xr:uid="{00000000-0005-0000-0000-0000B2230000}"/>
    <cellStyle name="20% - Énfasis6 2 3 4 2 2 2" xfId="30683" xr:uid="{00000000-0005-0000-0000-0000B3230000}"/>
    <cellStyle name="20% - Énfasis6 2 3 4 2 3" xfId="13501" xr:uid="{00000000-0005-0000-0000-0000B4230000}"/>
    <cellStyle name="20% - Énfasis6 2 3 4 2 3 2" xfId="35568" xr:uid="{00000000-0005-0000-0000-0000B5230000}"/>
    <cellStyle name="20% - Énfasis6 2 3 4 2 4" xfId="8623" xr:uid="{00000000-0005-0000-0000-0000B6230000}"/>
    <cellStyle name="20% - Énfasis6 2 3 4 2 5" xfId="25748" xr:uid="{00000000-0005-0000-0000-0000B7230000}"/>
    <cellStyle name="20% - Énfasis6 2 3 4 2 6" xfId="40577" xr:uid="{00000000-0005-0000-0000-0000B8230000}"/>
    <cellStyle name="20% - Énfasis6 2 3 4 2 7" xfId="45640" xr:uid="{540FC29F-89D9-4E7F-8D04-E6559346AD6B}"/>
    <cellStyle name="20% - Énfasis6 2 3 4 3" xfId="6154" xr:uid="{00000000-0005-0000-0000-0000B9230000}"/>
    <cellStyle name="20% - Énfasis6 2 3 4 3 2" xfId="28247" xr:uid="{00000000-0005-0000-0000-0000BA230000}"/>
    <cellStyle name="20% - Énfasis6 2 3 4 4" xfId="15297" xr:uid="{00000000-0005-0000-0000-0000BB230000}"/>
    <cellStyle name="20% - Énfasis6 2 3 4 4 2" xfId="33132" xr:uid="{00000000-0005-0000-0000-0000BC230000}"/>
    <cellStyle name="20% - Énfasis6 2 3 4 5" xfId="20556" xr:uid="{00000000-0005-0000-0000-0000BD230000}"/>
    <cellStyle name="20% - Énfasis6 2 3 4 6" xfId="11065" xr:uid="{00000000-0005-0000-0000-0000BE230000}"/>
    <cellStyle name="20% - Énfasis6 2 3 4 7" xfId="23206" xr:uid="{00000000-0005-0000-0000-0000BF230000}"/>
    <cellStyle name="20% - Énfasis6 2 3 4 8" xfId="38036" xr:uid="{00000000-0005-0000-0000-0000C0230000}"/>
    <cellStyle name="20% - Énfasis6 2 3 4 9" xfId="43104" xr:uid="{B0EC20FB-A3CA-4887-AE27-955994A7802C}"/>
    <cellStyle name="20% - Énfasis6 2 3 5" xfId="1851" xr:uid="{00000000-0005-0000-0000-0000C1230000}"/>
    <cellStyle name="20% - Énfasis6 2 3 5 2" xfId="4293" xr:uid="{00000000-0005-0000-0000-0000C2230000}"/>
    <cellStyle name="20% - Énfasis6 2 3 5 2 2" xfId="18403" xr:uid="{00000000-0005-0000-0000-0000C3230000}"/>
    <cellStyle name="20% - Énfasis6 2 3 5 2 2 2" xfId="31296" xr:uid="{00000000-0005-0000-0000-0000C4230000}"/>
    <cellStyle name="20% - Énfasis6 2 3 5 2 3" xfId="14114" xr:uid="{00000000-0005-0000-0000-0000C5230000}"/>
    <cellStyle name="20% - Énfasis6 2 3 5 2 3 2" xfId="36181" xr:uid="{00000000-0005-0000-0000-0000C6230000}"/>
    <cellStyle name="20% - Énfasis6 2 3 5 2 4" xfId="9236" xr:uid="{00000000-0005-0000-0000-0000C7230000}"/>
    <cellStyle name="20% - Énfasis6 2 3 5 2 5" xfId="26361" xr:uid="{00000000-0005-0000-0000-0000C8230000}"/>
    <cellStyle name="20% - Énfasis6 2 3 5 2 6" xfId="41190" xr:uid="{00000000-0005-0000-0000-0000C9230000}"/>
    <cellStyle name="20% - Énfasis6 2 3 5 2 7" xfId="46253" xr:uid="{C9FFA186-7E35-4129-86F6-DB9FBF0526BD}"/>
    <cellStyle name="20% - Énfasis6 2 3 5 3" xfId="6767" xr:uid="{00000000-0005-0000-0000-0000CA230000}"/>
    <cellStyle name="20% - Énfasis6 2 3 5 3 2" xfId="28860" xr:uid="{00000000-0005-0000-0000-0000CB230000}"/>
    <cellStyle name="20% - Énfasis6 2 3 5 4" xfId="15928" xr:uid="{00000000-0005-0000-0000-0000CC230000}"/>
    <cellStyle name="20% - Énfasis6 2 3 5 4 2" xfId="33745" xr:uid="{00000000-0005-0000-0000-0000CD230000}"/>
    <cellStyle name="20% - Énfasis6 2 3 5 5" xfId="21169" xr:uid="{00000000-0005-0000-0000-0000CE230000}"/>
    <cellStyle name="20% - Énfasis6 2 3 5 6" xfId="11678" xr:uid="{00000000-0005-0000-0000-0000CF230000}"/>
    <cellStyle name="20% - Énfasis6 2 3 5 7" xfId="23819" xr:uid="{00000000-0005-0000-0000-0000D0230000}"/>
    <cellStyle name="20% - Énfasis6 2 3 5 8" xfId="38649" xr:uid="{00000000-0005-0000-0000-0000D1230000}"/>
    <cellStyle name="20% - Énfasis6 2 3 5 9" xfId="43717" xr:uid="{CDDE5085-6F54-4104-85E8-AA4FF3E52DED}"/>
    <cellStyle name="20% - Énfasis6 2 3 6" xfId="2507" xr:uid="{00000000-0005-0000-0000-0000D2230000}"/>
    <cellStyle name="20% - Énfasis6 2 3 6 2" xfId="4949" xr:uid="{00000000-0005-0000-0000-0000D3230000}"/>
    <cellStyle name="20% - Énfasis6 2 3 6 2 2" xfId="19059" xr:uid="{00000000-0005-0000-0000-0000D4230000}"/>
    <cellStyle name="20% - Énfasis6 2 3 6 2 2 2" xfId="31952" xr:uid="{00000000-0005-0000-0000-0000D5230000}"/>
    <cellStyle name="20% - Énfasis6 2 3 6 2 3" xfId="14770" xr:uid="{00000000-0005-0000-0000-0000D6230000}"/>
    <cellStyle name="20% - Énfasis6 2 3 6 2 3 2" xfId="36837" xr:uid="{00000000-0005-0000-0000-0000D7230000}"/>
    <cellStyle name="20% - Énfasis6 2 3 6 2 4" xfId="9892" xr:uid="{00000000-0005-0000-0000-0000D8230000}"/>
    <cellStyle name="20% - Énfasis6 2 3 6 2 5" xfId="27017" xr:uid="{00000000-0005-0000-0000-0000D9230000}"/>
    <cellStyle name="20% - Énfasis6 2 3 6 2 6" xfId="41846" xr:uid="{00000000-0005-0000-0000-0000DA230000}"/>
    <cellStyle name="20% - Énfasis6 2 3 6 2 7" xfId="46909" xr:uid="{BF7347F4-50C3-4EDE-9A9F-86601612AFA8}"/>
    <cellStyle name="20% - Énfasis6 2 3 6 3" xfId="7423" xr:uid="{00000000-0005-0000-0000-0000DB230000}"/>
    <cellStyle name="20% - Énfasis6 2 3 6 3 2" xfId="29516" xr:uid="{00000000-0005-0000-0000-0000DC230000}"/>
    <cellStyle name="20% - Énfasis6 2 3 6 4" xfId="16584" xr:uid="{00000000-0005-0000-0000-0000DD230000}"/>
    <cellStyle name="20% - Énfasis6 2 3 6 4 2" xfId="34401" xr:uid="{00000000-0005-0000-0000-0000DE230000}"/>
    <cellStyle name="20% - Énfasis6 2 3 6 5" xfId="21825" xr:uid="{00000000-0005-0000-0000-0000DF230000}"/>
    <cellStyle name="20% - Énfasis6 2 3 6 6" xfId="12334" xr:uid="{00000000-0005-0000-0000-0000E0230000}"/>
    <cellStyle name="20% - Énfasis6 2 3 6 7" xfId="24475" xr:uid="{00000000-0005-0000-0000-0000E1230000}"/>
    <cellStyle name="20% - Énfasis6 2 3 6 8" xfId="39305" xr:uid="{00000000-0005-0000-0000-0000E2230000}"/>
    <cellStyle name="20% - Énfasis6 2 3 6 9" xfId="44373" xr:uid="{E5F5477A-28BA-4058-B2AD-7950E4F9566A}"/>
    <cellStyle name="20% - Énfasis6 2 3 7" xfId="960" xr:uid="{00000000-0005-0000-0000-0000E3230000}"/>
    <cellStyle name="20% - Énfasis6 2 3 7 2" xfId="3405" xr:uid="{00000000-0005-0000-0000-0000E4230000}"/>
    <cellStyle name="20% - Énfasis6 2 3 7 2 2" xfId="17515" xr:uid="{00000000-0005-0000-0000-0000E5230000}"/>
    <cellStyle name="20% - Énfasis6 2 3 7 2 2 2" xfId="30408" xr:uid="{00000000-0005-0000-0000-0000E6230000}"/>
    <cellStyle name="20% - Énfasis6 2 3 7 2 3" xfId="13226" xr:uid="{00000000-0005-0000-0000-0000E7230000}"/>
    <cellStyle name="20% - Énfasis6 2 3 7 2 3 2" xfId="35293" xr:uid="{00000000-0005-0000-0000-0000E8230000}"/>
    <cellStyle name="20% - Énfasis6 2 3 7 2 4" xfId="8348" xr:uid="{00000000-0005-0000-0000-0000E9230000}"/>
    <cellStyle name="20% - Énfasis6 2 3 7 2 5" xfId="25473" xr:uid="{00000000-0005-0000-0000-0000EA230000}"/>
    <cellStyle name="20% - Énfasis6 2 3 7 2 6" xfId="40302" xr:uid="{00000000-0005-0000-0000-0000EB230000}"/>
    <cellStyle name="20% - Énfasis6 2 3 7 2 7" xfId="45365" xr:uid="{77B4CD6D-0E05-4220-B16F-7FD897931B2E}"/>
    <cellStyle name="20% - Énfasis6 2 3 7 3" xfId="5879" xr:uid="{00000000-0005-0000-0000-0000EC230000}"/>
    <cellStyle name="20% - Énfasis6 2 3 7 3 2" xfId="27972" xr:uid="{00000000-0005-0000-0000-0000ED230000}"/>
    <cellStyle name="20% - Énfasis6 2 3 7 4" xfId="20281" xr:uid="{00000000-0005-0000-0000-0000EE230000}"/>
    <cellStyle name="20% - Énfasis6 2 3 7 4 2" xfId="32857" xr:uid="{00000000-0005-0000-0000-0000EF230000}"/>
    <cellStyle name="20% - Énfasis6 2 3 7 5" xfId="10790" xr:uid="{00000000-0005-0000-0000-0000F0230000}"/>
    <cellStyle name="20% - Énfasis6 2 3 7 6" xfId="22931" xr:uid="{00000000-0005-0000-0000-0000F1230000}"/>
    <cellStyle name="20% - Énfasis6 2 3 7 7" xfId="37761" xr:uid="{00000000-0005-0000-0000-0000F2230000}"/>
    <cellStyle name="20% - Énfasis6 2 3 7 8" xfId="42829" xr:uid="{5EB3D478-092E-45A4-A47A-870DA209DB2C}"/>
    <cellStyle name="20% - Énfasis6 2 3 8" xfId="2742" xr:uid="{00000000-0005-0000-0000-0000F3230000}"/>
    <cellStyle name="20% - Énfasis6 2 3 8 2" xfId="16852" xr:uid="{00000000-0005-0000-0000-0000F4230000}"/>
    <cellStyle name="20% - Énfasis6 2 3 8 2 2" xfId="29745" xr:uid="{00000000-0005-0000-0000-0000F5230000}"/>
    <cellStyle name="20% - Énfasis6 2 3 8 3" xfId="12563" xr:uid="{00000000-0005-0000-0000-0000F6230000}"/>
    <cellStyle name="20% - Énfasis6 2 3 8 3 2" xfId="34630" xr:uid="{00000000-0005-0000-0000-0000F7230000}"/>
    <cellStyle name="20% - Énfasis6 2 3 8 4" xfId="7685" xr:uid="{00000000-0005-0000-0000-0000F8230000}"/>
    <cellStyle name="20% - Énfasis6 2 3 8 5" xfId="24808" xr:uid="{00000000-0005-0000-0000-0000F9230000}"/>
    <cellStyle name="20% - Énfasis6 2 3 8 6" xfId="39637" xr:uid="{00000000-0005-0000-0000-0000FA230000}"/>
    <cellStyle name="20% - Énfasis6 2 3 8 7" xfId="44702" xr:uid="{1E4A1CDF-2FC5-4037-9A73-4E2C5FEE384E}"/>
    <cellStyle name="20% - Énfasis6 2 3 9" xfId="5214" xr:uid="{00000000-0005-0000-0000-0000FB230000}"/>
    <cellStyle name="20% - Énfasis6 2 3 9 2" xfId="27307" xr:uid="{00000000-0005-0000-0000-0000FC230000}"/>
    <cellStyle name="20% - Énfasis6 2 4" xfId="335" xr:uid="{00000000-0005-0000-0000-0000FD230000}"/>
    <cellStyle name="20% - Énfasis6 2 4 10" xfId="19289" xr:uid="{00000000-0005-0000-0000-0000FE230000}"/>
    <cellStyle name="20% - Énfasis6 2 4 11" xfId="19701" xr:uid="{00000000-0005-0000-0000-0000FF230000}"/>
    <cellStyle name="20% - Énfasis6 2 4 12" xfId="10228" xr:uid="{00000000-0005-0000-0000-000000240000}"/>
    <cellStyle name="20% - Énfasis6 2 4 13" xfId="22125" xr:uid="{00000000-0005-0000-0000-000001240000}"/>
    <cellStyle name="20% - Énfasis6 2 4 14" xfId="22369" xr:uid="{00000000-0005-0000-0000-000002240000}"/>
    <cellStyle name="20% - Énfasis6 2 4 15" xfId="37199" xr:uid="{00000000-0005-0000-0000-000003240000}"/>
    <cellStyle name="20% - Énfasis6 2 4 16" xfId="42267" xr:uid="{C1D3881C-726B-4081-9399-0B5D48CF2988}"/>
    <cellStyle name="20% - Énfasis6 2 4 2" xfId="559" xr:uid="{00000000-0005-0000-0000-000004240000}"/>
    <cellStyle name="20% - Énfasis6 2 4 2 10" xfId="37417" xr:uid="{00000000-0005-0000-0000-000005240000}"/>
    <cellStyle name="20% - Énfasis6 2 4 2 11" xfId="42485" xr:uid="{CE178575-BDD2-4A53-A3F1-4A95F36A7888}"/>
    <cellStyle name="20% - Énfasis6 2 4 2 2" xfId="2170" xr:uid="{00000000-0005-0000-0000-000006240000}"/>
    <cellStyle name="20% - Énfasis6 2 4 2 2 2" xfId="4612" xr:uid="{00000000-0005-0000-0000-000007240000}"/>
    <cellStyle name="20% - Énfasis6 2 4 2 2 2 2" xfId="18722" xr:uid="{00000000-0005-0000-0000-000008240000}"/>
    <cellStyle name="20% - Énfasis6 2 4 2 2 2 2 2" xfId="31615" xr:uid="{00000000-0005-0000-0000-000009240000}"/>
    <cellStyle name="20% - Énfasis6 2 4 2 2 2 3" xfId="14433" xr:uid="{00000000-0005-0000-0000-00000A240000}"/>
    <cellStyle name="20% - Énfasis6 2 4 2 2 2 3 2" xfId="36500" xr:uid="{00000000-0005-0000-0000-00000B240000}"/>
    <cellStyle name="20% - Énfasis6 2 4 2 2 2 4" xfId="9555" xr:uid="{00000000-0005-0000-0000-00000C240000}"/>
    <cellStyle name="20% - Énfasis6 2 4 2 2 2 5" xfId="26680" xr:uid="{00000000-0005-0000-0000-00000D240000}"/>
    <cellStyle name="20% - Énfasis6 2 4 2 2 2 6" xfId="41509" xr:uid="{00000000-0005-0000-0000-00000E240000}"/>
    <cellStyle name="20% - Énfasis6 2 4 2 2 2 7" xfId="46572" xr:uid="{4539BEC6-AED2-4FBC-A228-F891B244C3D8}"/>
    <cellStyle name="20% - Énfasis6 2 4 2 2 3" xfId="7086" xr:uid="{00000000-0005-0000-0000-00000F240000}"/>
    <cellStyle name="20% - Énfasis6 2 4 2 2 3 2" xfId="29179" xr:uid="{00000000-0005-0000-0000-000010240000}"/>
    <cellStyle name="20% - Énfasis6 2 4 2 2 4" xfId="16247" xr:uid="{00000000-0005-0000-0000-000011240000}"/>
    <cellStyle name="20% - Énfasis6 2 4 2 2 4 2" xfId="34064" xr:uid="{00000000-0005-0000-0000-000012240000}"/>
    <cellStyle name="20% - Énfasis6 2 4 2 2 5" xfId="21488" xr:uid="{00000000-0005-0000-0000-000013240000}"/>
    <cellStyle name="20% - Énfasis6 2 4 2 2 6" xfId="11997" xr:uid="{00000000-0005-0000-0000-000014240000}"/>
    <cellStyle name="20% - Énfasis6 2 4 2 2 7" xfId="24138" xr:uid="{00000000-0005-0000-0000-000015240000}"/>
    <cellStyle name="20% - Énfasis6 2 4 2 2 8" xfId="38968" xr:uid="{00000000-0005-0000-0000-000016240000}"/>
    <cellStyle name="20% - Énfasis6 2 4 2 2 9" xfId="44036" xr:uid="{FF2E41A1-9546-405A-AEA6-3666ED37DD17}"/>
    <cellStyle name="20% - Énfasis6 2 4 2 3" xfId="1557" xr:uid="{00000000-0005-0000-0000-000017240000}"/>
    <cellStyle name="20% - Énfasis6 2 4 2 3 2" xfId="3999" xr:uid="{00000000-0005-0000-0000-000018240000}"/>
    <cellStyle name="20% - Énfasis6 2 4 2 3 2 2" xfId="18109" xr:uid="{00000000-0005-0000-0000-000019240000}"/>
    <cellStyle name="20% - Énfasis6 2 4 2 3 2 2 2" xfId="31002" xr:uid="{00000000-0005-0000-0000-00001A240000}"/>
    <cellStyle name="20% - Énfasis6 2 4 2 3 2 3" xfId="13820" xr:uid="{00000000-0005-0000-0000-00001B240000}"/>
    <cellStyle name="20% - Énfasis6 2 4 2 3 2 3 2" xfId="35887" xr:uid="{00000000-0005-0000-0000-00001C240000}"/>
    <cellStyle name="20% - Énfasis6 2 4 2 3 2 4" xfId="8942" xr:uid="{00000000-0005-0000-0000-00001D240000}"/>
    <cellStyle name="20% - Énfasis6 2 4 2 3 2 5" xfId="26067" xr:uid="{00000000-0005-0000-0000-00001E240000}"/>
    <cellStyle name="20% - Énfasis6 2 4 2 3 2 6" xfId="40896" xr:uid="{00000000-0005-0000-0000-00001F240000}"/>
    <cellStyle name="20% - Énfasis6 2 4 2 3 2 7" xfId="45959" xr:uid="{8B17DDC4-624C-4E6E-81D2-84706784C05B}"/>
    <cellStyle name="20% - Énfasis6 2 4 2 3 3" xfId="6473" xr:uid="{00000000-0005-0000-0000-000020240000}"/>
    <cellStyle name="20% - Énfasis6 2 4 2 3 3 2" xfId="28566" xr:uid="{00000000-0005-0000-0000-000021240000}"/>
    <cellStyle name="20% - Énfasis6 2 4 2 3 4" xfId="20875" xr:uid="{00000000-0005-0000-0000-000022240000}"/>
    <cellStyle name="20% - Énfasis6 2 4 2 3 4 2" xfId="33451" xr:uid="{00000000-0005-0000-0000-000023240000}"/>
    <cellStyle name="20% - Énfasis6 2 4 2 3 5" xfId="11384" xr:uid="{00000000-0005-0000-0000-000024240000}"/>
    <cellStyle name="20% - Énfasis6 2 4 2 3 6" xfId="23525" xr:uid="{00000000-0005-0000-0000-000025240000}"/>
    <cellStyle name="20% - Énfasis6 2 4 2 3 7" xfId="38355" xr:uid="{00000000-0005-0000-0000-000026240000}"/>
    <cellStyle name="20% - Énfasis6 2 4 2 3 8" xfId="43423" xr:uid="{8D06470B-8E98-4954-B45B-997D63E8A0E1}"/>
    <cellStyle name="20% - Énfasis6 2 4 2 4" xfId="3061" xr:uid="{00000000-0005-0000-0000-000027240000}"/>
    <cellStyle name="20% - Énfasis6 2 4 2 4 2" xfId="17171" xr:uid="{00000000-0005-0000-0000-000028240000}"/>
    <cellStyle name="20% - Énfasis6 2 4 2 4 2 2" xfId="30064" xr:uid="{00000000-0005-0000-0000-000029240000}"/>
    <cellStyle name="20% - Énfasis6 2 4 2 4 3" xfId="12882" xr:uid="{00000000-0005-0000-0000-00002A240000}"/>
    <cellStyle name="20% - Énfasis6 2 4 2 4 3 2" xfId="34949" xr:uid="{00000000-0005-0000-0000-00002B240000}"/>
    <cellStyle name="20% - Énfasis6 2 4 2 4 4" xfId="8004" xr:uid="{00000000-0005-0000-0000-00002C240000}"/>
    <cellStyle name="20% - Énfasis6 2 4 2 4 5" xfId="25129" xr:uid="{00000000-0005-0000-0000-00002D240000}"/>
    <cellStyle name="20% - Énfasis6 2 4 2 4 6" xfId="39958" xr:uid="{00000000-0005-0000-0000-00002E240000}"/>
    <cellStyle name="20% - Énfasis6 2 4 2 4 7" xfId="45021" xr:uid="{6265A77A-3009-4DFD-BEC3-A39068D9BD5E}"/>
    <cellStyle name="20% - Énfasis6 2 4 2 5" xfId="5535" xr:uid="{00000000-0005-0000-0000-00002F240000}"/>
    <cellStyle name="20% - Énfasis6 2 4 2 5 2" xfId="27628" xr:uid="{00000000-0005-0000-0000-000030240000}"/>
    <cellStyle name="20% - Énfasis6 2 4 2 6" xfId="15616" xr:uid="{00000000-0005-0000-0000-000031240000}"/>
    <cellStyle name="20% - Énfasis6 2 4 2 6 2" xfId="32513" xr:uid="{00000000-0005-0000-0000-000032240000}"/>
    <cellStyle name="20% - Énfasis6 2 4 2 7" xfId="19919" xr:uid="{00000000-0005-0000-0000-000033240000}"/>
    <cellStyle name="20% - Énfasis6 2 4 2 8" xfId="10446" xr:uid="{00000000-0005-0000-0000-000034240000}"/>
    <cellStyle name="20% - Énfasis6 2 4 2 9" xfId="22587" xr:uid="{00000000-0005-0000-0000-000035240000}"/>
    <cellStyle name="20% - Énfasis6 2 4 3" xfId="1339" xr:uid="{00000000-0005-0000-0000-000036240000}"/>
    <cellStyle name="20% - Énfasis6 2 4 3 2" xfId="3781" xr:uid="{00000000-0005-0000-0000-000037240000}"/>
    <cellStyle name="20% - Énfasis6 2 4 3 2 2" xfId="17891" xr:uid="{00000000-0005-0000-0000-000038240000}"/>
    <cellStyle name="20% - Énfasis6 2 4 3 2 2 2" xfId="30784" xr:uid="{00000000-0005-0000-0000-000039240000}"/>
    <cellStyle name="20% - Énfasis6 2 4 3 2 3" xfId="13602" xr:uid="{00000000-0005-0000-0000-00003A240000}"/>
    <cellStyle name="20% - Énfasis6 2 4 3 2 3 2" xfId="35669" xr:uid="{00000000-0005-0000-0000-00003B240000}"/>
    <cellStyle name="20% - Énfasis6 2 4 3 2 4" xfId="8724" xr:uid="{00000000-0005-0000-0000-00003C240000}"/>
    <cellStyle name="20% - Énfasis6 2 4 3 2 5" xfId="25849" xr:uid="{00000000-0005-0000-0000-00003D240000}"/>
    <cellStyle name="20% - Énfasis6 2 4 3 2 6" xfId="40678" xr:uid="{00000000-0005-0000-0000-00003E240000}"/>
    <cellStyle name="20% - Énfasis6 2 4 3 2 7" xfId="45741" xr:uid="{BD9481B9-F8FE-41A5-9ED0-78C1E15CCFB7}"/>
    <cellStyle name="20% - Énfasis6 2 4 3 3" xfId="6255" xr:uid="{00000000-0005-0000-0000-00003F240000}"/>
    <cellStyle name="20% - Énfasis6 2 4 3 3 2" xfId="28348" xr:uid="{00000000-0005-0000-0000-000040240000}"/>
    <cellStyle name="20% - Énfasis6 2 4 3 4" xfId="15398" xr:uid="{00000000-0005-0000-0000-000041240000}"/>
    <cellStyle name="20% - Énfasis6 2 4 3 4 2" xfId="33233" xr:uid="{00000000-0005-0000-0000-000042240000}"/>
    <cellStyle name="20% - Énfasis6 2 4 3 5" xfId="20657" xr:uid="{00000000-0005-0000-0000-000043240000}"/>
    <cellStyle name="20% - Énfasis6 2 4 3 6" xfId="11166" xr:uid="{00000000-0005-0000-0000-000044240000}"/>
    <cellStyle name="20% - Énfasis6 2 4 3 7" xfId="23307" xr:uid="{00000000-0005-0000-0000-000045240000}"/>
    <cellStyle name="20% - Énfasis6 2 4 3 8" xfId="38137" xr:uid="{00000000-0005-0000-0000-000046240000}"/>
    <cellStyle name="20% - Énfasis6 2 4 3 9" xfId="43205" xr:uid="{35C25785-027E-40DB-8256-DB5F80F7E90A}"/>
    <cellStyle name="20% - Énfasis6 2 4 4" xfId="1952" xr:uid="{00000000-0005-0000-0000-000047240000}"/>
    <cellStyle name="20% - Énfasis6 2 4 4 2" xfId="4394" xr:uid="{00000000-0005-0000-0000-000048240000}"/>
    <cellStyle name="20% - Énfasis6 2 4 4 2 2" xfId="18504" xr:uid="{00000000-0005-0000-0000-000049240000}"/>
    <cellStyle name="20% - Énfasis6 2 4 4 2 2 2" xfId="31397" xr:uid="{00000000-0005-0000-0000-00004A240000}"/>
    <cellStyle name="20% - Énfasis6 2 4 4 2 3" xfId="14215" xr:uid="{00000000-0005-0000-0000-00004B240000}"/>
    <cellStyle name="20% - Énfasis6 2 4 4 2 3 2" xfId="36282" xr:uid="{00000000-0005-0000-0000-00004C240000}"/>
    <cellStyle name="20% - Énfasis6 2 4 4 2 4" xfId="9337" xr:uid="{00000000-0005-0000-0000-00004D240000}"/>
    <cellStyle name="20% - Énfasis6 2 4 4 2 5" xfId="26462" xr:uid="{00000000-0005-0000-0000-00004E240000}"/>
    <cellStyle name="20% - Énfasis6 2 4 4 2 6" xfId="41291" xr:uid="{00000000-0005-0000-0000-00004F240000}"/>
    <cellStyle name="20% - Énfasis6 2 4 4 2 7" xfId="46354" xr:uid="{7F2E0AD6-7830-4CA9-AFE7-92C28FDD67E9}"/>
    <cellStyle name="20% - Énfasis6 2 4 4 3" xfId="6868" xr:uid="{00000000-0005-0000-0000-000050240000}"/>
    <cellStyle name="20% - Énfasis6 2 4 4 3 2" xfId="28961" xr:uid="{00000000-0005-0000-0000-000051240000}"/>
    <cellStyle name="20% - Énfasis6 2 4 4 4" xfId="16029" xr:uid="{00000000-0005-0000-0000-000052240000}"/>
    <cellStyle name="20% - Énfasis6 2 4 4 4 2" xfId="33846" xr:uid="{00000000-0005-0000-0000-000053240000}"/>
    <cellStyle name="20% - Énfasis6 2 4 4 5" xfId="21270" xr:uid="{00000000-0005-0000-0000-000054240000}"/>
    <cellStyle name="20% - Énfasis6 2 4 4 6" xfId="11779" xr:uid="{00000000-0005-0000-0000-000055240000}"/>
    <cellStyle name="20% - Énfasis6 2 4 4 7" xfId="23920" xr:uid="{00000000-0005-0000-0000-000056240000}"/>
    <cellStyle name="20% - Énfasis6 2 4 4 8" xfId="38750" xr:uid="{00000000-0005-0000-0000-000057240000}"/>
    <cellStyle name="20% - Énfasis6 2 4 4 9" xfId="43818" xr:uid="{BECE1792-C98F-4D77-9CF2-26908FD120D1}"/>
    <cellStyle name="20% - Énfasis6 2 4 5" xfId="2455" xr:uid="{00000000-0005-0000-0000-000058240000}"/>
    <cellStyle name="20% - Énfasis6 2 4 5 2" xfId="4897" xr:uid="{00000000-0005-0000-0000-000059240000}"/>
    <cellStyle name="20% - Énfasis6 2 4 5 2 2" xfId="19007" xr:uid="{00000000-0005-0000-0000-00005A240000}"/>
    <cellStyle name="20% - Énfasis6 2 4 5 2 2 2" xfId="31900" xr:uid="{00000000-0005-0000-0000-00005B240000}"/>
    <cellStyle name="20% - Énfasis6 2 4 5 2 3" xfId="14718" xr:uid="{00000000-0005-0000-0000-00005C240000}"/>
    <cellStyle name="20% - Énfasis6 2 4 5 2 3 2" xfId="36785" xr:uid="{00000000-0005-0000-0000-00005D240000}"/>
    <cellStyle name="20% - Énfasis6 2 4 5 2 4" xfId="9840" xr:uid="{00000000-0005-0000-0000-00005E240000}"/>
    <cellStyle name="20% - Énfasis6 2 4 5 2 5" xfId="26965" xr:uid="{00000000-0005-0000-0000-00005F240000}"/>
    <cellStyle name="20% - Énfasis6 2 4 5 2 6" xfId="41794" xr:uid="{00000000-0005-0000-0000-000060240000}"/>
    <cellStyle name="20% - Énfasis6 2 4 5 2 7" xfId="46857" xr:uid="{C110C21F-7F71-4D5E-B0B7-1DA2F2C4D7DE}"/>
    <cellStyle name="20% - Énfasis6 2 4 5 3" xfId="7371" xr:uid="{00000000-0005-0000-0000-000061240000}"/>
    <cellStyle name="20% - Énfasis6 2 4 5 3 2" xfId="29464" xr:uid="{00000000-0005-0000-0000-000062240000}"/>
    <cellStyle name="20% - Énfasis6 2 4 5 4" xfId="16532" xr:uid="{00000000-0005-0000-0000-000063240000}"/>
    <cellStyle name="20% - Énfasis6 2 4 5 4 2" xfId="34349" xr:uid="{00000000-0005-0000-0000-000064240000}"/>
    <cellStyle name="20% - Énfasis6 2 4 5 5" xfId="21773" xr:uid="{00000000-0005-0000-0000-000065240000}"/>
    <cellStyle name="20% - Énfasis6 2 4 5 6" xfId="12282" xr:uid="{00000000-0005-0000-0000-000066240000}"/>
    <cellStyle name="20% - Énfasis6 2 4 5 7" xfId="24423" xr:uid="{00000000-0005-0000-0000-000067240000}"/>
    <cellStyle name="20% - Énfasis6 2 4 5 8" xfId="39253" xr:uid="{00000000-0005-0000-0000-000068240000}"/>
    <cellStyle name="20% - Énfasis6 2 4 5 9" xfId="44321" xr:uid="{51B997DD-9617-49BE-B006-14C09CEAE37E}"/>
    <cellStyle name="20% - Énfasis6 2 4 6" xfId="897" xr:uid="{00000000-0005-0000-0000-000069240000}"/>
    <cellStyle name="20% - Énfasis6 2 4 6 2" xfId="3342" xr:uid="{00000000-0005-0000-0000-00006A240000}"/>
    <cellStyle name="20% - Énfasis6 2 4 6 2 2" xfId="17452" xr:uid="{00000000-0005-0000-0000-00006B240000}"/>
    <cellStyle name="20% - Énfasis6 2 4 6 2 2 2" xfId="30345" xr:uid="{00000000-0005-0000-0000-00006C240000}"/>
    <cellStyle name="20% - Énfasis6 2 4 6 2 3" xfId="13163" xr:uid="{00000000-0005-0000-0000-00006D240000}"/>
    <cellStyle name="20% - Énfasis6 2 4 6 2 3 2" xfId="35230" xr:uid="{00000000-0005-0000-0000-00006E240000}"/>
    <cellStyle name="20% - Énfasis6 2 4 6 2 4" xfId="8285" xr:uid="{00000000-0005-0000-0000-00006F240000}"/>
    <cellStyle name="20% - Énfasis6 2 4 6 2 5" xfId="25410" xr:uid="{00000000-0005-0000-0000-000070240000}"/>
    <cellStyle name="20% - Énfasis6 2 4 6 2 6" xfId="40239" xr:uid="{00000000-0005-0000-0000-000071240000}"/>
    <cellStyle name="20% - Énfasis6 2 4 6 2 7" xfId="45302" xr:uid="{C190E580-A98A-4E8D-9959-E169B7EFECD2}"/>
    <cellStyle name="20% - Énfasis6 2 4 6 3" xfId="5816" xr:uid="{00000000-0005-0000-0000-000072240000}"/>
    <cellStyle name="20% - Énfasis6 2 4 6 3 2" xfId="27909" xr:uid="{00000000-0005-0000-0000-000073240000}"/>
    <cellStyle name="20% - Énfasis6 2 4 6 4" xfId="20218" xr:uid="{00000000-0005-0000-0000-000074240000}"/>
    <cellStyle name="20% - Énfasis6 2 4 6 4 2" xfId="32794" xr:uid="{00000000-0005-0000-0000-000075240000}"/>
    <cellStyle name="20% - Énfasis6 2 4 6 5" xfId="10727" xr:uid="{00000000-0005-0000-0000-000076240000}"/>
    <cellStyle name="20% - Énfasis6 2 4 6 6" xfId="22868" xr:uid="{00000000-0005-0000-0000-000077240000}"/>
    <cellStyle name="20% - Énfasis6 2 4 6 7" xfId="37698" xr:uid="{00000000-0005-0000-0000-000078240000}"/>
    <cellStyle name="20% - Énfasis6 2 4 6 8" xfId="42766" xr:uid="{6E67DD63-D002-4841-8627-743FDDFB7AE4}"/>
    <cellStyle name="20% - Énfasis6 2 4 7" xfId="2843" xr:uid="{00000000-0005-0000-0000-000079240000}"/>
    <cellStyle name="20% - Énfasis6 2 4 7 2" xfId="16953" xr:uid="{00000000-0005-0000-0000-00007A240000}"/>
    <cellStyle name="20% - Énfasis6 2 4 7 2 2" xfId="29846" xr:uid="{00000000-0005-0000-0000-00007B240000}"/>
    <cellStyle name="20% - Énfasis6 2 4 7 3" xfId="12664" xr:uid="{00000000-0005-0000-0000-00007C240000}"/>
    <cellStyle name="20% - Énfasis6 2 4 7 3 2" xfId="34731" xr:uid="{00000000-0005-0000-0000-00007D240000}"/>
    <cellStyle name="20% - Énfasis6 2 4 7 4" xfId="7786" xr:uid="{00000000-0005-0000-0000-00007E240000}"/>
    <cellStyle name="20% - Énfasis6 2 4 7 5" xfId="24911" xr:uid="{00000000-0005-0000-0000-00007F240000}"/>
    <cellStyle name="20% - Énfasis6 2 4 7 6" xfId="39740" xr:uid="{00000000-0005-0000-0000-000080240000}"/>
    <cellStyle name="20% - Énfasis6 2 4 7 7" xfId="44803" xr:uid="{1B4F1162-7F0E-4DF5-8D1D-46C7E203A912}"/>
    <cellStyle name="20% - Énfasis6 2 4 8" xfId="5317" xr:uid="{00000000-0005-0000-0000-000081240000}"/>
    <cellStyle name="20% - Énfasis6 2 4 8 2" xfId="27410" xr:uid="{00000000-0005-0000-0000-000082240000}"/>
    <cellStyle name="20% - Énfasis6 2 4 9" xfId="14960" xr:uid="{00000000-0005-0000-0000-000083240000}"/>
    <cellStyle name="20% - Énfasis6 2 4 9 2" xfId="32295" xr:uid="{00000000-0005-0000-0000-000084240000}"/>
    <cellStyle name="20% - Énfasis6 2 5" xfId="479" xr:uid="{00000000-0005-0000-0000-000085240000}"/>
    <cellStyle name="20% - Énfasis6 2 5 10" xfId="19430" xr:uid="{00000000-0005-0000-0000-000086240000}"/>
    <cellStyle name="20% - Énfasis6 2 5 11" xfId="19842" xr:uid="{00000000-0005-0000-0000-000087240000}"/>
    <cellStyle name="20% - Énfasis6 2 5 12" xfId="10369" xr:uid="{00000000-0005-0000-0000-000088240000}"/>
    <cellStyle name="20% - Énfasis6 2 5 13" xfId="22510" xr:uid="{00000000-0005-0000-0000-000089240000}"/>
    <cellStyle name="20% - Énfasis6 2 5 14" xfId="37340" xr:uid="{00000000-0005-0000-0000-00008A240000}"/>
    <cellStyle name="20% - Énfasis6 2 5 15" xfId="42408" xr:uid="{398D24B8-2A83-4F0E-A72F-6A75E7C50D9D}"/>
    <cellStyle name="20% - Énfasis6 2 5 2" xfId="558" xr:uid="{00000000-0005-0000-0000-00008B240000}"/>
    <cellStyle name="20% - Énfasis6 2 5 2 10" xfId="37416" xr:uid="{00000000-0005-0000-0000-00008C240000}"/>
    <cellStyle name="20% - Énfasis6 2 5 2 11" xfId="42484" xr:uid="{18CC30C4-0747-4B29-97EC-4F69FF6D7F4C}"/>
    <cellStyle name="20% - Énfasis6 2 5 2 2" xfId="2169" xr:uid="{00000000-0005-0000-0000-00008D240000}"/>
    <cellStyle name="20% - Énfasis6 2 5 2 2 2" xfId="4611" xr:uid="{00000000-0005-0000-0000-00008E240000}"/>
    <cellStyle name="20% - Énfasis6 2 5 2 2 2 2" xfId="18721" xr:uid="{00000000-0005-0000-0000-00008F240000}"/>
    <cellStyle name="20% - Énfasis6 2 5 2 2 2 2 2" xfId="31614" xr:uid="{00000000-0005-0000-0000-000090240000}"/>
    <cellStyle name="20% - Énfasis6 2 5 2 2 2 3" xfId="14432" xr:uid="{00000000-0005-0000-0000-000091240000}"/>
    <cellStyle name="20% - Énfasis6 2 5 2 2 2 3 2" xfId="36499" xr:uid="{00000000-0005-0000-0000-000092240000}"/>
    <cellStyle name="20% - Énfasis6 2 5 2 2 2 4" xfId="9554" xr:uid="{00000000-0005-0000-0000-000093240000}"/>
    <cellStyle name="20% - Énfasis6 2 5 2 2 2 5" xfId="26679" xr:uid="{00000000-0005-0000-0000-000094240000}"/>
    <cellStyle name="20% - Énfasis6 2 5 2 2 2 6" xfId="41508" xr:uid="{00000000-0005-0000-0000-000095240000}"/>
    <cellStyle name="20% - Énfasis6 2 5 2 2 2 7" xfId="46571" xr:uid="{F1C7A237-C708-4F30-BF8B-B86A224BC07F}"/>
    <cellStyle name="20% - Énfasis6 2 5 2 2 3" xfId="7085" xr:uid="{00000000-0005-0000-0000-000096240000}"/>
    <cellStyle name="20% - Énfasis6 2 5 2 2 3 2" xfId="29178" xr:uid="{00000000-0005-0000-0000-000097240000}"/>
    <cellStyle name="20% - Énfasis6 2 5 2 2 4" xfId="16246" xr:uid="{00000000-0005-0000-0000-000098240000}"/>
    <cellStyle name="20% - Énfasis6 2 5 2 2 4 2" xfId="34063" xr:uid="{00000000-0005-0000-0000-000099240000}"/>
    <cellStyle name="20% - Énfasis6 2 5 2 2 5" xfId="21487" xr:uid="{00000000-0005-0000-0000-00009A240000}"/>
    <cellStyle name="20% - Énfasis6 2 5 2 2 6" xfId="11996" xr:uid="{00000000-0005-0000-0000-00009B240000}"/>
    <cellStyle name="20% - Énfasis6 2 5 2 2 7" xfId="24137" xr:uid="{00000000-0005-0000-0000-00009C240000}"/>
    <cellStyle name="20% - Énfasis6 2 5 2 2 8" xfId="38967" xr:uid="{00000000-0005-0000-0000-00009D240000}"/>
    <cellStyle name="20% - Énfasis6 2 5 2 2 9" xfId="44035" xr:uid="{3B59C990-C33B-416D-927B-AEEC31C212D9}"/>
    <cellStyle name="20% - Énfasis6 2 5 2 3" xfId="1556" xr:uid="{00000000-0005-0000-0000-00009E240000}"/>
    <cellStyle name="20% - Énfasis6 2 5 2 3 2" xfId="3998" xr:uid="{00000000-0005-0000-0000-00009F240000}"/>
    <cellStyle name="20% - Énfasis6 2 5 2 3 2 2" xfId="18108" xr:uid="{00000000-0005-0000-0000-0000A0240000}"/>
    <cellStyle name="20% - Énfasis6 2 5 2 3 2 2 2" xfId="31001" xr:uid="{00000000-0005-0000-0000-0000A1240000}"/>
    <cellStyle name="20% - Énfasis6 2 5 2 3 2 3" xfId="13819" xr:uid="{00000000-0005-0000-0000-0000A2240000}"/>
    <cellStyle name="20% - Énfasis6 2 5 2 3 2 3 2" xfId="35886" xr:uid="{00000000-0005-0000-0000-0000A3240000}"/>
    <cellStyle name="20% - Énfasis6 2 5 2 3 2 4" xfId="8941" xr:uid="{00000000-0005-0000-0000-0000A4240000}"/>
    <cellStyle name="20% - Énfasis6 2 5 2 3 2 5" xfId="26066" xr:uid="{00000000-0005-0000-0000-0000A5240000}"/>
    <cellStyle name="20% - Énfasis6 2 5 2 3 2 6" xfId="40895" xr:uid="{00000000-0005-0000-0000-0000A6240000}"/>
    <cellStyle name="20% - Énfasis6 2 5 2 3 2 7" xfId="45958" xr:uid="{D2981EDD-7A82-47A1-96C9-55CCE91CDF9F}"/>
    <cellStyle name="20% - Énfasis6 2 5 2 3 3" xfId="6472" xr:uid="{00000000-0005-0000-0000-0000A7240000}"/>
    <cellStyle name="20% - Énfasis6 2 5 2 3 3 2" xfId="28565" xr:uid="{00000000-0005-0000-0000-0000A8240000}"/>
    <cellStyle name="20% - Énfasis6 2 5 2 3 4" xfId="20874" xr:uid="{00000000-0005-0000-0000-0000A9240000}"/>
    <cellStyle name="20% - Énfasis6 2 5 2 3 4 2" xfId="33450" xr:uid="{00000000-0005-0000-0000-0000AA240000}"/>
    <cellStyle name="20% - Énfasis6 2 5 2 3 5" xfId="11383" xr:uid="{00000000-0005-0000-0000-0000AB240000}"/>
    <cellStyle name="20% - Énfasis6 2 5 2 3 6" xfId="23524" xr:uid="{00000000-0005-0000-0000-0000AC240000}"/>
    <cellStyle name="20% - Énfasis6 2 5 2 3 7" xfId="38354" xr:uid="{00000000-0005-0000-0000-0000AD240000}"/>
    <cellStyle name="20% - Énfasis6 2 5 2 3 8" xfId="43422" xr:uid="{F19F4AF3-BD4B-46A2-A2B9-5BC2D0C09A43}"/>
    <cellStyle name="20% - Énfasis6 2 5 2 4" xfId="3060" xr:uid="{00000000-0005-0000-0000-0000AE240000}"/>
    <cellStyle name="20% - Énfasis6 2 5 2 4 2" xfId="17170" xr:uid="{00000000-0005-0000-0000-0000AF240000}"/>
    <cellStyle name="20% - Énfasis6 2 5 2 4 2 2" xfId="30063" xr:uid="{00000000-0005-0000-0000-0000B0240000}"/>
    <cellStyle name="20% - Énfasis6 2 5 2 4 3" xfId="12881" xr:uid="{00000000-0005-0000-0000-0000B1240000}"/>
    <cellStyle name="20% - Énfasis6 2 5 2 4 3 2" xfId="34948" xr:uid="{00000000-0005-0000-0000-0000B2240000}"/>
    <cellStyle name="20% - Énfasis6 2 5 2 4 4" xfId="8003" xr:uid="{00000000-0005-0000-0000-0000B3240000}"/>
    <cellStyle name="20% - Énfasis6 2 5 2 4 5" xfId="25128" xr:uid="{00000000-0005-0000-0000-0000B4240000}"/>
    <cellStyle name="20% - Énfasis6 2 5 2 4 6" xfId="39957" xr:uid="{00000000-0005-0000-0000-0000B5240000}"/>
    <cellStyle name="20% - Énfasis6 2 5 2 4 7" xfId="45020" xr:uid="{84C4A9A2-6176-43BC-BEAA-CDF3D93AD31A}"/>
    <cellStyle name="20% - Énfasis6 2 5 2 5" xfId="5534" xr:uid="{00000000-0005-0000-0000-0000B6240000}"/>
    <cellStyle name="20% - Énfasis6 2 5 2 5 2" xfId="27627" xr:uid="{00000000-0005-0000-0000-0000B7240000}"/>
    <cellStyle name="20% - Énfasis6 2 5 2 6" xfId="15615" xr:uid="{00000000-0005-0000-0000-0000B8240000}"/>
    <cellStyle name="20% - Énfasis6 2 5 2 6 2" xfId="32512" xr:uid="{00000000-0005-0000-0000-0000B9240000}"/>
    <cellStyle name="20% - Énfasis6 2 5 2 7" xfId="19918" xr:uid="{00000000-0005-0000-0000-0000BA240000}"/>
    <cellStyle name="20% - Énfasis6 2 5 2 8" xfId="10445" xr:uid="{00000000-0005-0000-0000-0000BB240000}"/>
    <cellStyle name="20% - Énfasis6 2 5 2 9" xfId="22586" xr:uid="{00000000-0005-0000-0000-0000BC240000}"/>
    <cellStyle name="20% - Énfasis6 2 5 3" xfId="1480" xr:uid="{00000000-0005-0000-0000-0000BD240000}"/>
    <cellStyle name="20% - Énfasis6 2 5 3 2" xfId="3922" xr:uid="{00000000-0005-0000-0000-0000BE240000}"/>
    <cellStyle name="20% - Énfasis6 2 5 3 2 2" xfId="18032" xr:uid="{00000000-0005-0000-0000-0000BF240000}"/>
    <cellStyle name="20% - Énfasis6 2 5 3 2 2 2" xfId="30925" xr:uid="{00000000-0005-0000-0000-0000C0240000}"/>
    <cellStyle name="20% - Énfasis6 2 5 3 2 3" xfId="13743" xr:uid="{00000000-0005-0000-0000-0000C1240000}"/>
    <cellStyle name="20% - Énfasis6 2 5 3 2 3 2" xfId="35810" xr:uid="{00000000-0005-0000-0000-0000C2240000}"/>
    <cellStyle name="20% - Énfasis6 2 5 3 2 4" xfId="8865" xr:uid="{00000000-0005-0000-0000-0000C3240000}"/>
    <cellStyle name="20% - Énfasis6 2 5 3 2 5" xfId="25990" xr:uid="{00000000-0005-0000-0000-0000C4240000}"/>
    <cellStyle name="20% - Énfasis6 2 5 3 2 6" xfId="40819" xr:uid="{00000000-0005-0000-0000-0000C5240000}"/>
    <cellStyle name="20% - Énfasis6 2 5 3 2 7" xfId="45882" xr:uid="{B568A835-B174-4F24-8458-16CBCADEC691}"/>
    <cellStyle name="20% - Énfasis6 2 5 3 3" xfId="6396" xr:uid="{00000000-0005-0000-0000-0000C6240000}"/>
    <cellStyle name="20% - Énfasis6 2 5 3 3 2" xfId="28489" xr:uid="{00000000-0005-0000-0000-0000C7240000}"/>
    <cellStyle name="20% - Énfasis6 2 5 3 4" xfId="15539" xr:uid="{00000000-0005-0000-0000-0000C8240000}"/>
    <cellStyle name="20% - Énfasis6 2 5 3 4 2" xfId="33374" xr:uid="{00000000-0005-0000-0000-0000C9240000}"/>
    <cellStyle name="20% - Énfasis6 2 5 3 5" xfId="20798" xr:uid="{00000000-0005-0000-0000-0000CA240000}"/>
    <cellStyle name="20% - Énfasis6 2 5 3 6" xfId="11307" xr:uid="{00000000-0005-0000-0000-0000CB240000}"/>
    <cellStyle name="20% - Énfasis6 2 5 3 7" xfId="23448" xr:uid="{00000000-0005-0000-0000-0000CC240000}"/>
    <cellStyle name="20% - Énfasis6 2 5 3 8" xfId="38278" xr:uid="{00000000-0005-0000-0000-0000CD240000}"/>
    <cellStyle name="20% - Énfasis6 2 5 3 9" xfId="43346" xr:uid="{3AC35B00-4E04-4F24-8386-7FBD0DFC2B90}"/>
    <cellStyle name="20% - Énfasis6 2 5 4" xfId="2093" xr:uid="{00000000-0005-0000-0000-0000CE240000}"/>
    <cellStyle name="20% - Énfasis6 2 5 4 2" xfId="4535" xr:uid="{00000000-0005-0000-0000-0000CF240000}"/>
    <cellStyle name="20% - Énfasis6 2 5 4 2 2" xfId="18645" xr:uid="{00000000-0005-0000-0000-0000D0240000}"/>
    <cellStyle name="20% - Énfasis6 2 5 4 2 2 2" xfId="31538" xr:uid="{00000000-0005-0000-0000-0000D1240000}"/>
    <cellStyle name="20% - Énfasis6 2 5 4 2 3" xfId="14356" xr:uid="{00000000-0005-0000-0000-0000D2240000}"/>
    <cellStyle name="20% - Énfasis6 2 5 4 2 3 2" xfId="36423" xr:uid="{00000000-0005-0000-0000-0000D3240000}"/>
    <cellStyle name="20% - Énfasis6 2 5 4 2 4" xfId="9478" xr:uid="{00000000-0005-0000-0000-0000D4240000}"/>
    <cellStyle name="20% - Énfasis6 2 5 4 2 5" xfId="26603" xr:uid="{00000000-0005-0000-0000-0000D5240000}"/>
    <cellStyle name="20% - Énfasis6 2 5 4 2 6" xfId="41432" xr:uid="{00000000-0005-0000-0000-0000D6240000}"/>
    <cellStyle name="20% - Énfasis6 2 5 4 2 7" xfId="46495" xr:uid="{CAFB8CE3-20AF-4B2B-969D-732147181E12}"/>
    <cellStyle name="20% - Énfasis6 2 5 4 3" xfId="7009" xr:uid="{00000000-0005-0000-0000-0000D7240000}"/>
    <cellStyle name="20% - Énfasis6 2 5 4 3 2" xfId="29102" xr:uid="{00000000-0005-0000-0000-0000D8240000}"/>
    <cellStyle name="20% - Énfasis6 2 5 4 4" xfId="16170" xr:uid="{00000000-0005-0000-0000-0000D9240000}"/>
    <cellStyle name="20% - Énfasis6 2 5 4 4 2" xfId="33987" xr:uid="{00000000-0005-0000-0000-0000DA240000}"/>
    <cellStyle name="20% - Énfasis6 2 5 4 5" xfId="21411" xr:uid="{00000000-0005-0000-0000-0000DB240000}"/>
    <cellStyle name="20% - Énfasis6 2 5 4 6" xfId="11920" xr:uid="{00000000-0005-0000-0000-0000DC240000}"/>
    <cellStyle name="20% - Énfasis6 2 5 4 7" xfId="24061" xr:uid="{00000000-0005-0000-0000-0000DD240000}"/>
    <cellStyle name="20% - Énfasis6 2 5 4 8" xfId="38891" xr:uid="{00000000-0005-0000-0000-0000DE240000}"/>
    <cellStyle name="20% - Énfasis6 2 5 4 9" xfId="43959" xr:uid="{A0184D8F-D0C2-4707-83CE-20C3B56F5983}"/>
    <cellStyle name="20% - Énfasis6 2 5 5" xfId="2400" xr:uid="{00000000-0005-0000-0000-0000DF240000}"/>
    <cellStyle name="20% - Énfasis6 2 5 5 2" xfId="4842" xr:uid="{00000000-0005-0000-0000-0000E0240000}"/>
    <cellStyle name="20% - Énfasis6 2 5 5 2 2" xfId="18952" xr:uid="{00000000-0005-0000-0000-0000E1240000}"/>
    <cellStyle name="20% - Énfasis6 2 5 5 2 2 2" xfId="31845" xr:uid="{00000000-0005-0000-0000-0000E2240000}"/>
    <cellStyle name="20% - Énfasis6 2 5 5 2 3" xfId="14663" xr:uid="{00000000-0005-0000-0000-0000E3240000}"/>
    <cellStyle name="20% - Énfasis6 2 5 5 2 3 2" xfId="36730" xr:uid="{00000000-0005-0000-0000-0000E4240000}"/>
    <cellStyle name="20% - Énfasis6 2 5 5 2 4" xfId="9785" xr:uid="{00000000-0005-0000-0000-0000E5240000}"/>
    <cellStyle name="20% - Énfasis6 2 5 5 2 5" xfId="26910" xr:uid="{00000000-0005-0000-0000-0000E6240000}"/>
    <cellStyle name="20% - Énfasis6 2 5 5 2 6" xfId="41739" xr:uid="{00000000-0005-0000-0000-0000E7240000}"/>
    <cellStyle name="20% - Énfasis6 2 5 5 2 7" xfId="46802" xr:uid="{DDA96538-E720-4AEB-A43A-B99478C8EAC6}"/>
    <cellStyle name="20% - Énfasis6 2 5 5 3" xfId="7316" xr:uid="{00000000-0005-0000-0000-0000E8240000}"/>
    <cellStyle name="20% - Énfasis6 2 5 5 3 2" xfId="29409" xr:uid="{00000000-0005-0000-0000-0000E9240000}"/>
    <cellStyle name="20% - Énfasis6 2 5 5 4" xfId="16477" xr:uid="{00000000-0005-0000-0000-0000EA240000}"/>
    <cellStyle name="20% - Énfasis6 2 5 5 4 2" xfId="34294" xr:uid="{00000000-0005-0000-0000-0000EB240000}"/>
    <cellStyle name="20% - Énfasis6 2 5 5 5" xfId="21718" xr:uid="{00000000-0005-0000-0000-0000EC240000}"/>
    <cellStyle name="20% - Énfasis6 2 5 5 6" xfId="12227" xr:uid="{00000000-0005-0000-0000-0000ED240000}"/>
    <cellStyle name="20% - Énfasis6 2 5 5 7" xfId="24368" xr:uid="{00000000-0005-0000-0000-0000EE240000}"/>
    <cellStyle name="20% - Énfasis6 2 5 5 8" xfId="39198" xr:uid="{00000000-0005-0000-0000-0000EF240000}"/>
    <cellStyle name="20% - Énfasis6 2 5 5 9" xfId="44266" xr:uid="{75885989-EC84-4A94-84AF-78BF2EF7CFDC}"/>
    <cellStyle name="20% - Énfasis6 2 5 6" xfId="1038" xr:uid="{00000000-0005-0000-0000-0000F0240000}"/>
    <cellStyle name="20% - Énfasis6 2 5 6 2" xfId="3483" xr:uid="{00000000-0005-0000-0000-0000F1240000}"/>
    <cellStyle name="20% - Énfasis6 2 5 6 2 2" xfId="17593" xr:uid="{00000000-0005-0000-0000-0000F2240000}"/>
    <cellStyle name="20% - Énfasis6 2 5 6 2 2 2" xfId="30486" xr:uid="{00000000-0005-0000-0000-0000F3240000}"/>
    <cellStyle name="20% - Énfasis6 2 5 6 2 3" xfId="13304" xr:uid="{00000000-0005-0000-0000-0000F4240000}"/>
    <cellStyle name="20% - Énfasis6 2 5 6 2 3 2" xfId="35371" xr:uid="{00000000-0005-0000-0000-0000F5240000}"/>
    <cellStyle name="20% - Énfasis6 2 5 6 2 4" xfId="8426" xr:uid="{00000000-0005-0000-0000-0000F6240000}"/>
    <cellStyle name="20% - Énfasis6 2 5 6 2 5" xfId="25551" xr:uid="{00000000-0005-0000-0000-0000F7240000}"/>
    <cellStyle name="20% - Énfasis6 2 5 6 2 6" xfId="40380" xr:uid="{00000000-0005-0000-0000-0000F8240000}"/>
    <cellStyle name="20% - Énfasis6 2 5 6 2 7" xfId="45443" xr:uid="{694DC45D-88EB-48CE-A297-ADD5C6D4CD9E}"/>
    <cellStyle name="20% - Énfasis6 2 5 6 3" xfId="5957" xr:uid="{00000000-0005-0000-0000-0000F9240000}"/>
    <cellStyle name="20% - Énfasis6 2 5 6 3 2" xfId="28050" xr:uid="{00000000-0005-0000-0000-0000FA240000}"/>
    <cellStyle name="20% - Énfasis6 2 5 6 4" xfId="20359" xr:uid="{00000000-0005-0000-0000-0000FB240000}"/>
    <cellStyle name="20% - Énfasis6 2 5 6 4 2" xfId="32935" xr:uid="{00000000-0005-0000-0000-0000FC240000}"/>
    <cellStyle name="20% - Énfasis6 2 5 6 5" xfId="10868" xr:uid="{00000000-0005-0000-0000-0000FD240000}"/>
    <cellStyle name="20% - Énfasis6 2 5 6 6" xfId="23009" xr:uid="{00000000-0005-0000-0000-0000FE240000}"/>
    <cellStyle name="20% - Énfasis6 2 5 6 7" xfId="37839" xr:uid="{00000000-0005-0000-0000-0000FF240000}"/>
    <cellStyle name="20% - Énfasis6 2 5 6 8" xfId="42907" xr:uid="{B71694BB-10CD-416A-ABFA-3A8915A80880}"/>
    <cellStyle name="20% - Énfasis6 2 5 7" xfId="2984" xr:uid="{00000000-0005-0000-0000-000000250000}"/>
    <cellStyle name="20% - Énfasis6 2 5 7 2" xfId="17094" xr:uid="{00000000-0005-0000-0000-000001250000}"/>
    <cellStyle name="20% - Énfasis6 2 5 7 2 2" xfId="29987" xr:uid="{00000000-0005-0000-0000-000002250000}"/>
    <cellStyle name="20% - Énfasis6 2 5 7 3" xfId="12805" xr:uid="{00000000-0005-0000-0000-000003250000}"/>
    <cellStyle name="20% - Énfasis6 2 5 7 3 2" xfId="34872" xr:uid="{00000000-0005-0000-0000-000004250000}"/>
    <cellStyle name="20% - Énfasis6 2 5 7 4" xfId="7927" xr:uid="{00000000-0005-0000-0000-000005250000}"/>
    <cellStyle name="20% - Énfasis6 2 5 7 5" xfId="25052" xr:uid="{00000000-0005-0000-0000-000006250000}"/>
    <cellStyle name="20% - Énfasis6 2 5 7 6" xfId="39881" xr:uid="{00000000-0005-0000-0000-000007250000}"/>
    <cellStyle name="20% - Énfasis6 2 5 7 7" xfId="44944" xr:uid="{E32BFB21-4B69-4B24-9F92-904CE4A31EE7}"/>
    <cellStyle name="20% - Énfasis6 2 5 8" xfId="5458" xr:uid="{00000000-0005-0000-0000-000008250000}"/>
    <cellStyle name="20% - Énfasis6 2 5 8 2" xfId="27551" xr:uid="{00000000-0005-0000-0000-000009250000}"/>
    <cellStyle name="20% - Énfasis6 2 5 9" xfId="15100" xr:uid="{00000000-0005-0000-0000-00000A250000}"/>
    <cellStyle name="20% - Énfasis6 2 5 9 2" xfId="32436" xr:uid="{00000000-0005-0000-0000-00000B250000}"/>
    <cellStyle name="20% - Énfasis6 2 6" xfId="510" xr:uid="{00000000-0005-0000-0000-00000C250000}"/>
    <cellStyle name="20% - Énfasis6 2 6 10" xfId="19458" xr:uid="{00000000-0005-0000-0000-00000D250000}"/>
    <cellStyle name="20% - Énfasis6 2 6 11" xfId="19870" xr:uid="{00000000-0005-0000-0000-00000E250000}"/>
    <cellStyle name="20% - Énfasis6 2 6 12" xfId="10397" xr:uid="{00000000-0005-0000-0000-00000F250000}"/>
    <cellStyle name="20% - Énfasis6 2 6 13" xfId="22538" xr:uid="{00000000-0005-0000-0000-000010250000}"/>
    <cellStyle name="20% - Énfasis6 2 6 14" xfId="37368" xr:uid="{00000000-0005-0000-0000-000011250000}"/>
    <cellStyle name="20% - Énfasis6 2 6 15" xfId="42436" xr:uid="{A01D28EF-1C38-4E4A-AF2D-444A3C3EBF89}"/>
    <cellStyle name="20% - Énfasis6 2 6 2" xfId="557" xr:uid="{00000000-0005-0000-0000-000012250000}"/>
    <cellStyle name="20% - Énfasis6 2 6 2 10" xfId="37415" xr:uid="{00000000-0005-0000-0000-000013250000}"/>
    <cellStyle name="20% - Énfasis6 2 6 2 11" xfId="42483" xr:uid="{A7186FD8-458D-4500-A9DA-AAC900DAF5BF}"/>
    <cellStyle name="20% - Énfasis6 2 6 2 2" xfId="2168" xr:uid="{00000000-0005-0000-0000-000014250000}"/>
    <cellStyle name="20% - Énfasis6 2 6 2 2 2" xfId="4610" xr:uid="{00000000-0005-0000-0000-000015250000}"/>
    <cellStyle name="20% - Énfasis6 2 6 2 2 2 2" xfId="18720" xr:uid="{00000000-0005-0000-0000-000016250000}"/>
    <cellStyle name="20% - Énfasis6 2 6 2 2 2 2 2" xfId="31613" xr:uid="{00000000-0005-0000-0000-000017250000}"/>
    <cellStyle name="20% - Énfasis6 2 6 2 2 2 3" xfId="14431" xr:uid="{00000000-0005-0000-0000-000018250000}"/>
    <cellStyle name="20% - Énfasis6 2 6 2 2 2 3 2" xfId="36498" xr:uid="{00000000-0005-0000-0000-000019250000}"/>
    <cellStyle name="20% - Énfasis6 2 6 2 2 2 4" xfId="9553" xr:uid="{00000000-0005-0000-0000-00001A250000}"/>
    <cellStyle name="20% - Énfasis6 2 6 2 2 2 5" xfId="26678" xr:uid="{00000000-0005-0000-0000-00001B250000}"/>
    <cellStyle name="20% - Énfasis6 2 6 2 2 2 6" xfId="41507" xr:uid="{00000000-0005-0000-0000-00001C250000}"/>
    <cellStyle name="20% - Énfasis6 2 6 2 2 2 7" xfId="46570" xr:uid="{178F04B9-CC47-404C-942E-D60F1A82E616}"/>
    <cellStyle name="20% - Énfasis6 2 6 2 2 3" xfId="7084" xr:uid="{00000000-0005-0000-0000-00001D250000}"/>
    <cellStyle name="20% - Énfasis6 2 6 2 2 3 2" xfId="29177" xr:uid="{00000000-0005-0000-0000-00001E250000}"/>
    <cellStyle name="20% - Énfasis6 2 6 2 2 4" xfId="16245" xr:uid="{00000000-0005-0000-0000-00001F250000}"/>
    <cellStyle name="20% - Énfasis6 2 6 2 2 4 2" xfId="34062" xr:uid="{00000000-0005-0000-0000-000020250000}"/>
    <cellStyle name="20% - Énfasis6 2 6 2 2 5" xfId="21486" xr:uid="{00000000-0005-0000-0000-000021250000}"/>
    <cellStyle name="20% - Énfasis6 2 6 2 2 6" xfId="11995" xr:uid="{00000000-0005-0000-0000-000022250000}"/>
    <cellStyle name="20% - Énfasis6 2 6 2 2 7" xfId="24136" xr:uid="{00000000-0005-0000-0000-000023250000}"/>
    <cellStyle name="20% - Énfasis6 2 6 2 2 8" xfId="38966" xr:uid="{00000000-0005-0000-0000-000024250000}"/>
    <cellStyle name="20% - Énfasis6 2 6 2 2 9" xfId="44034" xr:uid="{06190449-FAC3-4FFD-802E-5330D741681D}"/>
    <cellStyle name="20% - Énfasis6 2 6 2 3" xfId="1555" xr:uid="{00000000-0005-0000-0000-000025250000}"/>
    <cellStyle name="20% - Énfasis6 2 6 2 3 2" xfId="3997" xr:uid="{00000000-0005-0000-0000-000026250000}"/>
    <cellStyle name="20% - Énfasis6 2 6 2 3 2 2" xfId="18107" xr:uid="{00000000-0005-0000-0000-000027250000}"/>
    <cellStyle name="20% - Énfasis6 2 6 2 3 2 2 2" xfId="31000" xr:uid="{00000000-0005-0000-0000-000028250000}"/>
    <cellStyle name="20% - Énfasis6 2 6 2 3 2 3" xfId="13818" xr:uid="{00000000-0005-0000-0000-000029250000}"/>
    <cellStyle name="20% - Énfasis6 2 6 2 3 2 3 2" xfId="35885" xr:uid="{00000000-0005-0000-0000-00002A250000}"/>
    <cellStyle name="20% - Énfasis6 2 6 2 3 2 4" xfId="8940" xr:uid="{00000000-0005-0000-0000-00002B250000}"/>
    <cellStyle name="20% - Énfasis6 2 6 2 3 2 5" xfId="26065" xr:uid="{00000000-0005-0000-0000-00002C250000}"/>
    <cellStyle name="20% - Énfasis6 2 6 2 3 2 6" xfId="40894" xr:uid="{00000000-0005-0000-0000-00002D250000}"/>
    <cellStyle name="20% - Énfasis6 2 6 2 3 2 7" xfId="45957" xr:uid="{3B8C1030-F0EE-4851-BDA4-DDCF69F2AA96}"/>
    <cellStyle name="20% - Énfasis6 2 6 2 3 3" xfId="6471" xr:uid="{00000000-0005-0000-0000-00002E250000}"/>
    <cellStyle name="20% - Énfasis6 2 6 2 3 3 2" xfId="28564" xr:uid="{00000000-0005-0000-0000-00002F250000}"/>
    <cellStyle name="20% - Énfasis6 2 6 2 3 4" xfId="20873" xr:uid="{00000000-0005-0000-0000-000030250000}"/>
    <cellStyle name="20% - Énfasis6 2 6 2 3 4 2" xfId="33449" xr:uid="{00000000-0005-0000-0000-000031250000}"/>
    <cellStyle name="20% - Énfasis6 2 6 2 3 5" xfId="11382" xr:uid="{00000000-0005-0000-0000-000032250000}"/>
    <cellStyle name="20% - Énfasis6 2 6 2 3 6" xfId="23523" xr:uid="{00000000-0005-0000-0000-000033250000}"/>
    <cellStyle name="20% - Énfasis6 2 6 2 3 7" xfId="38353" xr:uid="{00000000-0005-0000-0000-000034250000}"/>
    <cellStyle name="20% - Énfasis6 2 6 2 3 8" xfId="43421" xr:uid="{8D08C62C-76E3-4B78-9179-B4C1F6671486}"/>
    <cellStyle name="20% - Énfasis6 2 6 2 4" xfId="3059" xr:uid="{00000000-0005-0000-0000-000035250000}"/>
    <cellStyle name="20% - Énfasis6 2 6 2 4 2" xfId="17169" xr:uid="{00000000-0005-0000-0000-000036250000}"/>
    <cellStyle name="20% - Énfasis6 2 6 2 4 2 2" xfId="30062" xr:uid="{00000000-0005-0000-0000-000037250000}"/>
    <cellStyle name="20% - Énfasis6 2 6 2 4 3" xfId="12880" xr:uid="{00000000-0005-0000-0000-000038250000}"/>
    <cellStyle name="20% - Énfasis6 2 6 2 4 3 2" xfId="34947" xr:uid="{00000000-0005-0000-0000-000039250000}"/>
    <cellStyle name="20% - Énfasis6 2 6 2 4 4" xfId="8002" xr:uid="{00000000-0005-0000-0000-00003A250000}"/>
    <cellStyle name="20% - Énfasis6 2 6 2 4 5" xfId="25127" xr:uid="{00000000-0005-0000-0000-00003B250000}"/>
    <cellStyle name="20% - Énfasis6 2 6 2 4 6" xfId="39956" xr:uid="{00000000-0005-0000-0000-00003C250000}"/>
    <cellStyle name="20% - Énfasis6 2 6 2 4 7" xfId="45019" xr:uid="{8F1EB62D-3031-4BFE-B1B2-50BE492A294A}"/>
    <cellStyle name="20% - Énfasis6 2 6 2 5" xfId="5533" xr:uid="{00000000-0005-0000-0000-00003D250000}"/>
    <cellStyle name="20% - Énfasis6 2 6 2 5 2" xfId="27626" xr:uid="{00000000-0005-0000-0000-00003E250000}"/>
    <cellStyle name="20% - Énfasis6 2 6 2 6" xfId="15614" xr:uid="{00000000-0005-0000-0000-00003F250000}"/>
    <cellStyle name="20% - Énfasis6 2 6 2 6 2" xfId="32511" xr:uid="{00000000-0005-0000-0000-000040250000}"/>
    <cellStyle name="20% - Énfasis6 2 6 2 7" xfId="19917" xr:uid="{00000000-0005-0000-0000-000041250000}"/>
    <cellStyle name="20% - Énfasis6 2 6 2 8" xfId="10444" xr:uid="{00000000-0005-0000-0000-000042250000}"/>
    <cellStyle name="20% - Énfasis6 2 6 2 9" xfId="22585" xr:uid="{00000000-0005-0000-0000-000043250000}"/>
    <cellStyle name="20% - Énfasis6 2 6 3" xfId="1508" xr:uid="{00000000-0005-0000-0000-000044250000}"/>
    <cellStyle name="20% - Énfasis6 2 6 3 2" xfId="3950" xr:uid="{00000000-0005-0000-0000-000045250000}"/>
    <cellStyle name="20% - Énfasis6 2 6 3 2 2" xfId="18060" xr:uid="{00000000-0005-0000-0000-000046250000}"/>
    <cellStyle name="20% - Énfasis6 2 6 3 2 2 2" xfId="30953" xr:uid="{00000000-0005-0000-0000-000047250000}"/>
    <cellStyle name="20% - Énfasis6 2 6 3 2 3" xfId="13771" xr:uid="{00000000-0005-0000-0000-000048250000}"/>
    <cellStyle name="20% - Énfasis6 2 6 3 2 3 2" xfId="35838" xr:uid="{00000000-0005-0000-0000-000049250000}"/>
    <cellStyle name="20% - Énfasis6 2 6 3 2 4" xfId="8893" xr:uid="{00000000-0005-0000-0000-00004A250000}"/>
    <cellStyle name="20% - Énfasis6 2 6 3 2 5" xfId="26018" xr:uid="{00000000-0005-0000-0000-00004B250000}"/>
    <cellStyle name="20% - Énfasis6 2 6 3 2 6" xfId="40847" xr:uid="{00000000-0005-0000-0000-00004C250000}"/>
    <cellStyle name="20% - Énfasis6 2 6 3 2 7" xfId="45910" xr:uid="{3B35C421-B113-4CDC-B94D-5FD90DA13161}"/>
    <cellStyle name="20% - Énfasis6 2 6 3 3" xfId="6424" xr:uid="{00000000-0005-0000-0000-00004D250000}"/>
    <cellStyle name="20% - Énfasis6 2 6 3 3 2" xfId="28517" xr:uid="{00000000-0005-0000-0000-00004E250000}"/>
    <cellStyle name="20% - Énfasis6 2 6 3 4" xfId="15567" xr:uid="{00000000-0005-0000-0000-00004F250000}"/>
    <cellStyle name="20% - Énfasis6 2 6 3 4 2" xfId="33402" xr:uid="{00000000-0005-0000-0000-000050250000}"/>
    <cellStyle name="20% - Énfasis6 2 6 3 5" xfId="20826" xr:uid="{00000000-0005-0000-0000-000051250000}"/>
    <cellStyle name="20% - Énfasis6 2 6 3 6" xfId="11335" xr:uid="{00000000-0005-0000-0000-000052250000}"/>
    <cellStyle name="20% - Énfasis6 2 6 3 7" xfId="23476" xr:uid="{00000000-0005-0000-0000-000053250000}"/>
    <cellStyle name="20% - Énfasis6 2 6 3 8" xfId="38306" xr:uid="{00000000-0005-0000-0000-000054250000}"/>
    <cellStyle name="20% - Énfasis6 2 6 3 9" xfId="43374" xr:uid="{D69D7FDE-F5C4-4778-BFE2-6A9C89E7C128}"/>
    <cellStyle name="20% - Énfasis6 2 6 4" xfId="2121" xr:uid="{00000000-0005-0000-0000-000055250000}"/>
    <cellStyle name="20% - Énfasis6 2 6 4 2" xfId="4563" xr:uid="{00000000-0005-0000-0000-000056250000}"/>
    <cellStyle name="20% - Énfasis6 2 6 4 2 2" xfId="18673" xr:uid="{00000000-0005-0000-0000-000057250000}"/>
    <cellStyle name="20% - Énfasis6 2 6 4 2 2 2" xfId="31566" xr:uid="{00000000-0005-0000-0000-000058250000}"/>
    <cellStyle name="20% - Énfasis6 2 6 4 2 3" xfId="14384" xr:uid="{00000000-0005-0000-0000-000059250000}"/>
    <cellStyle name="20% - Énfasis6 2 6 4 2 3 2" xfId="36451" xr:uid="{00000000-0005-0000-0000-00005A250000}"/>
    <cellStyle name="20% - Énfasis6 2 6 4 2 4" xfId="9506" xr:uid="{00000000-0005-0000-0000-00005B250000}"/>
    <cellStyle name="20% - Énfasis6 2 6 4 2 5" xfId="26631" xr:uid="{00000000-0005-0000-0000-00005C250000}"/>
    <cellStyle name="20% - Énfasis6 2 6 4 2 6" xfId="41460" xr:uid="{00000000-0005-0000-0000-00005D250000}"/>
    <cellStyle name="20% - Énfasis6 2 6 4 2 7" xfId="46523" xr:uid="{57AA3C5F-222B-45DD-856B-1D2A5381E405}"/>
    <cellStyle name="20% - Énfasis6 2 6 4 3" xfId="7037" xr:uid="{00000000-0005-0000-0000-00005E250000}"/>
    <cellStyle name="20% - Énfasis6 2 6 4 3 2" xfId="29130" xr:uid="{00000000-0005-0000-0000-00005F250000}"/>
    <cellStyle name="20% - Énfasis6 2 6 4 4" xfId="16198" xr:uid="{00000000-0005-0000-0000-000060250000}"/>
    <cellStyle name="20% - Énfasis6 2 6 4 4 2" xfId="34015" xr:uid="{00000000-0005-0000-0000-000061250000}"/>
    <cellStyle name="20% - Énfasis6 2 6 4 5" xfId="21439" xr:uid="{00000000-0005-0000-0000-000062250000}"/>
    <cellStyle name="20% - Énfasis6 2 6 4 6" xfId="11948" xr:uid="{00000000-0005-0000-0000-000063250000}"/>
    <cellStyle name="20% - Énfasis6 2 6 4 7" xfId="24089" xr:uid="{00000000-0005-0000-0000-000064250000}"/>
    <cellStyle name="20% - Énfasis6 2 6 4 8" xfId="38919" xr:uid="{00000000-0005-0000-0000-000065250000}"/>
    <cellStyle name="20% - Énfasis6 2 6 4 9" xfId="43987" xr:uid="{FA546007-F268-46A4-B3A9-781533ED9536}"/>
    <cellStyle name="20% - Énfasis6 2 6 5" xfId="2454" xr:uid="{00000000-0005-0000-0000-000066250000}"/>
    <cellStyle name="20% - Énfasis6 2 6 5 2" xfId="4896" xr:uid="{00000000-0005-0000-0000-000067250000}"/>
    <cellStyle name="20% - Énfasis6 2 6 5 2 2" xfId="19006" xr:uid="{00000000-0005-0000-0000-000068250000}"/>
    <cellStyle name="20% - Énfasis6 2 6 5 2 2 2" xfId="31899" xr:uid="{00000000-0005-0000-0000-000069250000}"/>
    <cellStyle name="20% - Énfasis6 2 6 5 2 3" xfId="14717" xr:uid="{00000000-0005-0000-0000-00006A250000}"/>
    <cellStyle name="20% - Énfasis6 2 6 5 2 3 2" xfId="36784" xr:uid="{00000000-0005-0000-0000-00006B250000}"/>
    <cellStyle name="20% - Énfasis6 2 6 5 2 4" xfId="9839" xr:uid="{00000000-0005-0000-0000-00006C250000}"/>
    <cellStyle name="20% - Énfasis6 2 6 5 2 5" xfId="26964" xr:uid="{00000000-0005-0000-0000-00006D250000}"/>
    <cellStyle name="20% - Énfasis6 2 6 5 2 6" xfId="41793" xr:uid="{00000000-0005-0000-0000-00006E250000}"/>
    <cellStyle name="20% - Énfasis6 2 6 5 2 7" xfId="46856" xr:uid="{343C4B7D-B002-4854-9421-E2AD3151945A}"/>
    <cellStyle name="20% - Énfasis6 2 6 5 3" xfId="7370" xr:uid="{00000000-0005-0000-0000-00006F250000}"/>
    <cellStyle name="20% - Énfasis6 2 6 5 3 2" xfId="29463" xr:uid="{00000000-0005-0000-0000-000070250000}"/>
    <cellStyle name="20% - Énfasis6 2 6 5 4" xfId="16531" xr:uid="{00000000-0005-0000-0000-000071250000}"/>
    <cellStyle name="20% - Énfasis6 2 6 5 4 2" xfId="34348" xr:uid="{00000000-0005-0000-0000-000072250000}"/>
    <cellStyle name="20% - Énfasis6 2 6 5 5" xfId="21772" xr:uid="{00000000-0005-0000-0000-000073250000}"/>
    <cellStyle name="20% - Énfasis6 2 6 5 6" xfId="12281" xr:uid="{00000000-0005-0000-0000-000074250000}"/>
    <cellStyle name="20% - Énfasis6 2 6 5 7" xfId="24422" xr:uid="{00000000-0005-0000-0000-000075250000}"/>
    <cellStyle name="20% - Énfasis6 2 6 5 8" xfId="39252" xr:uid="{00000000-0005-0000-0000-000076250000}"/>
    <cellStyle name="20% - Énfasis6 2 6 5 9" xfId="44320" xr:uid="{54D7822B-0050-4F22-A851-549A946708D9}"/>
    <cellStyle name="20% - Énfasis6 2 6 6" xfId="1066" xr:uid="{00000000-0005-0000-0000-000077250000}"/>
    <cellStyle name="20% - Énfasis6 2 6 6 2" xfId="3511" xr:uid="{00000000-0005-0000-0000-000078250000}"/>
    <cellStyle name="20% - Énfasis6 2 6 6 2 2" xfId="17621" xr:uid="{00000000-0005-0000-0000-000079250000}"/>
    <cellStyle name="20% - Énfasis6 2 6 6 2 2 2" xfId="30514" xr:uid="{00000000-0005-0000-0000-00007A250000}"/>
    <cellStyle name="20% - Énfasis6 2 6 6 2 3" xfId="13332" xr:uid="{00000000-0005-0000-0000-00007B250000}"/>
    <cellStyle name="20% - Énfasis6 2 6 6 2 3 2" xfId="35399" xr:uid="{00000000-0005-0000-0000-00007C250000}"/>
    <cellStyle name="20% - Énfasis6 2 6 6 2 4" xfId="8454" xr:uid="{00000000-0005-0000-0000-00007D250000}"/>
    <cellStyle name="20% - Énfasis6 2 6 6 2 5" xfId="25579" xr:uid="{00000000-0005-0000-0000-00007E250000}"/>
    <cellStyle name="20% - Énfasis6 2 6 6 2 6" xfId="40408" xr:uid="{00000000-0005-0000-0000-00007F250000}"/>
    <cellStyle name="20% - Énfasis6 2 6 6 2 7" xfId="45471" xr:uid="{244E589D-3973-42D9-8E0F-829295EA9237}"/>
    <cellStyle name="20% - Énfasis6 2 6 6 3" xfId="5985" xr:uid="{00000000-0005-0000-0000-000080250000}"/>
    <cellStyle name="20% - Énfasis6 2 6 6 3 2" xfId="28078" xr:uid="{00000000-0005-0000-0000-000081250000}"/>
    <cellStyle name="20% - Énfasis6 2 6 6 4" xfId="20387" xr:uid="{00000000-0005-0000-0000-000082250000}"/>
    <cellStyle name="20% - Énfasis6 2 6 6 4 2" xfId="32963" xr:uid="{00000000-0005-0000-0000-000083250000}"/>
    <cellStyle name="20% - Énfasis6 2 6 6 5" xfId="10896" xr:uid="{00000000-0005-0000-0000-000084250000}"/>
    <cellStyle name="20% - Énfasis6 2 6 6 6" xfId="23037" xr:uid="{00000000-0005-0000-0000-000085250000}"/>
    <cellStyle name="20% - Énfasis6 2 6 6 7" xfId="37867" xr:uid="{00000000-0005-0000-0000-000086250000}"/>
    <cellStyle name="20% - Énfasis6 2 6 6 8" xfId="42935" xr:uid="{3C8D6366-059C-425A-8F85-7141128B344E}"/>
    <cellStyle name="20% - Énfasis6 2 6 7" xfId="3012" xr:uid="{00000000-0005-0000-0000-000087250000}"/>
    <cellStyle name="20% - Énfasis6 2 6 7 2" xfId="17122" xr:uid="{00000000-0005-0000-0000-000088250000}"/>
    <cellStyle name="20% - Énfasis6 2 6 7 2 2" xfId="30015" xr:uid="{00000000-0005-0000-0000-000089250000}"/>
    <cellStyle name="20% - Énfasis6 2 6 7 3" xfId="12833" xr:uid="{00000000-0005-0000-0000-00008A250000}"/>
    <cellStyle name="20% - Énfasis6 2 6 7 3 2" xfId="34900" xr:uid="{00000000-0005-0000-0000-00008B250000}"/>
    <cellStyle name="20% - Énfasis6 2 6 7 4" xfId="7955" xr:uid="{00000000-0005-0000-0000-00008C250000}"/>
    <cellStyle name="20% - Énfasis6 2 6 7 5" xfId="25080" xr:uid="{00000000-0005-0000-0000-00008D250000}"/>
    <cellStyle name="20% - Énfasis6 2 6 7 6" xfId="39909" xr:uid="{00000000-0005-0000-0000-00008E250000}"/>
    <cellStyle name="20% - Énfasis6 2 6 7 7" xfId="44972" xr:uid="{D5B96764-4849-45FD-A891-182DD7CE4BAC}"/>
    <cellStyle name="20% - Énfasis6 2 6 8" xfId="5486" xr:uid="{00000000-0005-0000-0000-00008F250000}"/>
    <cellStyle name="20% - Énfasis6 2 6 8 2" xfId="27579" xr:uid="{00000000-0005-0000-0000-000090250000}"/>
    <cellStyle name="20% - Énfasis6 2 6 9" xfId="15128" xr:uid="{00000000-0005-0000-0000-000091250000}"/>
    <cellStyle name="20% - Énfasis6 2 6 9 2" xfId="32464" xr:uid="{00000000-0005-0000-0000-000092250000}"/>
    <cellStyle name="20% - Énfasis6 2 7" xfId="266" xr:uid="{00000000-0005-0000-0000-000093250000}"/>
    <cellStyle name="20% - Énfasis6 2 7 10" xfId="22322" xr:uid="{00000000-0005-0000-0000-000094250000}"/>
    <cellStyle name="20% - Énfasis6 2 7 11" xfId="37152" xr:uid="{00000000-0005-0000-0000-000095250000}"/>
    <cellStyle name="20% - Énfasis6 2 7 12" xfId="42220" xr:uid="{06505566-DEB5-4280-B0FC-D6CAA25C3AB7}"/>
    <cellStyle name="20% - Énfasis6 2 7 2" xfId="1289" xr:uid="{00000000-0005-0000-0000-000096250000}"/>
    <cellStyle name="20% - Énfasis6 2 7 2 2" xfId="3734" xr:uid="{00000000-0005-0000-0000-000097250000}"/>
    <cellStyle name="20% - Énfasis6 2 7 2 2 2" xfId="17844" xr:uid="{00000000-0005-0000-0000-000098250000}"/>
    <cellStyle name="20% - Énfasis6 2 7 2 2 2 2" xfId="30737" xr:uid="{00000000-0005-0000-0000-000099250000}"/>
    <cellStyle name="20% - Énfasis6 2 7 2 2 3" xfId="13555" xr:uid="{00000000-0005-0000-0000-00009A250000}"/>
    <cellStyle name="20% - Énfasis6 2 7 2 2 3 2" xfId="35622" xr:uid="{00000000-0005-0000-0000-00009B250000}"/>
    <cellStyle name="20% - Énfasis6 2 7 2 2 4" xfId="8677" xr:uid="{00000000-0005-0000-0000-00009C250000}"/>
    <cellStyle name="20% - Énfasis6 2 7 2 2 5" xfId="25802" xr:uid="{00000000-0005-0000-0000-00009D250000}"/>
    <cellStyle name="20% - Énfasis6 2 7 2 2 6" xfId="40631" xr:uid="{00000000-0005-0000-0000-00009E250000}"/>
    <cellStyle name="20% - Énfasis6 2 7 2 2 7" xfId="45694" xr:uid="{4894F7DF-4CA3-4076-BFE3-AD9B4036681F}"/>
    <cellStyle name="20% - Énfasis6 2 7 2 3" xfId="6208" xr:uid="{00000000-0005-0000-0000-00009F250000}"/>
    <cellStyle name="20% - Énfasis6 2 7 2 3 2" xfId="28301" xr:uid="{00000000-0005-0000-0000-0000A0250000}"/>
    <cellStyle name="20% - Énfasis6 2 7 2 4" xfId="15351" xr:uid="{00000000-0005-0000-0000-0000A1250000}"/>
    <cellStyle name="20% - Énfasis6 2 7 2 4 2" xfId="33186" xr:uid="{00000000-0005-0000-0000-0000A2250000}"/>
    <cellStyle name="20% - Énfasis6 2 7 2 5" xfId="20610" xr:uid="{00000000-0005-0000-0000-0000A3250000}"/>
    <cellStyle name="20% - Énfasis6 2 7 2 6" xfId="11119" xr:uid="{00000000-0005-0000-0000-0000A4250000}"/>
    <cellStyle name="20% - Énfasis6 2 7 2 7" xfId="23260" xr:uid="{00000000-0005-0000-0000-0000A5250000}"/>
    <cellStyle name="20% - Énfasis6 2 7 2 8" xfId="38090" xr:uid="{00000000-0005-0000-0000-0000A6250000}"/>
    <cellStyle name="20% - Énfasis6 2 7 2 9" xfId="43158" xr:uid="{D67B661E-6FCA-4A09-BE62-25A49195370F}"/>
    <cellStyle name="20% - Énfasis6 2 7 3" xfId="1905" xr:uid="{00000000-0005-0000-0000-0000A7250000}"/>
    <cellStyle name="20% - Énfasis6 2 7 3 2" xfId="4347" xr:uid="{00000000-0005-0000-0000-0000A8250000}"/>
    <cellStyle name="20% - Énfasis6 2 7 3 2 2" xfId="18457" xr:uid="{00000000-0005-0000-0000-0000A9250000}"/>
    <cellStyle name="20% - Énfasis6 2 7 3 2 2 2" xfId="31350" xr:uid="{00000000-0005-0000-0000-0000AA250000}"/>
    <cellStyle name="20% - Énfasis6 2 7 3 2 3" xfId="14168" xr:uid="{00000000-0005-0000-0000-0000AB250000}"/>
    <cellStyle name="20% - Énfasis6 2 7 3 2 3 2" xfId="36235" xr:uid="{00000000-0005-0000-0000-0000AC250000}"/>
    <cellStyle name="20% - Énfasis6 2 7 3 2 4" xfId="9290" xr:uid="{00000000-0005-0000-0000-0000AD250000}"/>
    <cellStyle name="20% - Énfasis6 2 7 3 2 5" xfId="26415" xr:uid="{00000000-0005-0000-0000-0000AE250000}"/>
    <cellStyle name="20% - Énfasis6 2 7 3 2 6" xfId="41244" xr:uid="{00000000-0005-0000-0000-0000AF250000}"/>
    <cellStyle name="20% - Énfasis6 2 7 3 2 7" xfId="46307" xr:uid="{CD162418-4496-4007-8952-473C476C1F96}"/>
    <cellStyle name="20% - Énfasis6 2 7 3 3" xfId="6821" xr:uid="{00000000-0005-0000-0000-0000B0250000}"/>
    <cellStyle name="20% - Énfasis6 2 7 3 3 2" xfId="28914" xr:uid="{00000000-0005-0000-0000-0000B1250000}"/>
    <cellStyle name="20% - Énfasis6 2 7 3 4" xfId="15982" xr:uid="{00000000-0005-0000-0000-0000B2250000}"/>
    <cellStyle name="20% - Énfasis6 2 7 3 4 2" xfId="33799" xr:uid="{00000000-0005-0000-0000-0000B3250000}"/>
    <cellStyle name="20% - Énfasis6 2 7 3 5" xfId="21223" xr:uid="{00000000-0005-0000-0000-0000B4250000}"/>
    <cellStyle name="20% - Énfasis6 2 7 3 6" xfId="11732" xr:uid="{00000000-0005-0000-0000-0000B5250000}"/>
    <cellStyle name="20% - Énfasis6 2 7 3 7" xfId="23873" xr:uid="{00000000-0005-0000-0000-0000B6250000}"/>
    <cellStyle name="20% - Énfasis6 2 7 3 8" xfId="38703" xr:uid="{00000000-0005-0000-0000-0000B7250000}"/>
    <cellStyle name="20% - Énfasis6 2 7 3 9" xfId="43771" xr:uid="{73534C68-6E5A-4CB8-B6F7-EBDF5D39688C}"/>
    <cellStyle name="20% - Énfasis6 2 7 4" xfId="1117" xr:uid="{00000000-0005-0000-0000-0000B8250000}"/>
    <cellStyle name="20% - Énfasis6 2 7 4 2" xfId="3562" xr:uid="{00000000-0005-0000-0000-0000B9250000}"/>
    <cellStyle name="20% - Énfasis6 2 7 4 2 2" xfId="17672" xr:uid="{00000000-0005-0000-0000-0000BA250000}"/>
    <cellStyle name="20% - Énfasis6 2 7 4 2 2 2" xfId="30565" xr:uid="{00000000-0005-0000-0000-0000BB250000}"/>
    <cellStyle name="20% - Énfasis6 2 7 4 2 3" xfId="13383" xr:uid="{00000000-0005-0000-0000-0000BC250000}"/>
    <cellStyle name="20% - Énfasis6 2 7 4 2 3 2" xfId="35450" xr:uid="{00000000-0005-0000-0000-0000BD250000}"/>
    <cellStyle name="20% - Énfasis6 2 7 4 2 4" xfId="8505" xr:uid="{00000000-0005-0000-0000-0000BE250000}"/>
    <cellStyle name="20% - Énfasis6 2 7 4 2 5" xfId="25630" xr:uid="{00000000-0005-0000-0000-0000BF250000}"/>
    <cellStyle name="20% - Énfasis6 2 7 4 2 6" xfId="40459" xr:uid="{00000000-0005-0000-0000-0000C0250000}"/>
    <cellStyle name="20% - Énfasis6 2 7 4 2 7" xfId="45522" xr:uid="{692EF171-52F6-4634-AB57-322A623CB716}"/>
    <cellStyle name="20% - Énfasis6 2 7 4 3" xfId="6036" xr:uid="{00000000-0005-0000-0000-0000C1250000}"/>
    <cellStyle name="20% - Énfasis6 2 7 4 3 2" xfId="28129" xr:uid="{00000000-0005-0000-0000-0000C2250000}"/>
    <cellStyle name="20% - Énfasis6 2 7 4 4" xfId="20438" xr:uid="{00000000-0005-0000-0000-0000C3250000}"/>
    <cellStyle name="20% - Énfasis6 2 7 4 4 2" xfId="33014" xr:uid="{00000000-0005-0000-0000-0000C4250000}"/>
    <cellStyle name="20% - Énfasis6 2 7 4 5" xfId="10947" xr:uid="{00000000-0005-0000-0000-0000C5250000}"/>
    <cellStyle name="20% - Énfasis6 2 7 4 6" xfId="23088" xr:uid="{00000000-0005-0000-0000-0000C6250000}"/>
    <cellStyle name="20% - Énfasis6 2 7 4 7" xfId="37918" xr:uid="{00000000-0005-0000-0000-0000C7250000}"/>
    <cellStyle name="20% - Énfasis6 2 7 4 8" xfId="42986" xr:uid="{2B5C2FCC-FCEA-45F2-84B1-D09347BF9F5C}"/>
    <cellStyle name="20% - Énfasis6 2 7 5" xfId="2796" xr:uid="{00000000-0005-0000-0000-0000C8250000}"/>
    <cellStyle name="20% - Énfasis6 2 7 5 2" xfId="16906" xr:uid="{00000000-0005-0000-0000-0000C9250000}"/>
    <cellStyle name="20% - Énfasis6 2 7 5 2 2" xfId="29799" xr:uid="{00000000-0005-0000-0000-0000CA250000}"/>
    <cellStyle name="20% - Énfasis6 2 7 5 3" xfId="12617" xr:uid="{00000000-0005-0000-0000-0000CB250000}"/>
    <cellStyle name="20% - Énfasis6 2 7 5 3 2" xfId="34684" xr:uid="{00000000-0005-0000-0000-0000CC250000}"/>
    <cellStyle name="20% - Énfasis6 2 7 5 4" xfId="7739" xr:uid="{00000000-0005-0000-0000-0000CD250000}"/>
    <cellStyle name="20% - Énfasis6 2 7 5 5" xfId="24864" xr:uid="{00000000-0005-0000-0000-0000CE250000}"/>
    <cellStyle name="20% - Énfasis6 2 7 5 6" xfId="39693" xr:uid="{00000000-0005-0000-0000-0000CF250000}"/>
    <cellStyle name="20% - Énfasis6 2 7 5 7" xfId="44756" xr:uid="{9256B822-FC02-4AEC-9450-4B3BE249BEC5}"/>
    <cellStyle name="20% - Énfasis6 2 7 6" xfId="5270" xr:uid="{00000000-0005-0000-0000-0000D0250000}"/>
    <cellStyle name="20% - Énfasis6 2 7 6 2" xfId="27363" xr:uid="{00000000-0005-0000-0000-0000D1250000}"/>
    <cellStyle name="20% - Énfasis6 2 7 7" xfId="15179" xr:uid="{00000000-0005-0000-0000-0000D2250000}"/>
    <cellStyle name="20% - Énfasis6 2 7 7 2" xfId="32248" xr:uid="{00000000-0005-0000-0000-0000D3250000}"/>
    <cellStyle name="20% - Énfasis6 2 7 8" xfId="19654" xr:uid="{00000000-0005-0000-0000-0000D4250000}"/>
    <cellStyle name="20% - Énfasis6 2 7 9" xfId="10181" xr:uid="{00000000-0005-0000-0000-0000D5250000}"/>
    <cellStyle name="20% - Énfasis6 2 8" xfId="566" xr:uid="{00000000-0005-0000-0000-0000D6250000}"/>
    <cellStyle name="20% - Énfasis6 2 8 10" xfId="37424" xr:uid="{00000000-0005-0000-0000-0000D7250000}"/>
    <cellStyle name="20% - Énfasis6 2 8 11" xfId="42492" xr:uid="{B0A200B3-B8B2-4A3E-88F7-0E3CF2816272}"/>
    <cellStyle name="20% - Énfasis6 2 8 2" xfId="2177" xr:uid="{00000000-0005-0000-0000-0000D8250000}"/>
    <cellStyle name="20% - Énfasis6 2 8 2 2" xfId="4619" xr:uid="{00000000-0005-0000-0000-0000D9250000}"/>
    <cellStyle name="20% - Énfasis6 2 8 2 2 2" xfId="18729" xr:uid="{00000000-0005-0000-0000-0000DA250000}"/>
    <cellStyle name="20% - Énfasis6 2 8 2 2 2 2" xfId="31622" xr:uid="{00000000-0005-0000-0000-0000DB250000}"/>
    <cellStyle name="20% - Énfasis6 2 8 2 2 3" xfId="14440" xr:uid="{00000000-0005-0000-0000-0000DC250000}"/>
    <cellStyle name="20% - Énfasis6 2 8 2 2 3 2" xfId="36507" xr:uid="{00000000-0005-0000-0000-0000DD250000}"/>
    <cellStyle name="20% - Énfasis6 2 8 2 2 4" xfId="9562" xr:uid="{00000000-0005-0000-0000-0000DE250000}"/>
    <cellStyle name="20% - Énfasis6 2 8 2 2 5" xfId="26687" xr:uid="{00000000-0005-0000-0000-0000DF250000}"/>
    <cellStyle name="20% - Énfasis6 2 8 2 2 6" xfId="41516" xr:uid="{00000000-0005-0000-0000-0000E0250000}"/>
    <cellStyle name="20% - Énfasis6 2 8 2 2 7" xfId="46579" xr:uid="{27D6E348-9EA0-44C5-8782-E05AA536E910}"/>
    <cellStyle name="20% - Énfasis6 2 8 2 3" xfId="7093" xr:uid="{00000000-0005-0000-0000-0000E1250000}"/>
    <cellStyle name="20% - Énfasis6 2 8 2 3 2" xfId="29186" xr:uid="{00000000-0005-0000-0000-0000E2250000}"/>
    <cellStyle name="20% - Énfasis6 2 8 2 4" xfId="16254" xr:uid="{00000000-0005-0000-0000-0000E3250000}"/>
    <cellStyle name="20% - Énfasis6 2 8 2 4 2" xfId="34071" xr:uid="{00000000-0005-0000-0000-0000E4250000}"/>
    <cellStyle name="20% - Énfasis6 2 8 2 5" xfId="21495" xr:uid="{00000000-0005-0000-0000-0000E5250000}"/>
    <cellStyle name="20% - Énfasis6 2 8 2 6" xfId="12004" xr:uid="{00000000-0005-0000-0000-0000E6250000}"/>
    <cellStyle name="20% - Énfasis6 2 8 2 7" xfId="24145" xr:uid="{00000000-0005-0000-0000-0000E7250000}"/>
    <cellStyle name="20% - Énfasis6 2 8 2 8" xfId="38975" xr:uid="{00000000-0005-0000-0000-0000E8250000}"/>
    <cellStyle name="20% - Énfasis6 2 8 2 9" xfId="44043" xr:uid="{384F0ED9-9B40-44E2-83E9-A1368C8C4F66}"/>
    <cellStyle name="20% - Énfasis6 2 8 3" xfId="1564" xr:uid="{00000000-0005-0000-0000-0000E9250000}"/>
    <cellStyle name="20% - Énfasis6 2 8 3 2" xfId="4006" xr:uid="{00000000-0005-0000-0000-0000EA250000}"/>
    <cellStyle name="20% - Énfasis6 2 8 3 2 2" xfId="18116" xr:uid="{00000000-0005-0000-0000-0000EB250000}"/>
    <cellStyle name="20% - Énfasis6 2 8 3 2 2 2" xfId="31009" xr:uid="{00000000-0005-0000-0000-0000EC250000}"/>
    <cellStyle name="20% - Énfasis6 2 8 3 2 3" xfId="13827" xr:uid="{00000000-0005-0000-0000-0000ED250000}"/>
    <cellStyle name="20% - Énfasis6 2 8 3 2 3 2" xfId="35894" xr:uid="{00000000-0005-0000-0000-0000EE250000}"/>
    <cellStyle name="20% - Énfasis6 2 8 3 2 4" xfId="8949" xr:uid="{00000000-0005-0000-0000-0000EF250000}"/>
    <cellStyle name="20% - Énfasis6 2 8 3 2 5" xfId="26074" xr:uid="{00000000-0005-0000-0000-0000F0250000}"/>
    <cellStyle name="20% - Énfasis6 2 8 3 2 6" xfId="40903" xr:uid="{00000000-0005-0000-0000-0000F1250000}"/>
    <cellStyle name="20% - Énfasis6 2 8 3 2 7" xfId="45966" xr:uid="{0D0BE885-468A-4C72-B69D-9DE255191A06}"/>
    <cellStyle name="20% - Énfasis6 2 8 3 3" xfId="6480" xr:uid="{00000000-0005-0000-0000-0000F2250000}"/>
    <cellStyle name="20% - Énfasis6 2 8 3 3 2" xfId="28573" xr:uid="{00000000-0005-0000-0000-0000F3250000}"/>
    <cellStyle name="20% - Énfasis6 2 8 3 4" xfId="20882" xr:uid="{00000000-0005-0000-0000-0000F4250000}"/>
    <cellStyle name="20% - Énfasis6 2 8 3 4 2" xfId="33458" xr:uid="{00000000-0005-0000-0000-0000F5250000}"/>
    <cellStyle name="20% - Énfasis6 2 8 3 5" xfId="11391" xr:uid="{00000000-0005-0000-0000-0000F6250000}"/>
    <cellStyle name="20% - Énfasis6 2 8 3 6" xfId="23532" xr:uid="{00000000-0005-0000-0000-0000F7250000}"/>
    <cellStyle name="20% - Énfasis6 2 8 3 7" xfId="38362" xr:uid="{00000000-0005-0000-0000-0000F8250000}"/>
    <cellStyle name="20% - Énfasis6 2 8 3 8" xfId="43430" xr:uid="{156E93C5-C020-44E5-BA58-6E7F6FE8B6C7}"/>
    <cellStyle name="20% - Énfasis6 2 8 4" xfId="3068" xr:uid="{00000000-0005-0000-0000-0000F9250000}"/>
    <cellStyle name="20% - Énfasis6 2 8 4 2" xfId="17178" xr:uid="{00000000-0005-0000-0000-0000FA250000}"/>
    <cellStyle name="20% - Énfasis6 2 8 4 2 2" xfId="30071" xr:uid="{00000000-0005-0000-0000-0000FB250000}"/>
    <cellStyle name="20% - Énfasis6 2 8 4 3" xfId="12889" xr:uid="{00000000-0005-0000-0000-0000FC250000}"/>
    <cellStyle name="20% - Énfasis6 2 8 4 3 2" xfId="34956" xr:uid="{00000000-0005-0000-0000-0000FD250000}"/>
    <cellStyle name="20% - Énfasis6 2 8 4 4" xfId="8011" xr:uid="{00000000-0005-0000-0000-0000FE250000}"/>
    <cellStyle name="20% - Énfasis6 2 8 4 5" xfId="25136" xr:uid="{00000000-0005-0000-0000-0000FF250000}"/>
    <cellStyle name="20% - Énfasis6 2 8 4 6" xfId="39965" xr:uid="{00000000-0005-0000-0000-000000260000}"/>
    <cellStyle name="20% - Énfasis6 2 8 4 7" xfId="45028" xr:uid="{2D48E8D4-08C1-457F-BF12-ABA99A3FC63E}"/>
    <cellStyle name="20% - Énfasis6 2 8 5" xfId="5542" xr:uid="{00000000-0005-0000-0000-000001260000}"/>
    <cellStyle name="20% - Énfasis6 2 8 5 2" xfId="27635" xr:uid="{00000000-0005-0000-0000-000002260000}"/>
    <cellStyle name="20% - Énfasis6 2 8 6" xfId="15623" xr:uid="{00000000-0005-0000-0000-000003260000}"/>
    <cellStyle name="20% - Énfasis6 2 8 6 2" xfId="32520" xr:uid="{00000000-0005-0000-0000-000004260000}"/>
    <cellStyle name="20% - Énfasis6 2 8 7" xfId="19926" xr:uid="{00000000-0005-0000-0000-000005260000}"/>
    <cellStyle name="20% - Énfasis6 2 8 8" xfId="10453" xr:uid="{00000000-0005-0000-0000-000006260000}"/>
    <cellStyle name="20% - Énfasis6 2 8 9" xfId="22594" xr:uid="{00000000-0005-0000-0000-000007260000}"/>
    <cellStyle name="20% - Énfasis6 2 9" xfId="828" xr:uid="{00000000-0005-0000-0000-000008260000}"/>
    <cellStyle name="20% - Énfasis6 2 9 10" xfId="42697" xr:uid="{42EF0213-CBBF-4032-B6E3-65B4926B93B8}"/>
    <cellStyle name="20% - Énfasis6 2 9 2" xfId="1172" xr:uid="{00000000-0005-0000-0000-000009260000}"/>
    <cellStyle name="20% - Énfasis6 2 9 2 2" xfId="3617" xr:uid="{00000000-0005-0000-0000-00000A260000}"/>
    <cellStyle name="20% - Énfasis6 2 9 2 2 2" xfId="17727" xr:uid="{00000000-0005-0000-0000-00000B260000}"/>
    <cellStyle name="20% - Énfasis6 2 9 2 2 2 2" xfId="30620" xr:uid="{00000000-0005-0000-0000-00000C260000}"/>
    <cellStyle name="20% - Énfasis6 2 9 2 2 3" xfId="13438" xr:uid="{00000000-0005-0000-0000-00000D260000}"/>
    <cellStyle name="20% - Énfasis6 2 9 2 2 3 2" xfId="35505" xr:uid="{00000000-0005-0000-0000-00000E260000}"/>
    <cellStyle name="20% - Énfasis6 2 9 2 2 4" xfId="8560" xr:uid="{00000000-0005-0000-0000-00000F260000}"/>
    <cellStyle name="20% - Énfasis6 2 9 2 2 5" xfId="25685" xr:uid="{00000000-0005-0000-0000-000010260000}"/>
    <cellStyle name="20% - Énfasis6 2 9 2 2 6" xfId="40514" xr:uid="{00000000-0005-0000-0000-000011260000}"/>
    <cellStyle name="20% - Énfasis6 2 9 2 2 7" xfId="45577" xr:uid="{D1D3DE24-1311-46E0-B0EB-059599618F89}"/>
    <cellStyle name="20% - Énfasis6 2 9 2 3" xfId="6091" xr:uid="{00000000-0005-0000-0000-000012260000}"/>
    <cellStyle name="20% - Énfasis6 2 9 2 3 2" xfId="28184" xr:uid="{00000000-0005-0000-0000-000013260000}"/>
    <cellStyle name="20% - Énfasis6 2 9 2 4" xfId="20493" xr:uid="{00000000-0005-0000-0000-000014260000}"/>
    <cellStyle name="20% - Énfasis6 2 9 2 4 2" xfId="33069" xr:uid="{00000000-0005-0000-0000-000015260000}"/>
    <cellStyle name="20% - Énfasis6 2 9 2 5" xfId="11002" xr:uid="{00000000-0005-0000-0000-000016260000}"/>
    <cellStyle name="20% - Énfasis6 2 9 2 6" xfId="23143" xr:uid="{00000000-0005-0000-0000-000017260000}"/>
    <cellStyle name="20% - Énfasis6 2 9 2 7" xfId="37973" xr:uid="{00000000-0005-0000-0000-000018260000}"/>
    <cellStyle name="20% - Énfasis6 2 9 2 8" xfId="43041" xr:uid="{91645C3F-D50E-46B4-B61F-6E571F33318C}"/>
    <cellStyle name="20% - Énfasis6 2 9 3" xfId="3273" xr:uid="{00000000-0005-0000-0000-000019260000}"/>
    <cellStyle name="20% - Énfasis6 2 9 3 2" xfId="17383" xr:uid="{00000000-0005-0000-0000-00001A260000}"/>
    <cellStyle name="20% - Énfasis6 2 9 3 2 2" xfId="30276" xr:uid="{00000000-0005-0000-0000-00001B260000}"/>
    <cellStyle name="20% - Énfasis6 2 9 3 3" xfId="13094" xr:uid="{00000000-0005-0000-0000-00001C260000}"/>
    <cellStyle name="20% - Énfasis6 2 9 3 3 2" xfId="35161" xr:uid="{00000000-0005-0000-0000-00001D260000}"/>
    <cellStyle name="20% - Énfasis6 2 9 3 4" xfId="8216" xr:uid="{00000000-0005-0000-0000-00001E260000}"/>
    <cellStyle name="20% - Énfasis6 2 9 3 5" xfId="25341" xr:uid="{00000000-0005-0000-0000-00001F260000}"/>
    <cellStyle name="20% - Énfasis6 2 9 3 6" xfId="40170" xr:uid="{00000000-0005-0000-0000-000020260000}"/>
    <cellStyle name="20% - Énfasis6 2 9 3 7" xfId="45233" xr:uid="{5368D5D2-4E79-487F-A63F-43807FD7FC51}"/>
    <cellStyle name="20% - Énfasis6 2 9 4" xfId="5747" xr:uid="{00000000-0005-0000-0000-000021260000}"/>
    <cellStyle name="20% - Énfasis6 2 9 4 2" xfId="27840" xr:uid="{00000000-0005-0000-0000-000022260000}"/>
    <cellStyle name="20% - Énfasis6 2 9 5" xfId="15234" xr:uid="{00000000-0005-0000-0000-000023260000}"/>
    <cellStyle name="20% - Énfasis6 2 9 5 2" xfId="32725" xr:uid="{00000000-0005-0000-0000-000024260000}"/>
    <cellStyle name="20% - Énfasis6 2 9 6" xfId="20149" xr:uid="{00000000-0005-0000-0000-000025260000}"/>
    <cellStyle name="20% - Énfasis6 2 9 7" xfId="10658" xr:uid="{00000000-0005-0000-0000-000026260000}"/>
    <cellStyle name="20% - Énfasis6 2 9 8" xfId="22799" xr:uid="{00000000-0005-0000-0000-000027260000}"/>
    <cellStyle name="20% - Énfasis6 2 9 9" xfId="37629" xr:uid="{00000000-0005-0000-0000-000028260000}"/>
    <cellStyle name="40% - Accent1" xfId="13" xr:uid="{00000000-0005-0000-0000-000029260000}"/>
    <cellStyle name="40% - Accent2" xfId="14" xr:uid="{00000000-0005-0000-0000-00002A260000}"/>
    <cellStyle name="40% - Accent3" xfId="15" xr:uid="{00000000-0005-0000-0000-00002B260000}"/>
    <cellStyle name="40% - Accent4" xfId="16" xr:uid="{00000000-0005-0000-0000-00002C260000}"/>
    <cellStyle name="40% - Accent5" xfId="17" xr:uid="{00000000-0005-0000-0000-00002D260000}"/>
    <cellStyle name="40% - Accent6" xfId="18" xr:uid="{00000000-0005-0000-0000-00002E260000}"/>
    <cellStyle name="40% - Énfasis1" xfId="19" builtinId="31" customBuiltin="1"/>
    <cellStyle name="40% - Énfasis1 2" xfId="109" xr:uid="{00000000-0005-0000-0000-000030260000}"/>
    <cellStyle name="40% - Énfasis1 2 10" xfId="1790" xr:uid="{00000000-0005-0000-0000-000031260000}"/>
    <cellStyle name="40% - Énfasis1 2 10 2" xfId="4232" xr:uid="{00000000-0005-0000-0000-000032260000}"/>
    <cellStyle name="40% - Énfasis1 2 10 2 2" xfId="18342" xr:uid="{00000000-0005-0000-0000-000033260000}"/>
    <cellStyle name="40% - Énfasis1 2 10 2 2 2" xfId="31235" xr:uid="{00000000-0005-0000-0000-000034260000}"/>
    <cellStyle name="40% - Énfasis1 2 10 2 3" xfId="14053" xr:uid="{00000000-0005-0000-0000-000035260000}"/>
    <cellStyle name="40% - Énfasis1 2 10 2 3 2" xfId="36120" xr:uid="{00000000-0005-0000-0000-000036260000}"/>
    <cellStyle name="40% - Énfasis1 2 10 2 4" xfId="9175" xr:uid="{00000000-0005-0000-0000-000037260000}"/>
    <cellStyle name="40% - Énfasis1 2 10 2 5" xfId="26300" xr:uid="{00000000-0005-0000-0000-000038260000}"/>
    <cellStyle name="40% - Énfasis1 2 10 2 6" xfId="41129" xr:uid="{00000000-0005-0000-0000-000039260000}"/>
    <cellStyle name="40% - Énfasis1 2 10 2 7" xfId="46192" xr:uid="{6CF37C37-626C-4001-9D28-AA8D982D0AAB}"/>
    <cellStyle name="40% - Énfasis1 2 10 3" xfId="6706" xr:uid="{00000000-0005-0000-0000-00003A260000}"/>
    <cellStyle name="40% - Énfasis1 2 10 3 2" xfId="28799" xr:uid="{00000000-0005-0000-0000-00003B260000}"/>
    <cellStyle name="40% - Énfasis1 2 10 4" xfId="15867" xr:uid="{00000000-0005-0000-0000-00003C260000}"/>
    <cellStyle name="40% - Énfasis1 2 10 4 2" xfId="33684" xr:uid="{00000000-0005-0000-0000-00003D260000}"/>
    <cellStyle name="40% - Énfasis1 2 10 5" xfId="21108" xr:uid="{00000000-0005-0000-0000-00003E260000}"/>
    <cellStyle name="40% - Énfasis1 2 10 6" xfId="11617" xr:uid="{00000000-0005-0000-0000-00003F260000}"/>
    <cellStyle name="40% - Énfasis1 2 10 7" xfId="23758" xr:uid="{00000000-0005-0000-0000-000040260000}"/>
    <cellStyle name="40% - Énfasis1 2 10 8" xfId="38588" xr:uid="{00000000-0005-0000-0000-000041260000}"/>
    <cellStyle name="40% - Énfasis1 2 10 9" xfId="43656" xr:uid="{A085D799-E85B-43AA-AA79-D5039D0B6595}"/>
    <cellStyle name="40% - Énfasis1 2 11" xfId="2429" xr:uid="{00000000-0005-0000-0000-000042260000}"/>
    <cellStyle name="40% - Énfasis1 2 11 2" xfId="4871" xr:uid="{00000000-0005-0000-0000-000043260000}"/>
    <cellStyle name="40% - Énfasis1 2 11 2 2" xfId="18981" xr:uid="{00000000-0005-0000-0000-000044260000}"/>
    <cellStyle name="40% - Énfasis1 2 11 2 2 2" xfId="31874" xr:uid="{00000000-0005-0000-0000-000045260000}"/>
    <cellStyle name="40% - Énfasis1 2 11 2 3" xfId="14692" xr:uid="{00000000-0005-0000-0000-000046260000}"/>
    <cellStyle name="40% - Énfasis1 2 11 2 3 2" xfId="36759" xr:uid="{00000000-0005-0000-0000-000047260000}"/>
    <cellStyle name="40% - Énfasis1 2 11 2 4" xfId="9814" xr:uid="{00000000-0005-0000-0000-000048260000}"/>
    <cellStyle name="40% - Énfasis1 2 11 2 5" xfId="26939" xr:uid="{00000000-0005-0000-0000-000049260000}"/>
    <cellStyle name="40% - Énfasis1 2 11 2 6" xfId="41768" xr:uid="{00000000-0005-0000-0000-00004A260000}"/>
    <cellStyle name="40% - Énfasis1 2 11 2 7" xfId="46831" xr:uid="{F517F113-7BC7-4CE5-AB6B-2092FB9FBDB4}"/>
    <cellStyle name="40% - Énfasis1 2 11 3" xfId="7345" xr:uid="{00000000-0005-0000-0000-00004B260000}"/>
    <cellStyle name="40% - Énfasis1 2 11 3 2" xfId="29438" xr:uid="{00000000-0005-0000-0000-00004C260000}"/>
    <cellStyle name="40% - Énfasis1 2 11 4" xfId="16506" xr:uid="{00000000-0005-0000-0000-00004D260000}"/>
    <cellStyle name="40% - Énfasis1 2 11 4 2" xfId="34323" xr:uid="{00000000-0005-0000-0000-00004E260000}"/>
    <cellStyle name="40% - Énfasis1 2 11 5" xfId="21747" xr:uid="{00000000-0005-0000-0000-00004F260000}"/>
    <cellStyle name="40% - Énfasis1 2 11 6" xfId="12256" xr:uid="{00000000-0005-0000-0000-000050260000}"/>
    <cellStyle name="40% - Énfasis1 2 11 7" xfId="24397" xr:uid="{00000000-0005-0000-0000-000051260000}"/>
    <cellStyle name="40% - Énfasis1 2 11 8" xfId="39227" xr:uid="{00000000-0005-0000-0000-000052260000}"/>
    <cellStyle name="40% - Énfasis1 2 11 9" xfId="44295" xr:uid="{50710385-1009-4306-887B-B5C0A1258F3D}"/>
    <cellStyle name="40% - Énfasis1 2 12" xfId="857" xr:uid="{00000000-0005-0000-0000-000053260000}"/>
    <cellStyle name="40% - Énfasis1 2 12 2" xfId="3302" xr:uid="{00000000-0005-0000-0000-000054260000}"/>
    <cellStyle name="40% - Énfasis1 2 12 2 2" xfId="17412" xr:uid="{00000000-0005-0000-0000-000055260000}"/>
    <cellStyle name="40% - Énfasis1 2 12 2 2 2" xfId="30305" xr:uid="{00000000-0005-0000-0000-000056260000}"/>
    <cellStyle name="40% - Énfasis1 2 12 2 3" xfId="13123" xr:uid="{00000000-0005-0000-0000-000057260000}"/>
    <cellStyle name="40% - Énfasis1 2 12 2 3 2" xfId="35190" xr:uid="{00000000-0005-0000-0000-000058260000}"/>
    <cellStyle name="40% - Énfasis1 2 12 2 4" xfId="8245" xr:uid="{00000000-0005-0000-0000-000059260000}"/>
    <cellStyle name="40% - Énfasis1 2 12 2 5" xfId="25370" xr:uid="{00000000-0005-0000-0000-00005A260000}"/>
    <cellStyle name="40% - Énfasis1 2 12 2 6" xfId="40199" xr:uid="{00000000-0005-0000-0000-00005B260000}"/>
    <cellStyle name="40% - Énfasis1 2 12 2 7" xfId="45262" xr:uid="{A7E94914-C8BD-4DC6-AFDB-DEA5557F1B17}"/>
    <cellStyle name="40% - Énfasis1 2 12 3" xfId="5776" xr:uid="{00000000-0005-0000-0000-00005C260000}"/>
    <cellStyle name="40% - Énfasis1 2 12 3 2" xfId="27869" xr:uid="{00000000-0005-0000-0000-00005D260000}"/>
    <cellStyle name="40% - Énfasis1 2 12 4" xfId="20178" xr:uid="{00000000-0005-0000-0000-00005E260000}"/>
    <cellStyle name="40% - Énfasis1 2 12 4 2" xfId="32754" xr:uid="{00000000-0005-0000-0000-00005F260000}"/>
    <cellStyle name="40% - Énfasis1 2 12 5" xfId="10687" xr:uid="{00000000-0005-0000-0000-000060260000}"/>
    <cellStyle name="40% - Énfasis1 2 12 6" xfId="22828" xr:uid="{00000000-0005-0000-0000-000061260000}"/>
    <cellStyle name="40% - Énfasis1 2 12 7" xfId="37658" xr:uid="{00000000-0005-0000-0000-000062260000}"/>
    <cellStyle name="40% - Énfasis1 2 12 8" xfId="42726" xr:uid="{74215253-47A7-479A-9A08-CD1B5BE2F868}"/>
    <cellStyle name="40% - Énfasis1 2 13" xfId="2681" xr:uid="{00000000-0005-0000-0000-000063260000}"/>
    <cellStyle name="40% - Énfasis1 2 13 2" xfId="5149" xr:uid="{00000000-0005-0000-0000-000064260000}"/>
    <cellStyle name="40% - Énfasis1 2 13 2 2" xfId="16813" xr:uid="{00000000-0005-0000-0000-000065260000}"/>
    <cellStyle name="40% - Énfasis1 2 13 2 3" xfId="24744" xr:uid="{00000000-0005-0000-0000-000066260000}"/>
    <cellStyle name="40% - Énfasis1 2 13 2 4" xfId="39573" xr:uid="{00000000-0005-0000-0000-000067260000}"/>
    <cellStyle name="40% - Énfasis1 2 13 2 5" xfId="44641" xr:uid="{60B7A54B-3738-41B0-AAF4-B2FA9E85DF67}"/>
    <cellStyle name="40% - Énfasis1 2 13 3" xfId="19539" xr:uid="{00000000-0005-0000-0000-000068260000}"/>
    <cellStyle name="40% - Énfasis1 2 13 3 2" xfId="29684" xr:uid="{00000000-0005-0000-0000-000069260000}"/>
    <cellStyle name="40% - Énfasis1 2 13 4" xfId="12502" xr:uid="{00000000-0005-0000-0000-00006A260000}"/>
    <cellStyle name="40% - Énfasis1 2 13 4 2" xfId="34569" xr:uid="{00000000-0005-0000-0000-00006B260000}"/>
    <cellStyle name="40% - Énfasis1 2 13 5" xfId="22202" xr:uid="{00000000-0005-0000-0000-00006C260000}"/>
    <cellStyle name="40% - Énfasis1 2 13 6" xfId="37032" xr:uid="{00000000-0005-0000-0000-00006D260000}"/>
    <cellStyle name="40% - Énfasis1 2 13 7" xfId="42105" xr:uid="{83F98814-CD31-4524-9367-BA1647D7B20D}"/>
    <cellStyle name="40% - Énfasis1 2 14" xfId="7586" xr:uid="{00000000-0005-0000-0000-00006E260000}"/>
    <cellStyle name="40% - Énfasis1 2 14 2" xfId="21988" xr:uid="{00000000-0005-0000-0000-00006F260000}"/>
    <cellStyle name="40% - Énfasis1 2 14 2 2" xfId="27180" xr:uid="{00000000-0005-0000-0000-000070260000}"/>
    <cellStyle name="40% - Énfasis1 2 14 2 3" xfId="42009" xr:uid="{00000000-0005-0000-0000-000071260000}"/>
    <cellStyle name="40% - Énfasis1 2 14 2 4" xfId="47071" xr:uid="{4F30FD76-6635-4793-8DEA-E85887AED90A}"/>
    <cellStyle name="40% - Énfasis1 2 14 3" xfId="16754" xr:uid="{00000000-0005-0000-0000-000072260000}"/>
    <cellStyle name="40% - Énfasis1 2 14 4" xfId="24638" xr:uid="{00000000-0005-0000-0000-000073260000}"/>
    <cellStyle name="40% - Énfasis1 2 14 5" xfId="39467" xr:uid="{00000000-0005-0000-0000-000074260000}"/>
    <cellStyle name="40% - Énfasis1 2 14 6" xfId="44535" xr:uid="{0FD5E7E2-3D40-456D-9B2F-D4F64E6FD809}"/>
    <cellStyle name="40% - Énfasis1 2 15" xfId="7642" xr:uid="{00000000-0005-0000-0000-000075260000}"/>
    <cellStyle name="40% - Énfasis1 2 15 2" xfId="19221" xr:uid="{00000000-0005-0000-0000-000076260000}"/>
    <cellStyle name="40% - Énfasis1 2 15 3" xfId="24694" xr:uid="{00000000-0005-0000-0000-000077260000}"/>
    <cellStyle name="40% - Énfasis1 2 15 4" xfId="39523" xr:uid="{00000000-0005-0000-0000-000078260000}"/>
    <cellStyle name="40% - Énfasis1 2 15 5" xfId="44591" xr:uid="{F1C366BE-166E-400B-8430-674DE5708F92}"/>
    <cellStyle name="40% - Énfasis1 2 16" xfId="5114" xr:uid="{00000000-0005-0000-0000-000079260000}"/>
    <cellStyle name="40% - Énfasis1 2 16 2" xfId="24714" xr:uid="{00000000-0005-0000-0000-00007A260000}"/>
    <cellStyle name="40% - Énfasis1 2 16 3" xfId="39543" xr:uid="{00000000-0005-0000-0000-00007B260000}"/>
    <cellStyle name="40% - Énfasis1 2 16 4" xfId="44611" xr:uid="{062FDE24-CDAE-470B-A86C-DA591688037E}"/>
    <cellStyle name="40% - Énfasis1 2 17" xfId="19243" xr:uid="{00000000-0005-0000-0000-00007C260000}"/>
    <cellStyle name="40% - Énfasis1 2 17 2" xfId="27243" xr:uid="{00000000-0005-0000-0000-00007D260000}"/>
    <cellStyle name="40% - Énfasis1 2 18" xfId="19510" xr:uid="{00000000-0005-0000-0000-00007E260000}"/>
    <cellStyle name="40% - Énfasis1 2 18 2" xfId="32128" xr:uid="{00000000-0005-0000-0000-00007F260000}"/>
    <cellStyle name="40% - Énfasis1 2 19" xfId="10061" xr:uid="{00000000-0005-0000-0000-000080260000}"/>
    <cellStyle name="40% - Énfasis1 2 2" xfId="110" xr:uid="{00000000-0005-0000-0000-000081260000}"/>
    <cellStyle name="40% - Énfasis1 2 2 10" xfId="2430" xr:uid="{00000000-0005-0000-0000-000082260000}"/>
    <cellStyle name="40% - Énfasis1 2 2 10 2" xfId="4872" xr:uid="{00000000-0005-0000-0000-000083260000}"/>
    <cellStyle name="40% - Énfasis1 2 2 10 2 2" xfId="18982" xr:uid="{00000000-0005-0000-0000-000084260000}"/>
    <cellStyle name="40% - Énfasis1 2 2 10 2 2 2" xfId="31875" xr:uid="{00000000-0005-0000-0000-000085260000}"/>
    <cellStyle name="40% - Énfasis1 2 2 10 2 3" xfId="14693" xr:uid="{00000000-0005-0000-0000-000086260000}"/>
    <cellStyle name="40% - Énfasis1 2 2 10 2 3 2" xfId="36760" xr:uid="{00000000-0005-0000-0000-000087260000}"/>
    <cellStyle name="40% - Énfasis1 2 2 10 2 4" xfId="9815" xr:uid="{00000000-0005-0000-0000-000088260000}"/>
    <cellStyle name="40% - Énfasis1 2 2 10 2 5" xfId="26940" xr:uid="{00000000-0005-0000-0000-000089260000}"/>
    <cellStyle name="40% - Énfasis1 2 2 10 2 6" xfId="41769" xr:uid="{00000000-0005-0000-0000-00008A260000}"/>
    <cellStyle name="40% - Énfasis1 2 2 10 2 7" xfId="46832" xr:uid="{3D0EE591-4380-49D1-9F43-E9EB6DEF4FCB}"/>
    <cellStyle name="40% - Énfasis1 2 2 10 3" xfId="7346" xr:uid="{00000000-0005-0000-0000-00008B260000}"/>
    <cellStyle name="40% - Énfasis1 2 2 10 3 2" xfId="29439" xr:uid="{00000000-0005-0000-0000-00008C260000}"/>
    <cellStyle name="40% - Énfasis1 2 2 10 4" xfId="16507" xr:uid="{00000000-0005-0000-0000-00008D260000}"/>
    <cellStyle name="40% - Énfasis1 2 2 10 4 2" xfId="34324" xr:uid="{00000000-0005-0000-0000-00008E260000}"/>
    <cellStyle name="40% - Énfasis1 2 2 10 5" xfId="21748" xr:uid="{00000000-0005-0000-0000-00008F260000}"/>
    <cellStyle name="40% - Énfasis1 2 2 10 6" xfId="12257" xr:uid="{00000000-0005-0000-0000-000090260000}"/>
    <cellStyle name="40% - Énfasis1 2 2 10 7" xfId="24398" xr:uid="{00000000-0005-0000-0000-000091260000}"/>
    <cellStyle name="40% - Énfasis1 2 2 10 8" xfId="39228" xr:uid="{00000000-0005-0000-0000-000092260000}"/>
    <cellStyle name="40% - Énfasis1 2 2 10 9" xfId="44296" xr:uid="{A97DAA4B-E325-4EE9-BF10-CDA441FF871C}"/>
    <cellStyle name="40% - Énfasis1 2 2 11" xfId="871" xr:uid="{00000000-0005-0000-0000-000093260000}"/>
    <cellStyle name="40% - Énfasis1 2 2 11 2" xfId="3316" xr:uid="{00000000-0005-0000-0000-000094260000}"/>
    <cellStyle name="40% - Énfasis1 2 2 11 2 2" xfId="17426" xr:uid="{00000000-0005-0000-0000-000095260000}"/>
    <cellStyle name="40% - Énfasis1 2 2 11 2 2 2" xfId="30319" xr:uid="{00000000-0005-0000-0000-000096260000}"/>
    <cellStyle name="40% - Énfasis1 2 2 11 2 3" xfId="13137" xr:uid="{00000000-0005-0000-0000-000097260000}"/>
    <cellStyle name="40% - Énfasis1 2 2 11 2 3 2" xfId="35204" xr:uid="{00000000-0005-0000-0000-000098260000}"/>
    <cellStyle name="40% - Énfasis1 2 2 11 2 4" xfId="8259" xr:uid="{00000000-0005-0000-0000-000099260000}"/>
    <cellStyle name="40% - Énfasis1 2 2 11 2 5" xfId="25384" xr:uid="{00000000-0005-0000-0000-00009A260000}"/>
    <cellStyle name="40% - Énfasis1 2 2 11 2 6" xfId="40213" xr:uid="{00000000-0005-0000-0000-00009B260000}"/>
    <cellStyle name="40% - Énfasis1 2 2 11 2 7" xfId="45276" xr:uid="{47F94404-956B-47E6-AB12-2819EC0B5A66}"/>
    <cellStyle name="40% - Énfasis1 2 2 11 3" xfId="5790" xr:uid="{00000000-0005-0000-0000-00009C260000}"/>
    <cellStyle name="40% - Énfasis1 2 2 11 3 2" xfId="27883" xr:uid="{00000000-0005-0000-0000-00009D260000}"/>
    <cellStyle name="40% - Énfasis1 2 2 11 4" xfId="20192" xr:uid="{00000000-0005-0000-0000-00009E260000}"/>
    <cellStyle name="40% - Énfasis1 2 2 11 4 2" xfId="32768" xr:uid="{00000000-0005-0000-0000-00009F260000}"/>
    <cellStyle name="40% - Énfasis1 2 2 11 5" xfId="10701" xr:uid="{00000000-0005-0000-0000-0000A0260000}"/>
    <cellStyle name="40% - Énfasis1 2 2 11 6" xfId="22842" xr:uid="{00000000-0005-0000-0000-0000A1260000}"/>
    <cellStyle name="40% - Énfasis1 2 2 11 7" xfId="37672" xr:uid="{00000000-0005-0000-0000-0000A2260000}"/>
    <cellStyle name="40% - Énfasis1 2 2 11 8" xfId="42740" xr:uid="{DF44861C-46EF-4C40-A301-47C2DDD49415}"/>
    <cellStyle name="40% - Énfasis1 2 2 12" xfId="2682" xr:uid="{00000000-0005-0000-0000-0000A3260000}"/>
    <cellStyle name="40% - Énfasis1 2 2 12 2" xfId="7606" xr:uid="{00000000-0005-0000-0000-0000A4260000}"/>
    <cellStyle name="40% - Énfasis1 2 2 12 2 2" xfId="27200" xr:uid="{00000000-0005-0000-0000-0000A5260000}"/>
    <cellStyle name="40% - Énfasis1 2 2 12 2 3" xfId="42029" xr:uid="{00000000-0005-0000-0000-0000A6260000}"/>
    <cellStyle name="40% - Énfasis1 2 2 12 2 4" xfId="47091" xr:uid="{98BFD900-1F8F-416F-846F-0B62D4C5D9D7}"/>
    <cellStyle name="40% - Énfasis1 2 2 12 3" xfId="22008" xr:uid="{00000000-0005-0000-0000-0000A7260000}"/>
    <cellStyle name="40% - Énfasis1 2 2 12 3 2" xfId="29685" xr:uid="{00000000-0005-0000-0000-0000A8260000}"/>
    <cellStyle name="40% - Énfasis1 2 2 12 4" xfId="12503" xr:uid="{00000000-0005-0000-0000-0000A9260000}"/>
    <cellStyle name="40% - Énfasis1 2 2 12 4 2" xfId="34570" xr:uid="{00000000-0005-0000-0000-0000AA260000}"/>
    <cellStyle name="40% - Énfasis1 2 2 12 5" xfId="24658" xr:uid="{00000000-0005-0000-0000-0000AB260000}"/>
    <cellStyle name="40% - Énfasis1 2 2 12 6" xfId="39487" xr:uid="{00000000-0005-0000-0000-0000AC260000}"/>
    <cellStyle name="40% - Énfasis1 2 2 12 7" xfId="44555" xr:uid="{159151EF-9759-44A3-AC77-81D08FA71BD3}"/>
    <cellStyle name="40% - Énfasis1 2 2 13" xfId="5150" xr:uid="{00000000-0005-0000-0000-0000AD260000}"/>
    <cellStyle name="40% - Énfasis1 2 2 13 2" xfId="16755" xr:uid="{00000000-0005-0000-0000-0000AE260000}"/>
    <cellStyle name="40% - Énfasis1 2 2 13 3" xfId="24745" xr:uid="{00000000-0005-0000-0000-0000AF260000}"/>
    <cellStyle name="40% - Énfasis1 2 2 13 4" xfId="39574" xr:uid="{00000000-0005-0000-0000-0000B0260000}"/>
    <cellStyle name="40% - Énfasis1 2 2 13 5" xfId="44642" xr:uid="{FB8CADBC-CF6D-4DA8-A88A-5892B8050073}"/>
    <cellStyle name="40% - Énfasis1 2 2 14" xfId="14934" xr:uid="{00000000-0005-0000-0000-0000B1260000}"/>
    <cellStyle name="40% - Énfasis1 2 2 14 2" xfId="27244" xr:uid="{00000000-0005-0000-0000-0000B2260000}"/>
    <cellStyle name="40% - Énfasis1 2 2 15" xfId="19263" xr:uid="{00000000-0005-0000-0000-0000B3260000}"/>
    <cellStyle name="40% - Énfasis1 2 2 15 2" xfId="32129" xr:uid="{00000000-0005-0000-0000-0000B4260000}"/>
    <cellStyle name="40% - Énfasis1 2 2 16" xfId="19540" xr:uid="{00000000-0005-0000-0000-0000B5260000}"/>
    <cellStyle name="40% - Énfasis1 2 2 17" xfId="10062" xr:uid="{00000000-0005-0000-0000-0000B6260000}"/>
    <cellStyle name="40% - Énfasis1 2 2 18" xfId="22063" xr:uid="{00000000-0005-0000-0000-0000B7260000}"/>
    <cellStyle name="40% - Énfasis1 2 2 19" xfId="22203" xr:uid="{00000000-0005-0000-0000-0000B8260000}"/>
    <cellStyle name="40% - Énfasis1 2 2 2" xfId="211" xr:uid="{00000000-0005-0000-0000-0000B9260000}"/>
    <cellStyle name="40% - Énfasis1 2 2 2 10" xfId="15025" xr:uid="{00000000-0005-0000-0000-0000BA260000}"/>
    <cellStyle name="40% - Énfasis1 2 2 2 10 2" xfId="32195" xr:uid="{00000000-0005-0000-0000-0000BB260000}"/>
    <cellStyle name="40% - Énfasis1 2 2 2 11" xfId="19355" xr:uid="{00000000-0005-0000-0000-0000BC260000}"/>
    <cellStyle name="40% - Énfasis1 2 2 2 12" xfId="19603" xr:uid="{00000000-0005-0000-0000-0000BD260000}"/>
    <cellStyle name="40% - Énfasis1 2 2 2 13" xfId="10128" xr:uid="{00000000-0005-0000-0000-0000BE260000}"/>
    <cellStyle name="40% - Énfasis1 2 2 2 14" xfId="22128" xr:uid="{00000000-0005-0000-0000-0000BF260000}"/>
    <cellStyle name="40% - Énfasis1 2 2 2 15" xfId="22269" xr:uid="{00000000-0005-0000-0000-0000C0260000}"/>
    <cellStyle name="40% - Énfasis1 2 2 2 16" xfId="37099" xr:uid="{00000000-0005-0000-0000-0000C1260000}"/>
    <cellStyle name="40% - Énfasis1 2 2 2 17" xfId="42169" xr:uid="{052FFAE5-AFC8-4714-A415-818927F51ABC}"/>
    <cellStyle name="40% - Énfasis1 2 2 2 2" xfId="404" xr:uid="{00000000-0005-0000-0000-0000C2260000}"/>
    <cellStyle name="40% - Énfasis1 2 2 2 2 10" xfId="37265" xr:uid="{00000000-0005-0000-0000-0000C3260000}"/>
    <cellStyle name="40% - Énfasis1 2 2 2 2 11" xfId="42333" xr:uid="{66B74223-DCDC-4015-B518-57F67E9F3DB8}"/>
    <cellStyle name="40% - Énfasis1 2 2 2 2 2" xfId="2018" xr:uid="{00000000-0005-0000-0000-0000C4260000}"/>
    <cellStyle name="40% - Énfasis1 2 2 2 2 2 2" xfId="4460" xr:uid="{00000000-0005-0000-0000-0000C5260000}"/>
    <cellStyle name="40% - Énfasis1 2 2 2 2 2 2 2" xfId="18570" xr:uid="{00000000-0005-0000-0000-0000C6260000}"/>
    <cellStyle name="40% - Énfasis1 2 2 2 2 2 2 2 2" xfId="31463" xr:uid="{00000000-0005-0000-0000-0000C7260000}"/>
    <cellStyle name="40% - Énfasis1 2 2 2 2 2 2 3" xfId="14281" xr:uid="{00000000-0005-0000-0000-0000C8260000}"/>
    <cellStyle name="40% - Énfasis1 2 2 2 2 2 2 3 2" xfId="36348" xr:uid="{00000000-0005-0000-0000-0000C9260000}"/>
    <cellStyle name="40% - Énfasis1 2 2 2 2 2 2 4" xfId="9403" xr:uid="{00000000-0005-0000-0000-0000CA260000}"/>
    <cellStyle name="40% - Énfasis1 2 2 2 2 2 2 5" xfId="26528" xr:uid="{00000000-0005-0000-0000-0000CB260000}"/>
    <cellStyle name="40% - Énfasis1 2 2 2 2 2 2 6" xfId="41357" xr:uid="{00000000-0005-0000-0000-0000CC260000}"/>
    <cellStyle name="40% - Énfasis1 2 2 2 2 2 2 7" xfId="46420" xr:uid="{B09EEB2C-DA9D-4311-BB7A-02A77968F18C}"/>
    <cellStyle name="40% - Énfasis1 2 2 2 2 2 3" xfId="6934" xr:uid="{00000000-0005-0000-0000-0000CD260000}"/>
    <cellStyle name="40% - Énfasis1 2 2 2 2 2 3 2" xfId="29027" xr:uid="{00000000-0005-0000-0000-0000CE260000}"/>
    <cellStyle name="40% - Énfasis1 2 2 2 2 2 4" xfId="16095" xr:uid="{00000000-0005-0000-0000-0000CF260000}"/>
    <cellStyle name="40% - Énfasis1 2 2 2 2 2 4 2" xfId="33912" xr:uid="{00000000-0005-0000-0000-0000D0260000}"/>
    <cellStyle name="40% - Énfasis1 2 2 2 2 2 5" xfId="21336" xr:uid="{00000000-0005-0000-0000-0000D1260000}"/>
    <cellStyle name="40% - Énfasis1 2 2 2 2 2 6" xfId="11845" xr:uid="{00000000-0005-0000-0000-0000D2260000}"/>
    <cellStyle name="40% - Énfasis1 2 2 2 2 2 7" xfId="23986" xr:uid="{00000000-0005-0000-0000-0000D3260000}"/>
    <cellStyle name="40% - Énfasis1 2 2 2 2 2 8" xfId="38816" xr:uid="{00000000-0005-0000-0000-0000D4260000}"/>
    <cellStyle name="40% - Énfasis1 2 2 2 2 2 9" xfId="43884" xr:uid="{506A3A6D-CEA4-40C5-8957-7546101633ED}"/>
    <cellStyle name="40% - Énfasis1 2 2 2 2 3" xfId="1405" xr:uid="{00000000-0005-0000-0000-0000D5260000}"/>
    <cellStyle name="40% - Énfasis1 2 2 2 2 3 2" xfId="3847" xr:uid="{00000000-0005-0000-0000-0000D6260000}"/>
    <cellStyle name="40% - Énfasis1 2 2 2 2 3 2 2" xfId="17957" xr:uid="{00000000-0005-0000-0000-0000D7260000}"/>
    <cellStyle name="40% - Énfasis1 2 2 2 2 3 2 2 2" xfId="30850" xr:uid="{00000000-0005-0000-0000-0000D8260000}"/>
    <cellStyle name="40% - Énfasis1 2 2 2 2 3 2 3" xfId="13668" xr:uid="{00000000-0005-0000-0000-0000D9260000}"/>
    <cellStyle name="40% - Énfasis1 2 2 2 2 3 2 3 2" xfId="35735" xr:uid="{00000000-0005-0000-0000-0000DA260000}"/>
    <cellStyle name="40% - Énfasis1 2 2 2 2 3 2 4" xfId="8790" xr:uid="{00000000-0005-0000-0000-0000DB260000}"/>
    <cellStyle name="40% - Énfasis1 2 2 2 2 3 2 5" xfId="25915" xr:uid="{00000000-0005-0000-0000-0000DC260000}"/>
    <cellStyle name="40% - Énfasis1 2 2 2 2 3 2 6" xfId="40744" xr:uid="{00000000-0005-0000-0000-0000DD260000}"/>
    <cellStyle name="40% - Énfasis1 2 2 2 2 3 2 7" xfId="45807" xr:uid="{17475173-8690-4A94-8A01-6B73EB6E7A91}"/>
    <cellStyle name="40% - Énfasis1 2 2 2 2 3 3" xfId="6321" xr:uid="{00000000-0005-0000-0000-0000DE260000}"/>
    <cellStyle name="40% - Énfasis1 2 2 2 2 3 3 2" xfId="28414" xr:uid="{00000000-0005-0000-0000-0000DF260000}"/>
    <cellStyle name="40% - Énfasis1 2 2 2 2 3 4" xfId="20723" xr:uid="{00000000-0005-0000-0000-0000E0260000}"/>
    <cellStyle name="40% - Énfasis1 2 2 2 2 3 4 2" xfId="33299" xr:uid="{00000000-0005-0000-0000-0000E1260000}"/>
    <cellStyle name="40% - Énfasis1 2 2 2 2 3 5" xfId="11232" xr:uid="{00000000-0005-0000-0000-0000E2260000}"/>
    <cellStyle name="40% - Énfasis1 2 2 2 2 3 6" xfId="23373" xr:uid="{00000000-0005-0000-0000-0000E3260000}"/>
    <cellStyle name="40% - Énfasis1 2 2 2 2 3 7" xfId="38203" xr:uid="{00000000-0005-0000-0000-0000E4260000}"/>
    <cellStyle name="40% - Énfasis1 2 2 2 2 3 8" xfId="43271" xr:uid="{EDCF8D4B-43E5-48BF-9390-00890A13BD50}"/>
    <cellStyle name="40% - Énfasis1 2 2 2 2 4" xfId="2909" xr:uid="{00000000-0005-0000-0000-0000E5260000}"/>
    <cellStyle name="40% - Énfasis1 2 2 2 2 4 2" xfId="17019" xr:uid="{00000000-0005-0000-0000-0000E6260000}"/>
    <cellStyle name="40% - Énfasis1 2 2 2 2 4 2 2" xfId="29912" xr:uid="{00000000-0005-0000-0000-0000E7260000}"/>
    <cellStyle name="40% - Énfasis1 2 2 2 2 4 3" xfId="12730" xr:uid="{00000000-0005-0000-0000-0000E8260000}"/>
    <cellStyle name="40% - Énfasis1 2 2 2 2 4 3 2" xfId="34797" xr:uid="{00000000-0005-0000-0000-0000E9260000}"/>
    <cellStyle name="40% - Énfasis1 2 2 2 2 4 4" xfId="7852" xr:uid="{00000000-0005-0000-0000-0000EA260000}"/>
    <cellStyle name="40% - Énfasis1 2 2 2 2 4 5" xfId="24977" xr:uid="{00000000-0005-0000-0000-0000EB260000}"/>
    <cellStyle name="40% - Énfasis1 2 2 2 2 4 6" xfId="39806" xr:uid="{00000000-0005-0000-0000-0000EC260000}"/>
    <cellStyle name="40% - Énfasis1 2 2 2 2 4 7" xfId="44869" xr:uid="{D7742CF6-B4E3-430F-96BF-92E33E546FF4}"/>
    <cellStyle name="40% - Énfasis1 2 2 2 2 5" xfId="5383" xr:uid="{00000000-0005-0000-0000-0000ED260000}"/>
    <cellStyle name="40% - Énfasis1 2 2 2 2 5 2" xfId="27476" xr:uid="{00000000-0005-0000-0000-0000EE260000}"/>
    <cellStyle name="40% - Énfasis1 2 2 2 2 6" xfId="15464" xr:uid="{00000000-0005-0000-0000-0000EF260000}"/>
    <cellStyle name="40% - Énfasis1 2 2 2 2 6 2" xfId="32361" xr:uid="{00000000-0005-0000-0000-0000F0260000}"/>
    <cellStyle name="40% - Énfasis1 2 2 2 2 7" xfId="19767" xr:uid="{00000000-0005-0000-0000-0000F1260000}"/>
    <cellStyle name="40% - Énfasis1 2 2 2 2 8" xfId="10294" xr:uid="{00000000-0005-0000-0000-0000F2260000}"/>
    <cellStyle name="40% - Énfasis1 2 2 2 2 9" xfId="22435" xr:uid="{00000000-0005-0000-0000-0000F3260000}"/>
    <cellStyle name="40% - Énfasis1 2 2 2 3" xfId="554" xr:uid="{00000000-0005-0000-0000-0000F4260000}"/>
    <cellStyle name="40% - Énfasis1 2 2 2 3 10" xfId="37412" xr:uid="{00000000-0005-0000-0000-0000F5260000}"/>
    <cellStyle name="40% - Énfasis1 2 2 2 3 11" xfId="42480" xr:uid="{0ABCD507-2B63-4092-9978-F190CA439A32}"/>
    <cellStyle name="40% - Énfasis1 2 2 2 3 2" xfId="2165" xr:uid="{00000000-0005-0000-0000-0000F6260000}"/>
    <cellStyle name="40% - Énfasis1 2 2 2 3 2 2" xfId="4607" xr:uid="{00000000-0005-0000-0000-0000F7260000}"/>
    <cellStyle name="40% - Énfasis1 2 2 2 3 2 2 2" xfId="18717" xr:uid="{00000000-0005-0000-0000-0000F8260000}"/>
    <cellStyle name="40% - Énfasis1 2 2 2 3 2 2 2 2" xfId="31610" xr:uid="{00000000-0005-0000-0000-0000F9260000}"/>
    <cellStyle name="40% - Énfasis1 2 2 2 3 2 2 3" xfId="14428" xr:uid="{00000000-0005-0000-0000-0000FA260000}"/>
    <cellStyle name="40% - Énfasis1 2 2 2 3 2 2 3 2" xfId="36495" xr:uid="{00000000-0005-0000-0000-0000FB260000}"/>
    <cellStyle name="40% - Énfasis1 2 2 2 3 2 2 4" xfId="9550" xr:uid="{00000000-0005-0000-0000-0000FC260000}"/>
    <cellStyle name="40% - Énfasis1 2 2 2 3 2 2 5" xfId="26675" xr:uid="{00000000-0005-0000-0000-0000FD260000}"/>
    <cellStyle name="40% - Énfasis1 2 2 2 3 2 2 6" xfId="41504" xr:uid="{00000000-0005-0000-0000-0000FE260000}"/>
    <cellStyle name="40% - Énfasis1 2 2 2 3 2 2 7" xfId="46567" xr:uid="{F6B638F5-279B-48D4-A733-F5565A73BD96}"/>
    <cellStyle name="40% - Énfasis1 2 2 2 3 2 3" xfId="7081" xr:uid="{00000000-0005-0000-0000-0000FF260000}"/>
    <cellStyle name="40% - Énfasis1 2 2 2 3 2 3 2" xfId="29174" xr:uid="{00000000-0005-0000-0000-000000270000}"/>
    <cellStyle name="40% - Énfasis1 2 2 2 3 2 4" xfId="16242" xr:uid="{00000000-0005-0000-0000-000001270000}"/>
    <cellStyle name="40% - Énfasis1 2 2 2 3 2 4 2" xfId="34059" xr:uid="{00000000-0005-0000-0000-000002270000}"/>
    <cellStyle name="40% - Énfasis1 2 2 2 3 2 5" xfId="21483" xr:uid="{00000000-0005-0000-0000-000003270000}"/>
    <cellStyle name="40% - Énfasis1 2 2 2 3 2 6" xfId="11992" xr:uid="{00000000-0005-0000-0000-000004270000}"/>
    <cellStyle name="40% - Énfasis1 2 2 2 3 2 7" xfId="24133" xr:uid="{00000000-0005-0000-0000-000005270000}"/>
    <cellStyle name="40% - Énfasis1 2 2 2 3 2 8" xfId="38963" xr:uid="{00000000-0005-0000-0000-000006270000}"/>
    <cellStyle name="40% - Énfasis1 2 2 2 3 2 9" xfId="44031" xr:uid="{1B68C26F-ACC2-418A-8D7E-48D739BB121A}"/>
    <cellStyle name="40% - Énfasis1 2 2 2 3 3" xfId="1552" xr:uid="{00000000-0005-0000-0000-000007270000}"/>
    <cellStyle name="40% - Énfasis1 2 2 2 3 3 2" xfId="3994" xr:uid="{00000000-0005-0000-0000-000008270000}"/>
    <cellStyle name="40% - Énfasis1 2 2 2 3 3 2 2" xfId="18104" xr:uid="{00000000-0005-0000-0000-000009270000}"/>
    <cellStyle name="40% - Énfasis1 2 2 2 3 3 2 2 2" xfId="30997" xr:uid="{00000000-0005-0000-0000-00000A270000}"/>
    <cellStyle name="40% - Énfasis1 2 2 2 3 3 2 3" xfId="13815" xr:uid="{00000000-0005-0000-0000-00000B270000}"/>
    <cellStyle name="40% - Énfasis1 2 2 2 3 3 2 3 2" xfId="35882" xr:uid="{00000000-0005-0000-0000-00000C270000}"/>
    <cellStyle name="40% - Énfasis1 2 2 2 3 3 2 4" xfId="8937" xr:uid="{00000000-0005-0000-0000-00000D270000}"/>
    <cellStyle name="40% - Énfasis1 2 2 2 3 3 2 5" xfId="26062" xr:uid="{00000000-0005-0000-0000-00000E270000}"/>
    <cellStyle name="40% - Énfasis1 2 2 2 3 3 2 6" xfId="40891" xr:uid="{00000000-0005-0000-0000-00000F270000}"/>
    <cellStyle name="40% - Énfasis1 2 2 2 3 3 2 7" xfId="45954" xr:uid="{43AF949F-B301-45DA-832F-842F0BD3163C}"/>
    <cellStyle name="40% - Énfasis1 2 2 2 3 3 3" xfId="6468" xr:uid="{00000000-0005-0000-0000-000010270000}"/>
    <cellStyle name="40% - Énfasis1 2 2 2 3 3 3 2" xfId="28561" xr:uid="{00000000-0005-0000-0000-000011270000}"/>
    <cellStyle name="40% - Énfasis1 2 2 2 3 3 4" xfId="20870" xr:uid="{00000000-0005-0000-0000-000012270000}"/>
    <cellStyle name="40% - Énfasis1 2 2 2 3 3 4 2" xfId="33446" xr:uid="{00000000-0005-0000-0000-000013270000}"/>
    <cellStyle name="40% - Énfasis1 2 2 2 3 3 5" xfId="11379" xr:uid="{00000000-0005-0000-0000-000014270000}"/>
    <cellStyle name="40% - Énfasis1 2 2 2 3 3 6" xfId="23520" xr:uid="{00000000-0005-0000-0000-000015270000}"/>
    <cellStyle name="40% - Énfasis1 2 2 2 3 3 7" xfId="38350" xr:uid="{00000000-0005-0000-0000-000016270000}"/>
    <cellStyle name="40% - Énfasis1 2 2 2 3 3 8" xfId="43418" xr:uid="{0059AF33-66EE-44DB-A784-BFD88301A673}"/>
    <cellStyle name="40% - Énfasis1 2 2 2 3 4" xfId="3056" xr:uid="{00000000-0005-0000-0000-000017270000}"/>
    <cellStyle name="40% - Énfasis1 2 2 2 3 4 2" xfId="17166" xr:uid="{00000000-0005-0000-0000-000018270000}"/>
    <cellStyle name="40% - Énfasis1 2 2 2 3 4 2 2" xfId="30059" xr:uid="{00000000-0005-0000-0000-000019270000}"/>
    <cellStyle name="40% - Énfasis1 2 2 2 3 4 3" xfId="12877" xr:uid="{00000000-0005-0000-0000-00001A270000}"/>
    <cellStyle name="40% - Énfasis1 2 2 2 3 4 3 2" xfId="34944" xr:uid="{00000000-0005-0000-0000-00001B270000}"/>
    <cellStyle name="40% - Énfasis1 2 2 2 3 4 4" xfId="7999" xr:uid="{00000000-0005-0000-0000-00001C270000}"/>
    <cellStyle name="40% - Énfasis1 2 2 2 3 4 5" xfId="25124" xr:uid="{00000000-0005-0000-0000-00001D270000}"/>
    <cellStyle name="40% - Énfasis1 2 2 2 3 4 6" xfId="39953" xr:uid="{00000000-0005-0000-0000-00001E270000}"/>
    <cellStyle name="40% - Énfasis1 2 2 2 3 4 7" xfId="45016" xr:uid="{79290E17-2C94-45F3-966C-3CC4DF2D6570}"/>
    <cellStyle name="40% - Énfasis1 2 2 2 3 5" xfId="5530" xr:uid="{00000000-0005-0000-0000-00001F270000}"/>
    <cellStyle name="40% - Énfasis1 2 2 2 3 5 2" xfId="27623" xr:uid="{00000000-0005-0000-0000-000020270000}"/>
    <cellStyle name="40% - Énfasis1 2 2 2 3 6" xfId="15611" xr:uid="{00000000-0005-0000-0000-000021270000}"/>
    <cellStyle name="40% - Énfasis1 2 2 2 3 6 2" xfId="32508" xr:uid="{00000000-0005-0000-0000-000022270000}"/>
    <cellStyle name="40% - Énfasis1 2 2 2 3 7" xfId="19914" xr:uid="{00000000-0005-0000-0000-000023270000}"/>
    <cellStyle name="40% - Énfasis1 2 2 2 3 8" xfId="10441" xr:uid="{00000000-0005-0000-0000-000024270000}"/>
    <cellStyle name="40% - Énfasis1 2 2 2 3 9" xfId="22582" xr:uid="{00000000-0005-0000-0000-000025270000}"/>
    <cellStyle name="40% - Énfasis1 2 2 2 4" xfId="1238" xr:uid="{00000000-0005-0000-0000-000026270000}"/>
    <cellStyle name="40% - Énfasis1 2 2 2 4 2" xfId="3683" xr:uid="{00000000-0005-0000-0000-000027270000}"/>
    <cellStyle name="40% - Énfasis1 2 2 2 4 2 2" xfId="17793" xr:uid="{00000000-0005-0000-0000-000028270000}"/>
    <cellStyle name="40% - Énfasis1 2 2 2 4 2 2 2" xfId="30686" xr:uid="{00000000-0005-0000-0000-000029270000}"/>
    <cellStyle name="40% - Énfasis1 2 2 2 4 2 3" xfId="13504" xr:uid="{00000000-0005-0000-0000-00002A270000}"/>
    <cellStyle name="40% - Énfasis1 2 2 2 4 2 3 2" xfId="35571" xr:uid="{00000000-0005-0000-0000-00002B270000}"/>
    <cellStyle name="40% - Énfasis1 2 2 2 4 2 4" xfId="8626" xr:uid="{00000000-0005-0000-0000-00002C270000}"/>
    <cellStyle name="40% - Énfasis1 2 2 2 4 2 5" xfId="25751" xr:uid="{00000000-0005-0000-0000-00002D270000}"/>
    <cellStyle name="40% - Énfasis1 2 2 2 4 2 6" xfId="40580" xr:uid="{00000000-0005-0000-0000-00002E270000}"/>
    <cellStyle name="40% - Énfasis1 2 2 2 4 2 7" xfId="45643" xr:uid="{D1D5F0FE-BD61-4947-B5F0-589B29D27FFF}"/>
    <cellStyle name="40% - Énfasis1 2 2 2 4 3" xfId="6157" xr:uid="{00000000-0005-0000-0000-00002F270000}"/>
    <cellStyle name="40% - Énfasis1 2 2 2 4 3 2" xfId="28250" xr:uid="{00000000-0005-0000-0000-000030270000}"/>
    <cellStyle name="40% - Énfasis1 2 2 2 4 4" xfId="15300" xr:uid="{00000000-0005-0000-0000-000031270000}"/>
    <cellStyle name="40% - Énfasis1 2 2 2 4 4 2" xfId="33135" xr:uid="{00000000-0005-0000-0000-000032270000}"/>
    <cellStyle name="40% - Énfasis1 2 2 2 4 5" xfId="20559" xr:uid="{00000000-0005-0000-0000-000033270000}"/>
    <cellStyle name="40% - Énfasis1 2 2 2 4 6" xfId="11068" xr:uid="{00000000-0005-0000-0000-000034270000}"/>
    <cellStyle name="40% - Énfasis1 2 2 2 4 7" xfId="23209" xr:uid="{00000000-0005-0000-0000-000035270000}"/>
    <cellStyle name="40% - Énfasis1 2 2 2 4 8" xfId="38039" xr:uid="{00000000-0005-0000-0000-000036270000}"/>
    <cellStyle name="40% - Énfasis1 2 2 2 4 9" xfId="43107" xr:uid="{18ADAD50-5EC6-4BCE-A3A8-4D5E94DE268C}"/>
    <cellStyle name="40% - Énfasis1 2 2 2 5" xfId="1854" xr:uid="{00000000-0005-0000-0000-000037270000}"/>
    <cellStyle name="40% - Énfasis1 2 2 2 5 2" xfId="4296" xr:uid="{00000000-0005-0000-0000-000038270000}"/>
    <cellStyle name="40% - Énfasis1 2 2 2 5 2 2" xfId="18406" xr:uid="{00000000-0005-0000-0000-000039270000}"/>
    <cellStyle name="40% - Énfasis1 2 2 2 5 2 2 2" xfId="31299" xr:uid="{00000000-0005-0000-0000-00003A270000}"/>
    <cellStyle name="40% - Énfasis1 2 2 2 5 2 3" xfId="14117" xr:uid="{00000000-0005-0000-0000-00003B270000}"/>
    <cellStyle name="40% - Énfasis1 2 2 2 5 2 3 2" xfId="36184" xr:uid="{00000000-0005-0000-0000-00003C270000}"/>
    <cellStyle name="40% - Énfasis1 2 2 2 5 2 4" xfId="9239" xr:uid="{00000000-0005-0000-0000-00003D270000}"/>
    <cellStyle name="40% - Énfasis1 2 2 2 5 2 5" xfId="26364" xr:uid="{00000000-0005-0000-0000-00003E270000}"/>
    <cellStyle name="40% - Énfasis1 2 2 2 5 2 6" xfId="41193" xr:uid="{00000000-0005-0000-0000-00003F270000}"/>
    <cellStyle name="40% - Énfasis1 2 2 2 5 2 7" xfId="46256" xr:uid="{59F0B427-7D4A-4335-B288-14CC1873973D}"/>
    <cellStyle name="40% - Énfasis1 2 2 2 5 3" xfId="6770" xr:uid="{00000000-0005-0000-0000-000040270000}"/>
    <cellStyle name="40% - Énfasis1 2 2 2 5 3 2" xfId="28863" xr:uid="{00000000-0005-0000-0000-000041270000}"/>
    <cellStyle name="40% - Énfasis1 2 2 2 5 4" xfId="15931" xr:uid="{00000000-0005-0000-0000-000042270000}"/>
    <cellStyle name="40% - Énfasis1 2 2 2 5 4 2" xfId="33748" xr:uid="{00000000-0005-0000-0000-000043270000}"/>
    <cellStyle name="40% - Énfasis1 2 2 2 5 5" xfId="21172" xr:uid="{00000000-0005-0000-0000-000044270000}"/>
    <cellStyle name="40% - Énfasis1 2 2 2 5 6" xfId="11681" xr:uid="{00000000-0005-0000-0000-000045270000}"/>
    <cellStyle name="40% - Énfasis1 2 2 2 5 7" xfId="23822" xr:uid="{00000000-0005-0000-0000-000046270000}"/>
    <cellStyle name="40% - Énfasis1 2 2 2 5 8" xfId="38652" xr:uid="{00000000-0005-0000-0000-000047270000}"/>
    <cellStyle name="40% - Énfasis1 2 2 2 5 9" xfId="43720" xr:uid="{7C072CDD-B956-40AD-BCA7-10496E1FA808}"/>
    <cellStyle name="40% - Énfasis1 2 2 2 6" xfId="2510" xr:uid="{00000000-0005-0000-0000-000048270000}"/>
    <cellStyle name="40% - Énfasis1 2 2 2 6 2" xfId="4952" xr:uid="{00000000-0005-0000-0000-000049270000}"/>
    <cellStyle name="40% - Énfasis1 2 2 2 6 2 2" xfId="19062" xr:uid="{00000000-0005-0000-0000-00004A270000}"/>
    <cellStyle name="40% - Énfasis1 2 2 2 6 2 2 2" xfId="31955" xr:uid="{00000000-0005-0000-0000-00004B270000}"/>
    <cellStyle name="40% - Énfasis1 2 2 2 6 2 3" xfId="14773" xr:uid="{00000000-0005-0000-0000-00004C270000}"/>
    <cellStyle name="40% - Énfasis1 2 2 2 6 2 3 2" xfId="36840" xr:uid="{00000000-0005-0000-0000-00004D270000}"/>
    <cellStyle name="40% - Énfasis1 2 2 2 6 2 4" xfId="9895" xr:uid="{00000000-0005-0000-0000-00004E270000}"/>
    <cellStyle name="40% - Énfasis1 2 2 2 6 2 5" xfId="27020" xr:uid="{00000000-0005-0000-0000-00004F270000}"/>
    <cellStyle name="40% - Énfasis1 2 2 2 6 2 6" xfId="41849" xr:uid="{00000000-0005-0000-0000-000050270000}"/>
    <cellStyle name="40% - Énfasis1 2 2 2 6 2 7" xfId="46912" xr:uid="{44727C28-8057-45C0-9AE0-20D0079EE910}"/>
    <cellStyle name="40% - Énfasis1 2 2 2 6 3" xfId="7426" xr:uid="{00000000-0005-0000-0000-000051270000}"/>
    <cellStyle name="40% - Énfasis1 2 2 2 6 3 2" xfId="29519" xr:uid="{00000000-0005-0000-0000-000052270000}"/>
    <cellStyle name="40% - Énfasis1 2 2 2 6 4" xfId="16587" xr:uid="{00000000-0005-0000-0000-000053270000}"/>
    <cellStyle name="40% - Énfasis1 2 2 2 6 4 2" xfId="34404" xr:uid="{00000000-0005-0000-0000-000054270000}"/>
    <cellStyle name="40% - Énfasis1 2 2 2 6 5" xfId="21828" xr:uid="{00000000-0005-0000-0000-000055270000}"/>
    <cellStyle name="40% - Énfasis1 2 2 2 6 6" xfId="12337" xr:uid="{00000000-0005-0000-0000-000056270000}"/>
    <cellStyle name="40% - Énfasis1 2 2 2 6 7" xfId="24478" xr:uid="{00000000-0005-0000-0000-000057270000}"/>
    <cellStyle name="40% - Énfasis1 2 2 2 6 8" xfId="39308" xr:uid="{00000000-0005-0000-0000-000058270000}"/>
    <cellStyle name="40% - Énfasis1 2 2 2 6 9" xfId="44376" xr:uid="{B2604535-79A6-46C0-ADAB-B51CB8E69DDE}"/>
    <cellStyle name="40% - Énfasis1 2 2 2 7" xfId="963" xr:uid="{00000000-0005-0000-0000-000059270000}"/>
    <cellStyle name="40% - Énfasis1 2 2 2 7 2" xfId="3408" xr:uid="{00000000-0005-0000-0000-00005A270000}"/>
    <cellStyle name="40% - Énfasis1 2 2 2 7 2 2" xfId="17518" xr:uid="{00000000-0005-0000-0000-00005B270000}"/>
    <cellStyle name="40% - Énfasis1 2 2 2 7 2 2 2" xfId="30411" xr:uid="{00000000-0005-0000-0000-00005C270000}"/>
    <cellStyle name="40% - Énfasis1 2 2 2 7 2 3" xfId="13229" xr:uid="{00000000-0005-0000-0000-00005D270000}"/>
    <cellStyle name="40% - Énfasis1 2 2 2 7 2 3 2" xfId="35296" xr:uid="{00000000-0005-0000-0000-00005E270000}"/>
    <cellStyle name="40% - Énfasis1 2 2 2 7 2 4" xfId="8351" xr:uid="{00000000-0005-0000-0000-00005F270000}"/>
    <cellStyle name="40% - Énfasis1 2 2 2 7 2 5" xfId="25476" xr:uid="{00000000-0005-0000-0000-000060270000}"/>
    <cellStyle name="40% - Énfasis1 2 2 2 7 2 6" xfId="40305" xr:uid="{00000000-0005-0000-0000-000061270000}"/>
    <cellStyle name="40% - Énfasis1 2 2 2 7 2 7" xfId="45368" xr:uid="{BF952E0B-CD24-4757-8E0B-F7C48E51CDD1}"/>
    <cellStyle name="40% - Énfasis1 2 2 2 7 3" xfId="5882" xr:uid="{00000000-0005-0000-0000-000062270000}"/>
    <cellStyle name="40% - Énfasis1 2 2 2 7 3 2" xfId="27975" xr:uid="{00000000-0005-0000-0000-000063270000}"/>
    <cellStyle name="40% - Énfasis1 2 2 2 7 4" xfId="20284" xr:uid="{00000000-0005-0000-0000-000064270000}"/>
    <cellStyle name="40% - Énfasis1 2 2 2 7 4 2" xfId="32860" xr:uid="{00000000-0005-0000-0000-000065270000}"/>
    <cellStyle name="40% - Énfasis1 2 2 2 7 5" xfId="10793" xr:uid="{00000000-0005-0000-0000-000066270000}"/>
    <cellStyle name="40% - Énfasis1 2 2 2 7 6" xfId="22934" xr:uid="{00000000-0005-0000-0000-000067270000}"/>
    <cellStyle name="40% - Énfasis1 2 2 2 7 7" xfId="37764" xr:uid="{00000000-0005-0000-0000-000068270000}"/>
    <cellStyle name="40% - Énfasis1 2 2 2 7 8" xfId="42832" xr:uid="{D94D481A-8B97-4F33-B6E9-1848FDFEC3F7}"/>
    <cellStyle name="40% - Énfasis1 2 2 2 8" xfId="2745" xr:uid="{00000000-0005-0000-0000-000069270000}"/>
    <cellStyle name="40% - Énfasis1 2 2 2 8 2" xfId="16855" xr:uid="{00000000-0005-0000-0000-00006A270000}"/>
    <cellStyle name="40% - Énfasis1 2 2 2 8 2 2" xfId="29748" xr:uid="{00000000-0005-0000-0000-00006B270000}"/>
    <cellStyle name="40% - Énfasis1 2 2 2 8 3" xfId="12566" xr:uid="{00000000-0005-0000-0000-00006C270000}"/>
    <cellStyle name="40% - Énfasis1 2 2 2 8 3 2" xfId="34633" xr:uid="{00000000-0005-0000-0000-00006D270000}"/>
    <cellStyle name="40% - Énfasis1 2 2 2 8 4" xfId="7688" xr:uid="{00000000-0005-0000-0000-00006E270000}"/>
    <cellStyle name="40% - Énfasis1 2 2 2 8 5" xfId="24811" xr:uid="{00000000-0005-0000-0000-00006F270000}"/>
    <cellStyle name="40% - Énfasis1 2 2 2 8 6" xfId="39640" xr:uid="{00000000-0005-0000-0000-000070270000}"/>
    <cellStyle name="40% - Énfasis1 2 2 2 8 7" xfId="44705" xr:uid="{CAC13E84-4775-4FCC-A062-499FF0B1C7D2}"/>
    <cellStyle name="40% - Énfasis1 2 2 2 9" xfId="5217" xr:uid="{00000000-0005-0000-0000-000071270000}"/>
    <cellStyle name="40% - Énfasis1 2 2 2 9 2" xfId="27310" xr:uid="{00000000-0005-0000-0000-000072270000}"/>
    <cellStyle name="40% - Énfasis1 2 2 20" xfId="37033" xr:uid="{00000000-0005-0000-0000-000073270000}"/>
    <cellStyle name="40% - Énfasis1 2 2 21" xfId="42106" xr:uid="{9A5EE255-8822-4E3C-90DD-7C714D2613A9}"/>
    <cellStyle name="40% - Énfasis1 2 2 3" xfId="338" xr:uid="{00000000-0005-0000-0000-000074270000}"/>
    <cellStyle name="40% - Énfasis1 2 2 3 10" xfId="19292" xr:uid="{00000000-0005-0000-0000-000075270000}"/>
    <cellStyle name="40% - Énfasis1 2 2 3 11" xfId="19704" xr:uid="{00000000-0005-0000-0000-000076270000}"/>
    <cellStyle name="40% - Énfasis1 2 2 3 12" xfId="10231" xr:uid="{00000000-0005-0000-0000-000077270000}"/>
    <cellStyle name="40% - Énfasis1 2 2 3 13" xfId="22372" xr:uid="{00000000-0005-0000-0000-000078270000}"/>
    <cellStyle name="40% - Énfasis1 2 2 3 14" xfId="37202" xr:uid="{00000000-0005-0000-0000-000079270000}"/>
    <cellStyle name="40% - Énfasis1 2 2 3 15" xfId="42270" xr:uid="{6B2CB8BD-6148-445C-9756-FD01DA6DABF1}"/>
    <cellStyle name="40% - Énfasis1 2 2 3 2" xfId="553" xr:uid="{00000000-0005-0000-0000-00007A270000}"/>
    <cellStyle name="40% - Énfasis1 2 2 3 2 10" xfId="37411" xr:uid="{00000000-0005-0000-0000-00007B270000}"/>
    <cellStyle name="40% - Énfasis1 2 2 3 2 11" xfId="42479" xr:uid="{2ADBCCBB-10E6-4345-80BA-B8121531C70E}"/>
    <cellStyle name="40% - Énfasis1 2 2 3 2 2" xfId="2164" xr:uid="{00000000-0005-0000-0000-00007C270000}"/>
    <cellStyle name="40% - Énfasis1 2 2 3 2 2 2" xfId="4606" xr:uid="{00000000-0005-0000-0000-00007D270000}"/>
    <cellStyle name="40% - Énfasis1 2 2 3 2 2 2 2" xfId="18716" xr:uid="{00000000-0005-0000-0000-00007E270000}"/>
    <cellStyle name="40% - Énfasis1 2 2 3 2 2 2 2 2" xfId="31609" xr:uid="{00000000-0005-0000-0000-00007F270000}"/>
    <cellStyle name="40% - Énfasis1 2 2 3 2 2 2 3" xfId="14427" xr:uid="{00000000-0005-0000-0000-000080270000}"/>
    <cellStyle name="40% - Énfasis1 2 2 3 2 2 2 3 2" xfId="36494" xr:uid="{00000000-0005-0000-0000-000081270000}"/>
    <cellStyle name="40% - Énfasis1 2 2 3 2 2 2 4" xfId="9549" xr:uid="{00000000-0005-0000-0000-000082270000}"/>
    <cellStyle name="40% - Énfasis1 2 2 3 2 2 2 5" xfId="26674" xr:uid="{00000000-0005-0000-0000-000083270000}"/>
    <cellStyle name="40% - Énfasis1 2 2 3 2 2 2 6" xfId="41503" xr:uid="{00000000-0005-0000-0000-000084270000}"/>
    <cellStyle name="40% - Énfasis1 2 2 3 2 2 2 7" xfId="46566" xr:uid="{82BAB57E-C497-4A59-90E8-A61038C43EED}"/>
    <cellStyle name="40% - Énfasis1 2 2 3 2 2 3" xfId="7080" xr:uid="{00000000-0005-0000-0000-000085270000}"/>
    <cellStyle name="40% - Énfasis1 2 2 3 2 2 3 2" xfId="29173" xr:uid="{00000000-0005-0000-0000-000086270000}"/>
    <cellStyle name="40% - Énfasis1 2 2 3 2 2 4" xfId="16241" xr:uid="{00000000-0005-0000-0000-000087270000}"/>
    <cellStyle name="40% - Énfasis1 2 2 3 2 2 4 2" xfId="34058" xr:uid="{00000000-0005-0000-0000-000088270000}"/>
    <cellStyle name="40% - Énfasis1 2 2 3 2 2 5" xfId="21482" xr:uid="{00000000-0005-0000-0000-000089270000}"/>
    <cellStyle name="40% - Énfasis1 2 2 3 2 2 6" xfId="11991" xr:uid="{00000000-0005-0000-0000-00008A270000}"/>
    <cellStyle name="40% - Énfasis1 2 2 3 2 2 7" xfId="24132" xr:uid="{00000000-0005-0000-0000-00008B270000}"/>
    <cellStyle name="40% - Énfasis1 2 2 3 2 2 8" xfId="38962" xr:uid="{00000000-0005-0000-0000-00008C270000}"/>
    <cellStyle name="40% - Énfasis1 2 2 3 2 2 9" xfId="44030" xr:uid="{F73C1C91-526D-4626-BB70-28F3F15A5D7A}"/>
    <cellStyle name="40% - Énfasis1 2 2 3 2 3" xfId="1551" xr:uid="{00000000-0005-0000-0000-00008D270000}"/>
    <cellStyle name="40% - Énfasis1 2 2 3 2 3 2" xfId="3993" xr:uid="{00000000-0005-0000-0000-00008E270000}"/>
    <cellStyle name="40% - Énfasis1 2 2 3 2 3 2 2" xfId="18103" xr:uid="{00000000-0005-0000-0000-00008F270000}"/>
    <cellStyle name="40% - Énfasis1 2 2 3 2 3 2 2 2" xfId="30996" xr:uid="{00000000-0005-0000-0000-000090270000}"/>
    <cellStyle name="40% - Énfasis1 2 2 3 2 3 2 3" xfId="13814" xr:uid="{00000000-0005-0000-0000-000091270000}"/>
    <cellStyle name="40% - Énfasis1 2 2 3 2 3 2 3 2" xfId="35881" xr:uid="{00000000-0005-0000-0000-000092270000}"/>
    <cellStyle name="40% - Énfasis1 2 2 3 2 3 2 4" xfId="8936" xr:uid="{00000000-0005-0000-0000-000093270000}"/>
    <cellStyle name="40% - Énfasis1 2 2 3 2 3 2 5" xfId="26061" xr:uid="{00000000-0005-0000-0000-000094270000}"/>
    <cellStyle name="40% - Énfasis1 2 2 3 2 3 2 6" xfId="40890" xr:uid="{00000000-0005-0000-0000-000095270000}"/>
    <cellStyle name="40% - Énfasis1 2 2 3 2 3 2 7" xfId="45953" xr:uid="{ED8009DB-8289-45AC-8921-EEF4A949F61E}"/>
    <cellStyle name="40% - Énfasis1 2 2 3 2 3 3" xfId="6467" xr:uid="{00000000-0005-0000-0000-000096270000}"/>
    <cellStyle name="40% - Énfasis1 2 2 3 2 3 3 2" xfId="28560" xr:uid="{00000000-0005-0000-0000-000097270000}"/>
    <cellStyle name="40% - Énfasis1 2 2 3 2 3 4" xfId="20869" xr:uid="{00000000-0005-0000-0000-000098270000}"/>
    <cellStyle name="40% - Énfasis1 2 2 3 2 3 4 2" xfId="33445" xr:uid="{00000000-0005-0000-0000-000099270000}"/>
    <cellStyle name="40% - Énfasis1 2 2 3 2 3 5" xfId="11378" xr:uid="{00000000-0005-0000-0000-00009A270000}"/>
    <cellStyle name="40% - Énfasis1 2 2 3 2 3 6" xfId="23519" xr:uid="{00000000-0005-0000-0000-00009B270000}"/>
    <cellStyle name="40% - Énfasis1 2 2 3 2 3 7" xfId="38349" xr:uid="{00000000-0005-0000-0000-00009C270000}"/>
    <cellStyle name="40% - Énfasis1 2 2 3 2 3 8" xfId="43417" xr:uid="{02A0E003-29D5-4041-8615-430B01176AA8}"/>
    <cellStyle name="40% - Énfasis1 2 2 3 2 4" xfId="3055" xr:uid="{00000000-0005-0000-0000-00009D270000}"/>
    <cellStyle name="40% - Énfasis1 2 2 3 2 4 2" xfId="17165" xr:uid="{00000000-0005-0000-0000-00009E270000}"/>
    <cellStyle name="40% - Énfasis1 2 2 3 2 4 2 2" xfId="30058" xr:uid="{00000000-0005-0000-0000-00009F270000}"/>
    <cellStyle name="40% - Énfasis1 2 2 3 2 4 3" xfId="12876" xr:uid="{00000000-0005-0000-0000-0000A0270000}"/>
    <cellStyle name="40% - Énfasis1 2 2 3 2 4 3 2" xfId="34943" xr:uid="{00000000-0005-0000-0000-0000A1270000}"/>
    <cellStyle name="40% - Énfasis1 2 2 3 2 4 4" xfId="7998" xr:uid="{00000000-0005-0000-0000-0000A2270000}"/>
    <cellStyle name="40% - Énfasis1 2 2 3 2 4 5" xfId="25123" xr:uid="{00000000-0005-0000-0000-0000A3270000}"/>
    <cellStyle name="40% - Énfasis1 2 2 3 2 4 6" xfId="39952" xr:uid="{00000000-0005-0000-0000-0000A4270000}"/>
    <cellStyle name="40% - Énfasis1 2 2 3 2 4 7" xfId="45015" xr:uid="{4C6E29A0-5B74-40DE-A2CC-62A2F1D315A4}"/>
    <cellStyle name="40% - Énfasis1 2 2 3 2 5" xfId="5529" xr:uid="{00000000-0005-0000-0000-0000A5270000}"/>
    <cellStyle name="40% - Énfasis1 2 2 3 2 5 2" xfId="27622" xr:uid="{00000000-0005-0000-0000-0000A6270000}"/>
    <cellStyle name="40% - Énfasis1 2 2 3 2 6" xfId="15610" xr:uid="{00000000-0005-0000-0000-0000A7270000}"/>
    <cellStyle name="40% - Énfasis1 2 2 3 2 6 2" xfId="32507" xr:uid="{00000000-0005-0000-0000-0000A8270000}"/>
    <cellStyle name="40% - Énfasis1 2 2 3 2 7" xfId="19913" xr:uid="{00000000-0005-0000-0000-0000A9270000}"/>
    <cellStyle name="40% - Énfasis1 2 2 3 2 8" xfId="10440" xr:uid="{00000000-0005-0000-0000-0000AA270000}"/>
    <cellStyle name="40% - Énfasis1 2 2 3 2 9" xfId="22581" xr:uid="{00000000-0005-0000-0000-0000AB270000}"/>
    <cellStyle name="40% - Énfasis1 2 2 3 3" xfId="1342" xr:uid="{00000000-0005-0000-0000-0000AC270000}"/>
    <cellStyle name="40% - Énfasis1 2 2 3 3 2" xfId="3784" xr:uid="{00000000-0005-0000-0000-0000AD270000}"/>
    <cellStyle name="40% - Énfasis1 2 2 3 3 2 2" xfId="17894" xr:uid="{00000000-0005-0000-0000-0000AE270000}"/>
    <cellStyle name="40% - Énfasis1 2 2 3 3 2 2 2" xfId="30787" xr:uid="{00000000-0005-0000-0000-0000AF270000}"/>
    <cellStyle name="40% - Énfasis1 2 2 3 3 2 3" xfId="13605" xr:uid="{00000000-0005-0000-0000-0000B0270000}"/>
    <cellStyle name="40% - Énfasis1 2 2 3 3 2 3 2" xfId="35672" xr:uid="{00000000-0005-0000-0000-0000B1270000}"/>
    <cellStyle name="40% - Énfasis1 2 2 3 3 2 4" xfId="8727" xr:uid="{00000000-0005-0000-0000-0000B2270000}"/>
    <cellStyle name="40% - Énfasis1 2 2 3 3 2 5" xfId="25852" xr:uid="{00000000-0005-0000-0000-0000B3270000}"/>
    <cellStyle name="40% - Énfasis1 2 2 3 3 2 6" xfId="40681" xr:uid="{00000000-0005-0000-0000-0000B4270000}"/>
    <cellStyle name="40% - Énfasis1 2 2 3 3 2 7" xfId="45744" xr:uid="{44E4885E-C766-4BE3-B396-71DDC5C30F6D}"/>
    <cellStyle name="40% - Énfasis1 2 2 3 3 3" xfId="6258" xr:uid="{00000000-0005-0000-0000-0000B5270000}"/>
    <cellStyle name="40% - Énfasis1 2 2 3 3 3 2" xfId="28351" xr:uid="{00000000-0005-0000-0000-0000B6270000}"/>
    <cellStyle name="40% - Énfasis1 2 2 3 3 4" xfId="15401" xr:uid="{00000000-0005-0000-0000-0000B7270000}"/>
    <cellStyle name="40% - Énfasis1 2 2 3 3 4 2" xfId="33236" xr:uid="{00000000-0005-0000-0000-0000B8270000}"/>
    <cellStyle name="40% - Énfasis1 2 2 3 3 5" xfId="20660" xr:uid="{00000000-0005-0000-0000-0000B9270000}"/>
    <cellStyle name="40% - Énfasis1 2 2 3 3 6" xfId="11169" xr:uid="{00000000-0005-0000-0000-0000BA270000}"/>
    <cellStyle name="40% - Énfasis1 2 2 3 3 7" xfId="23310" xr:uid="{00000000-0005-0000-0000-0000BB270000}"/>
    <cellStyle name="40% - Énfasis1 2 2 3 3 8" xfId="38140" xr:uid="{00000000-0005-0000-0000-0000BC270000}"/>
    <cellStyle name="40% - Énfasis1 2 2 3 3 9" xfId="43208" xr:uid="{185FC3CC-D43E-4719-901E-35CE07163725}"/>
    <cellStyle name="40% - Énfasis1 2 2 3 4" xfId="1955" xr:uid="{00000000-0005-0000-0000-0000BD270000}"/>
    <cellStyle name="40% - Énfasis1 2 2 3 4 2" xfId="4397" xr:uid="{00000000-0005-0000-0000-0000BE270000}"/>
    <cellStyle name="40% - Énfasis1 2 2 3 4 2 2" xfId="18507" xr:uid="{00000000-0005-0000-0000-0000BF270000}"/>
    <cellStyle name="40% - Énfasis1 2 2 3 4 2 2 2" xfId="31400" xr:uid="{00000000-0005-0000-0000-0000C0270000}"/>
    <cellStyle name="40% - Énfasis1 2 2 3 4 2 3" xfId="14218" xr:uid="{00000000-0005-0000-0000-0000C1270000}"/>
    <cellStyle name="40% - Énfasis1 2 2 3 4 2 3 2" xfId="36285" xr:uid="{00000000-0005-0000-0000-0000C2270000}"/>
    <cellStyle name="40% - Énfasis1 2 2 3 4 2 4" xfId="9340" xr:uid="{00000000-0005-0000-0000-0000C3270000}"/>
    <cellStyle name="40% - Énfasis1 2 2 3 4 2 5" xfId="26465" xr:uid="{00000000-0005-0000-0000-0000C4270000}"/>
    <cellStyle name="40% - Énfasis1 2 2 3 4 2 6" xfId="41294" xr:uid="{00000000-0005-0000-0000-0000C5270000}"/>
    <cellStyle name="40% - Énfasis1 2 2 3 4 2 7" xfId="46357" xr:uid="{660DCAA7-CE06-45F2-9BCC-F07774A08021}"/>
    <cellStyle name="40% - Énfasis1 2 2 3 4 3" xfId="6871" xr:uid="{00000000-0005-0000-0000-0000C6270000}"/>
    <cellStyle name="40% - Énfasis1 2 2 3 4 3 2" xfId="28964" xr:uid="{00000000-0005-0000-0000-0000C7270000}"/>
    <cellStyle name="40% - Énfasis1 2 2 3 4 4" xfId="16032" xr:uid="{00000000-0005-0000-0000-0000C8270000}"/>
    <cellStyle name="40% - Énfasis1 2 2 3 4 4 2" xfId="33849" xr:uid="{00000000-0005-0000-0000-0000C9270000}"/>
    <cellStyle name="40% - Énfasis1 2 2 3 4 5" xfId="21273" xr:uid="{00000000-0005-0000-0000-0000CA270000}"/>
    <cellStyle name="40% - Énfasis1 2 2 3 4 6" xfId="11782" xr:uid="{00000000-0005-0000-0000-0000CB270000}"/>
    <cellStyle name="40% - Énfasis1 2 2 3 4 7" xfId="23923" xr:uid="{00000000-0005-0000-0000-0000CC270000}"/>
    <cellStyle name="40% - Énfasis1 2 2 3 4 8" xfId="38753" xr:uid="{00000000-0005-0000-0000-0000CD270000}"/>
    <cellStyle name="40% - Énfasis1 2 2 3 4 9" xfId="43821" xr:uid="{72563291-94AF-4E1E-B793-521727927A4C}"/>
    <cellStyle name="40% - Énfasis1 2 2 3 5" xfId="2453" xr:uid="{00000000-0005-0000-0000-0000CE270000}"/>
    <cellStyle name="40% - Énfasis1 2 2 3 5 2" xfId="4895" xr:uid="{00000000-0005-0000-0000-0000CF270000}"/>
    <cellStyle name="40% - Énfasis1 2 2 3 5 2 2" xfId="19005" xr:uid="{00000000-0005-0000-0000-0000D0270000}"/>
    <cellStyle name="40% - Énfasis1 2 2 3 5 2 2 2" xfId="31898" xr:uid="{00000000-0005-0000-0000-0000D1270000}"/>
    <cellStyle name="40% - Énfasis1 2 2 3 5 2 3" xfId="14716" xr:uid="{00000000-0005-0000-0000-0000D2270000}"/>
    <cellStyle name="40% - Énfasis1 2 2 3 5 2 3 2" xfId="36783" xr:uid="{00000000-0005-0000-0000-0000D3270000}"/>
    <cellStyle name="40% - Énfasis1 2 2 3 5 2 4" xfId="9838" xr:uid="{00000000-0005-0000-0000-0000D4270000}"/>
    <cellStyle name="40% - Énfasis1 2 2 3 5 2 5" xfId="26963" xr:uid="{00000000-0005-0000-0000-0000D5270000}"/>
    <cellStyle name="40% - Énfasis1 2 2 3 5 2 6" xfId="41792" xr:uid="{00000000-0005-0000-0000-0000D6270000}"/>
    <cellStyle name="40% - Énfasis1 2 2 3 5 2 7" xfId="46855" xr:uid="{CCB3B79C-7E0C-42F0-91F1-73F791112DEA}"/>
    <cellStyle name="40% - Énfasis1 2 2 3 5 3" xfId="7369" xr:uid="{00000000-0005-0000-0000-0000D7270000}"/>
    <cellStyle name="40% - Énfasis1 2 2 3 5 3 2" xfId="29462" xr:uid="{00000000-0005-0000-0000-0000D8270000}"/>
    <cellStyle name="40% - Énfasis1 2 2 3 5 4" xfId="16530" xr:uid="{00000000-0005-0000-0000-0000D9270000}"/>
    <cellStyle name="40% - Énfasis1 2 2 3 5 4 2" xfId="34347" xr:uid="{00000000-0005-0000-0000-0000DA270000}"/>
    <cellStyle name="40% - Énfasis1 2 2 3 5 5" xfId="21771" xr:uid="{00000000-0005-0000-0000-0000DB270000}"/>
    <cellStyle name="40% - Énfasis1 2 2 3 5 6" xfId="12280" xr:uid="{00000000-0005-0000-0000-0000DC270000}"/>
    <cellStyle name="40% - Énfasis1 2 2 3 5 7" xfId="24421" xr:uid="{00000000-0005-0000-0000-0000DD270000}"/>
    <cellStyle name="40% - Énfasis1 2 2 3 5 8" xfId="39251" xr:uid="{00000000-0005-0000-0000-0000DE270000}"/>
    <cellStyle name="40% - Énfasis1 2 2 3 5 9" xfId="44319" xr:uid="{5106FC02-6967-4EAA-A064-2D12D2830B5D}"/>
    <cellStyle name="40% - Énfasis1 2 2 3 6" xfId="900" xr:uid="{00000000-0005-0000-0000-0000DF270000}"/>
    <cellStyle name="40% - Énfasis1 2 2 3 6 2" xfId="3345" xr:uid="{00000000-0005-0000-0000-0000E0270000}"/>
    <cellStyle name="40% - Énfasis1 2 2 3 6 2 2" xfId="17455" xr:uid="{00000000-0005-0000-0000-0000E1270000}"/>
    <cellStyle name="40% - Énfasis1 2 2 3 6 2 2 2" xfId="30348" xr:uid="{00000000-0005-0000-0000-0000E2270000}"/>
    <cellStyle name="40% - Énfasis1 2 2 3 6 2 3" xfId="13166" xr:uid="{00000000-0005-0000-0000-0000E3270000}"/>
    <cellStyle name="40% - Énfasis1 2 2 3 6 2 3 2" xfId="35233" xr:uid="{00000000-0005-0000-0000-0000E4270000}"/>
    <cellStyle name="40% - Énfasis1 2 2 3 6 2 4" xfId="8288" xr:uid="{00000000-0005-0000-0000-0000E5270000}"/>
    <cellStyle name="40% - Énfasis1 2 2 3 6 2 5" xfId="25413" xr:uid="{00000000-0005-0000-0000-0000E6270000}"/>
    <cellStyle name="40% - Énfasis1 2 2 3 6 2 6" xfId="40242" xr:uid="{00000000-0005-0000-0000-0000E7270000}"/>
    <cellStyle name="40% - Énfasis1 2 2 3 6 2 7" xfId="45305" xr:uid="{57D003E0-AF2D-4CA4-B37D-804389098184}"/>
    <cellStyle name="40% - Énfasis1 2 2 3 6 3" xfId="5819" xr:uid="{00000000-0005-0000-0000-0000E8270000}"/>
    <cellStyle name="40% - Énfasis1 2 2 3 6 3 2" xfId="27912" xr:uid="{00000000-0005-0000-0000-0000E9270000}"/>
    <cellStyle name="40% - Énfasis1 2 2 3 6 4" xfId="20221" xr:uid="{00000000-0005-0000-0000-0000EA270000}"/>
    <cellStyle name="40% - Énfasis1 2 2 3 6 4 2" xfId="32797" xr:uid="{00000000-0005-0000-0000-0000EB270000}"/>
    <cellStyle name="40% - Énfasis1 2 2 3 6 5" xfId="10730" xr:uid="{00000000-0005-0000-0000-0000EC270000}"/>
    <cellStyle name="40% - Énfasis1 2 2 3 6 6" xfId="22871" xr:uid="{00000000-0005-0000-0000-0000ED270000}"/>
    <cellStyle name="40% - Énfasis1 2 2 3 6 7" xfId="37701" xr:uid="{00000000-0005-0000-0000-0000EE270000}"/>
    <cellStyle name="40% - Énfasis1 2 2 3 6 8" xfId="42769" xr:uid="{F443D6A5-A46A-4B50-910D-24FB0E678C4D}"/>
    <cellStyle name="40% - Énfasis1 2 2 3 7" xfId="2846" xr:uid="{00000000-0005-0000-0000-0000EF270000}"/>
    <cellStyle name="40% - Énfasis1 2 2 3 7 2" xfId="16956" xr:uid="{00000000-0005-0000-0000-0000F0270000}"/>
    <cellStyle name="40% - Énfasis1 2 2 3 7 2 2" xfId="29849" xr:uid="{00000000-0005-0000-0000-0000F1270000}"/>
    <cellStyle name="40% - Énfasis1 2 2 3 7 3" xfId="12667" xr:uid="{00000000-0005-0000-0000-0000F2270000}"/>
    <cellStyle name="40% - Énfasis1 2 2 3 7 3 2" xfId="34734" xr:uid="{00000000-0005-0000-0000-0000F3270000}"/>
    <cellStyle name="40% - Énfasis1 2 2 3 7 4" xfId="7789" xr:uid="{00000000-0005-0000-0000-0000F4270000}"/>
    <cellStyle name="40% - Énfasis1 2 2 3 7 5" xfId="24914" xr:uid="{00000000-0005-0000-0000-0000F5270000}"/>
    <cellStyle name="40% - Énfasis1 2 2 3 7 6" xfId="39743" xr:uid="{00000000-0005-0000-0000-0000F6270000}"/>
    <cellStyle name="40% - Énfasis1 2 2 3 7 7" xfId="44806" xr:uid="{2CD24E93-0CDE-45CC-9CEF-8B7232533B3C}"/>
    <cellStyle name="40% - Énfasis1 2 2 3 8" xfId="5320" xr:uid="{00000000-0005-0000-0000-0000F7270000}"/>
    <cellStyle name="40% - Énfasis1 2 2 3 8 2" xfId="27413" xr:uid="{00000000-0005-0000-0000-0000F8270000}"/>
    <cellStyle name="40% - Énfasis1 2 2 3 9" xfId="14963" xr:uid="{00000000-0005-0000-0000-0000F9270000}"/>
    <cellStyle name="40% - Énfasis1 2 2 3 9 2" xfId="32298" xr:uid="{00000000-0005-0000-0000-0000FA270000}"/>
    <cellStyle name="40% - Énfasis1 2 2 4" xfId="476" xr:uid="{00000000-0005-0000-0000-0000FB270000}"/>
    <cellStyle name="40% - Énfasis1 2 2 4 10" xfId="19427" xr:uid="{00000000-0005-0000-0000-0000FC270000}"/>
    <cellStyle name="40% - Énfasis1 2 2 4 11" xfId="19839" xr:uid="{00000000-0005-0000-0000-0000FD270000}"/>
    <cellStyle name="40% - Énfasis1 2 2 4 12" xfId="10366" xr:uid="{00000000-0005-0000-0000-0000FE270000}"/>
    <cellStyle name="40% - Énfasis1 2 2 4 13" xfId="22507" xr:uid="{00000000-0005-0000-0000-0000FF270000}"/>
    <cellStyle name="40% - Énfasis1 2 2 4 14" xfId="37337" xr:uid="{00000000-0005-0000-0000-000000280000}"/>
    <cellStyle name="40% - Énfasis1 2 2 4 15" xfId="42405" xr:uid="{4D9E2488-3935-4018-A1E1-09CA63A6325D}"/>
    <cellStyle name="40% - Énfasis1 2 2 4 2" xfId="552" xr:uid="{00000000-0005-0000-0000-000001280000}"/>
    <cellStyle name="40% - Énfasis1 2 2 4 2 10" xfId="37410" xr:uid="{00000000-0005-0000-0000-000002280000}"/>
    <cellStyle name="40% - Énfasis1 2 2 4 2 11" xfId="42478" xr:uid="{05120C64-83F2-469C-8EC6-18BD2199B131}"/>
    <cellStyle name="40% - Énfasis1 2 2 4 2 2" xfId="2163" xr:uid="{00000000-0005-0000-0000-000003280000}"/>
    <cellStyle name="40% - Énfasis1 2 2 4 2 2 2" xfId="4605" xr:uid="{00000000-0005-0000-0000-000004280000}"/>
    <cellStyle name="40% - Énfasis1 2 2 4 2 2 2 2" xfId="18715" xr:uid="{00000000-0005-0000-0000-000005280000}"/>
    <cellStyle name="40% - Énfasis1 2 2 4 2 2 2 2 2" xfId="31608" xr:uid="{00000000-0005-0000-0000-000006280000}"/>
    <cellStyle name="40% - Énfasis1 2 2 4 2 2 2 3" xfId="14426" xr:uid="{00000000-0005-0000-0000-000007280000}"/>
    <cellStyle name="40% - Énfasis1 2 2 4 2 2 2 3 2" xfId="36493" xr:uid="{00000000-0005-0000-0000-000008280000}"/>
    <cellStyle name="40% - Énfasis1 2 2 4 2 2 2 4" xfId="9548" xr:uid="{00000000-0005-0000-0000-000009280000}"/>
    <cellStyle name="40% - Énfasis1 2 2 4 2 2 2 5" xfId="26673" xr:uid="{00000000-0005-0000-0000-00000A280000}"/>
    <cellStyle name="40% - Énfasis1 2 2 4 2 2 2 6" xfId="41502" xr:uid="{00000000-0005-0000-0000-00000B280000}"/>
    <cellStyle name="40% - Énfasis1 2 2 4 2 2 2 7" xfId="46565" xr:uid="{D6CBF1DF-BEB7-43A2-AAF7-4337C91DC263}"/>
    <cellStyle name="40% - Énfasis1 2 2 4 2 2 3" xfId="7079" xr:uid="{00000000-0005-0000-0000-00000C280000}"/>
    <cellStyle name="40% - Énfasis1 2 2 4 2 2 3 2" xfId="29172" xr:uid="{00000000-0005-0000-0000-00000D280000}"/>
    <cellStyle name="40% - Énfasis1 2 2 4 2 2 4" xfId="16240" xr:uid="{00000000-0005-0000-0000-00000E280000}"/>
    <cellStyle name="40% - Énfasis1 2 2 4 2 2 4 2" xfId="34057" xr:uid="{00000000-0005-0000-0000-00000F280000}"/>
    <cellStyle name="40% - Énfasis1 2 2 4 2 2 5" xfId="21481" xr:uid="{00000000-0005-0000-0000-000010280000}"/>
    <cellStyle name="40% - Énfasis1 2 2 4 2 2 6" xfId="11990" xr:uid="{00000000-0005-0000-0000-000011280000}"/>
    <cellStyle name="40% - Énfasis1 2 2 4 2 2 7" xfId="24131" xr:uid="{00000000-0005-0000-0000-000012280000}"/>
    <cellStyle name="40% - Énfasis1 2 2 4 2 2 8" xfId="38961" xr:uid="{00000000-0005-0000-0000-000013280000}"/>
    <cellStyle name="40% - Énfasis1 2 2 4 2 2 9" xfId="44029" xr:uid="{AE45669B-66E8-45BA-B4B4-32DA52C47F48}"/>
    <cellStyle name="40% - Énfasis1 2 2 4 2 3" xfId="1550" xr:uid="{00000000-0005-0000-0000-000014280000}"/>
    <cellStyle name="40% - Énfasis1 2 2 4 2 3 2" xfId="3992" xr:uid="{00000000-0005-0000-0000-000015280000}"/>
    <cellStyle name="40% - Énfasis1 2 2 4 2 3 2 2" xfId="18102" xr:uid="{00000000-0005-0000-0000-000016280000}"/>
    <cellStyle name="40% - Énfasis1 2 2 4 2 3 2 2 2" xfId="30995" xr:uid="{00000000-0005-0000-0000-000017280000}"/>
    <cellStyle name="40% - Énfasis1 2 2 4 2 3 2 3" xfId="13813" xr:uid="{00000000-0005-0000-0000-000018280000}"/>
    <cellStyle name="40% - Énfasis1 2 2 4 2 3 2 3 2" xfId="35880" xr:uid="{00000000-0005-0000-0000-000019280000}"/>
    <cellStyle name="40% - Énfasis1 2 2 4 2 3 2 4" xfId="8935" xr:uid="{00000000-0005-0000-0000-00001A280000}"/>
    <cellStyle name="40% - Énfasis1 2 2 4 2 3 2 5" xfId="26060" xr:uid="{00000000-0005-0000-0000-00001B280000}"/>
    <cellStyle name="40% - Énfasis1 2 2 4 2 3 2 6" xfId="40889" xr:uid="{00000000-0005-0000-0000-00001C280000}"/>
    <cellStyle name="40% - Énfasis1 2 2 4 2 3 2 7" xfId="45952" xr:uid="{0772B46B-D538-444C-960C-B5F6886FA6A4}"/>
    <cellStyle name="40% - Énfasis1 2 2 4 2 3 3" xfId="6466" xr:uid="{00000000-0005-0000-0000-00001D280000}"/>
    <cellStyle name="40% - Énfasis1 2 2 4 2 3 3 2" xfId="28559" xr:uid="{00000000-0005-0000-0000-00001E280000}"/>
    <cellStyle name="40% - Énfasis1 2 2 4 2 3 4" xfId="20868" xr:uid="{00000000-0005-0000-0000-00001F280000}"/>
    <cellStyle name="40% - Énfasis1 2 2 4 2 3 4 2" xfId="33444" xr:uid="{00000000-0005-0000-0000-000020280000}"/>
    <cellStyle name="40% - Énfasis1 2 2 4 2 3 5" xfId="11377" xr:uid="{00000000-0005-0000-0000-000021280000}"/>
    <cellStyle name="40% - Énfasis1 2 2 4 2 3 6" xfId="23518" xr:uid="{00000000-0005-0000-0000-000022280000}"/>
    <cellStyle name="40% - Énfasis1 2 2 4 2 3 7" xfId="38348" xr:uid="{00000000-0005-0000-0000-000023280000}"/>
    <cellStyle name="40% - Énfasis1 2 2 4 2 3 8" xfId="43416" xr:uid="{4868FD91-6F39-4A54-B1CE-A41E716D1502}"/>
    <cellStyle name="40% - Énfasis1 2 2 4 2 4" xfId="3054" xr:uid="{00000000-0005-0000-0000-000024280000}"/>
    <cellStyle name="40% - Énfasis1 2 2 4 2 4 2" xfId="17164" xr:uid="{00000000-0005-0000-0000-000025280000}"/>
    <cellStyle name="40% - Énfasis1 2 2 4 2 4 2 2" xfId="30057" xr:uid="{00000000-0005-0000-0000-000026280000}"/>
    <cellStyle name="40% - Énfasis1 2 2 4 2 4 3" xfId="12875" xr:uid="{00000000-0005-0000-0000-000027280000}"/>
    <cellStyle name="40% - Énfasis1 2 2 4 2 4 3 2" xfId="34942" xr:uid="{00000000-0005-0000-0000-000028280000}"/>
    <cellStyle name="40% - Énfasis1 2 2 4 2 4 4" xfId="7997" xr:uid="{00000000-0005-0000-0000-000029280000}"/>
    <cellStyle name="40% - Énfasis1 2 2 4 2 4 5" xfId="25122" xr:uid="{00000000-0005-0000-0000-00002A280000}"/>
    <cellStyle name="40% - Énfasis1 2 2 4 2 4 6" xfId="39951" xr:uid="{00000000-0005-0000-0000-00002B280000}"/>
    <cellStyle name="40% - Énfasis1 2 2 4 2 4 7" xfId="45014" xr:uid="{FAE8F184-FCD1-48B7-9B9F-015FF7B37FC7}"/>
    <cellStyle name="40% - Énfasis1 2 2 4 2 5" xfId="5528" xr:uid="{00000000-0005-0000-0000-00002C280000}"/>
    <cellStyle name="40% - Énfasis1 2 2 4 2 5 2" xfId="27621" xr:uid="{00000000-0005-0000-0000-00002D280000}"/>
    <cellStyle name="40% - Énfasis1 2 2 4 2 6" xfId="15609" xr:uid="{00000000-0005-0000-0000-00002E280000}"/>
    <cellStyle name="40% - Énfasis1 2 2 4 2 6 2" xfId="32506" xr:uid="{00000000-0005-0000-0000-00002F280000}"/>
    <cellStyle name="40% - Énfasis1 2 2 4 2 7" xfId="19912" xr:uid="{00000000-0005-0000-0000-000030280000}"/>
    <cellStyle name="40% - Énfasis1 2 2 4 2 8" xfId="10439" xr:uid="{00000000-0005-0000-0000-000031280000}"/>
    <cellStyle name="40% - Énfasis1 2 2 4 2 9" xfId="22580" xr:uid="{00000000-0005-0000-0000-000032280000}"/>
    <cellStyle name="40% - Énfasis1 2 2 4 3" xfId="1477" xr:uid="{00000000-0005-0000-0000-000033280000}"/>
    <cellStyle name="40% - Énfasis1 2 2 4 3 2" xfId="3919" xr:uid="{00000000-0005-0000-0000-000034280000}"/>
    <cellStyle name="40% - Énfasis1 2 2 4 3 2 2" xfId="18029" xr:uid="{00000000-0005-0000-0000-000035280000}"/>
    <cellStyle name="40% - Énfasis1 2 2 4 3 2 2 2" xfId="30922" xr:uid="{00000000-0005-0000-0000-000036280000}"/>
    <cellStyle name="40% - Énfasis1 2 2 4 3 2 3" xfId="13740" xr:uid="{00000000-0005-0000-0000-000037280000}"/>
    <cellStyle name="40% - Énfasis1 2 2 4 3 2 3 2" xfId="35807" xr:uid="{00000000-0005-0000-0000-000038280000}"/>
    <cellStyle name="40% - Énfasis1 2 2 4 3 2 4" xfId="8862" xr:uid="{00000000-0005-0000-0000-000039280000}"/>
    <cellStyle name="40% - Énfasis1 2 2 4 3 2 5" xfId="25987" xr:uid="{00000000-0005-0000-0000-00003A280000}"/>
    <cellStyle name="40% - Énfasis1 2 2 4 3 2 6" xfId="40816" xr:uid="{00000000-0005-0000-0000-00003B280000}"/>
    <cellStyle name="40% - Énfasis1 2 2 4 3 2 7" xfId="45879" xr:uid="{1418BFEB-D423-4A03-BEC3-E658CECFD4DA}"/>
    <cellStyle name="40% - Énfasis1 2 2 4 3 3" xfId="6393" xr:uid="{00000000-0005-0000-0000-00003C280000}"/>
    <cellStyle name="40% - Énfasis1 2 2 4 3 3 2" xfId="28486" xr:uid="{00000000-0005-0000-0000-00003D280000}"/>
    <cellStyle name="40% - Énfasis1 2 2 4 3 4" xfId="15536" xr:uid="{00000000-0005-0000-0000-00003E280000}"/>
    <cellStyle name="40% - Énfasis1 2 2 4 3 4 2" xfId="33371" xr:uid="{00000000-0005-0000-0000-00003F280000}"/>
    <cellStyle name="40% - Énfasis1 2 2 4 3 5" xfId="20795" xr:uid="{00000000-0005-0000-0000-000040280000}"/>
    <cellStyle name="40% - Énfasis1 2 2 4 3 6" xfId="11304" xr:uid="{00000000-0005-0000-0000-000041280000}"/>
    <cellStyle name="40% - Énfasis1 2 2 4 3 7" xfId="23445" xr:uid="{00000000-0005-0000-0000-000042280000}"/>
    <cellStyle name="40% - Énfasis1 2 2 4 3 8" xfId="38275" xr:uid="{00000000-0005-0000-0000-000043280000}"/>
    <cellStyle name="40% - Énfasis1 2 2 4 3 9" xfId="43343" xr:uid="{0A8424CA-2944-4936-AC93-7AB012E842E2}"/>
    <cellStyle name="40% - Énfasis1 2 2 4 4" xfId="2090" xr:uid="{00000000-0005-0000-0000-000044280000}"/>
    <cellStyle name="40% - Énfasis1 2 2 4 4 2" xfId="4532" xr:uid="{00000000-0005-0000-0000-000045280000}"/>
    <cellStyle name="40% - Énfasis1 2 2 4 4 2 2" xfId="18642" xr:uid="{00000000-0005-0000-0000-000046280000}"/>
    <cellStyle name="40% - Énfasis1 2 2 4 4 2 2 2" xfId="31535" xr:uid="{00000000-0005-0000-0000-000047280000}"/>
    <cellStyle name="40% - Énfasis1 2 2 4 4 2 3" xfId="14353" xr:uid="{00000000-0005-0000-0000-000048280000}"/>
    <cellStyle name="40% - Énfasis1 2 2 4 4 2 3 2" xfId="36420" xr:uid="{00000000-0005-0000-0000-000049280000}"/>
    <cellStyle name="40% - Énfasis1 2 2 4 4 2 4" xfId="9475" xr:uid="{00000000-0005-0000-0000-00004A280000}"/>
    <cellStyle name="40% - Énfasis1 2 2 4 4 2 5" xfId="26600" xr:uid="{00000000-0005-0000-0000-00004B280000}"/>
    <cellStyle name="40% - Énfasis1 2 2 4 4 2 6" xfId="41429" xr:uid="{00000000-0005-0000-0000-00004C280000}"/>
    <cellStyle name="40% - Énfasis1 2 2 4 4 2 7" xfId="46492" xr:uid="{223F8EF0-94C1-4569-B89B-498DC00C987D}"/>
    <cellStyle name="40% - Énfasis1 2 2 4 4 3" xfId="7006" xr:uid="{00000000-0005-0000-0000-00004D280000}"/>
    <cellStyle name="40% - Énfasis1 2 2 4 4 3 2" xfId="29099" xr:uid="{00000000-0005-0000-0000-00004E280000}"/>
    <cellStyle name="40% - Énfasis1 2 2 4 4 4" xfId="16167" xr:uid="{00000000-0005-0000-0000-00004F280000}"/>
    <cellStyle name="40% - Énfasis1 2 2 4 4 4 2" xfId="33984" xr:uid="{00000000-0005-0000-0000-000050280000}"/>
    <cellStyle name="40% - Énfasis1 2 2 4 4 5" xfId="21408" xr:uid="{00000000-0005-0000-0000-000051280000}"/>
    <cellStyle name="40% - Énfasis1 2 2 4 4 6" xfId="11917" xr:uid="{00000000-0005-0000-0000-000052280000}"/>
    <cellStyle name="40% - Énfasis1 2 2 4 4 7" xfId="24058" xr:uid="{00000000-0005-0000-0000-000053280000}"/>
    <cellStyle name="40% - Énfasis1 2 2 4 4 8" xfId="38888" xr:uid="{00000000-0005-0000-0000-000054280000}"/>
    <cellStyle name="40% - Énfasis1 2 2 4 4 9" xfId="43956" xr:uid="{56264ACC-E94A-4A0F-AB8F-C4D701A713BD}"/>
    <cellStyle name="40% - Énfasis1 2 2 4 5" xfId="2399" xr:uid="{00000000-0005-0000-0000-000055280000}"/>
    <cellStyle name="40% - Énfasis1 2 2 4 5 2" xfId="4841" xr:uid="{00000000-0005-0000-0000-000056280000}"/>
    <cellStyle name="40% - Énfasis1 2 2 4 5 2 2" xfId="18951" xr:uid="{00000000-0005-0000-0000-000057280000}"/>
    <cellStyle name="40% - Énfasis1 2 2 4 5 2 2 2" xfId="31844" xr:uid="{00000000-0005-0000-0000-000058280000}"/>
    <cellStyle name="40% - Énfasis1 2 2 4 5 2 3" xfId="14662" xr:uid="{00000000-0005-0000-0000-000059280000}"/>
    <cellStyle name="40% - Énfasis1 2 2 4 5 2 3 2" xfId="36729" xr:uid="{00000000-0005-0000-0000-00005A280000}"/>
    <cellStyle name="40% - Énfasis1 2 2 4 5 2 4" xfId="9784" xr:uid="{00000000-0005-0000-0000-00005B280000}"/>
    <cellStyle name="40% - Énfasis1 2 2 4 5 2 5" xfId="26909" xr:uid="{00000000-0005-0000-0000-00005C280000}"/>
    <cellStyle name="40% - Énfasis1 2 2 4 5 2 6" xfId="41738" xr:uid="{00000000-0005-0000-0000-00005D280000}"/>
    <cellStyle name="40% - Énfasis1 2 2 4 5 2 7" xfId="46801" xr:uid="{075E8D78-A5C2-469F-AF80-8F2C6ADE23C0}"/>
    <cellStyle name="40% - Énfasis1 2 2 4 5 3" xfId="7315" xr:uid="{00000000-0005-0000-0000-00005E280000}"/>
    <cellStyle name="40% - Énfasis1 2 2 4 5 3 2" xfId="29408" xr:uid="{00000000-0005-0000-0000-00005F280000}"/>
    <cellStyle name="40% - Énfasis1 2 2 4 5 4" xfId="16476" xr:uid="{00000000-0005-0000-0000-000060280000}"/>
    <cellStyle name="40% - Énfasis1 2 2 4 5 4 2" xfId="34293" xr:uid="{00000000-0005-0000-0000-000061280000}"/>
    <cellStyle name="40% - Énfasis1 2 2 4 5 5" xfId="21717" xr:uid="{00000000-0005-0000-0000-000062280000}"/>
    <cellStyle name="40% - Énfasis1 2 2 4 5 6" xfId="12226" xr:uid="{00000000-0005-0000-0000-000063280000}"/>
    <cellStyle name="40% - Énfasis1 2 2 4 5 7" xfId="24367" xr:uid="{00000000-0005-0000-0000-000064280000}"/>
    <cellStyle name="40% - Énfasis1 2 2 4 5 8" xfId="39197" xr:uid="{00000000-0005-0000-0000-000065280000}"/>
    <cellStyle name="40% - Énfasis1 2 2 4 5 9" xfId="44265" xr:uid="{38916B00-8482-4ADF-8C71-ABFD0A598423}"/>
    <cellStyle name="40% - Énfasis1 2 2 4 6" xfId="1035" xr:uid="{00000000-0005-0000-0000-000066280000}"/>
    <cellStyle name="40% - Énfasis1 2 2 4 6 2" xfId="3480" xr:uid="{00000000-0005-0000-0000-000067280000}"/>
    <cellStyle name="40% - Énfasis1 2 2 4 6 2 2" xfId="17590" xr:uid="{00000000-0005-0000-0000-000068280000}"/>
    <cellStyle name="40% - Énfasis1 2 2 4 6 2 2 2" xfId="30483" xr:uid="{00000000-0005-0000-0000-000069280000}"/>
    <cellStyle name="40% - Énfasis1 2 2 4 6 2 3" xfId="13301" xr:uid="{00000000-0005-0000-0000-00006A280000}"/>
    <cellStyle name="40% - Énfasis1 2 2 4 6 2 3 2" xfId="35368" xr:uid="{00000000-0005-0000-0000-00006B280000}"/>
    <cellStyle name="40% - Énfasis1 2 2 4 6 2 4" xfId="8423" xr:uid="{00000000-0005-0000-0000-00006C280000}"/>
    <cellStyle name="40% - Énfasis1 2 2 4 6 2 5" xfId="25548" xr:uid="{00000000-0005-0000-0000-00006D280000}"/>
    <cellStyle name="40% - Énfasis1 2 2 4 6 2 6" xfId="40377" xr:uid="{00000000-0005-0000-0000-00006E280000}"/>
    <cellStyle name="40% - Énfasis1 2 2 4 6 2 7" xfId="45440" xr:uid="{1A941990-9446-465C-90D8-54184A36F924}"/>
    <cellStyle name="40% - Énfasis1 2 2 4 6 3" xfId="5954" xr:uid="{00000000-0005-0000-0000-00006F280000}"/>
    <cellStyle name="40% - Énfasis1 2 2 4 6 3 2" xfId="28047" xr:uid="{00000000-0005-0000-0000-000070280000}"/>
    <cellStyle name="40% - Énfasis1 2 2 4 6 4" xfId="20356" xr:uid="{00000000-0005-0000-0000-000071280000}"/>
    <cellStyle name="40% - Énfasis1 2 2 4 6 4 2" xfId="32932" xr:uid="{00000000-0005-0000-0000-000072280000}"/>
    <cellStyle name="40% - Énfasis1 2 2 4 6 5" xfId="10865" xr:uid="{00000000-0005-0000-0000-000073280000}"/>
    <cellStyle name="40% - Énfasis1 2 2 4 6 6" xfId="23006" xr:uid="{00000000-0005-0000-0000-000074280000}"/>
    <cellStyle name="40% - Énfasis1 2 2 4 6 7" xfId="37836" xr:uid="{00000000-0005-0000-0000-000075280000}"/>
    <cellStyle name="40% - Énfasis1 2 2 4 6 8" xfId="42904" xr:uid="{EAE86B1B-637C-4637-8C3C-8A1A11E62969}"/>
    <cellStyle name="40% - Énfasis1 2 2 4 7" xfId="2981" xr:uid="{00000000-0005-0000-0000-000076280000}"/>
    <cellStyle name="40% - Énfasis1 2 2 4 7 2" xfId="17091" xr:uid="{00000000-0005-0000-0000-000077280000}"/>
    <cellStyle name="40% - Énfasis1 2 2 4 7 2 2" xfId="29984" xr:uid="{00000000-0005-0000-0000-000078280000}"/>
    <cellStyle name="40% - Énfasis1 2 2 4 7 3" xfId="12802" xr:uid="{00000000-0005-0000-0000-000079280000}"/>
    <cellStyle name="40% - Énfasis1 2 2 4 7 3 2" xfId="34869" xr:uid="{00000000-0005-0000-0000-00007A280000}"/>
    <cellStyle name="40% - Énfasis1 2 2 4 7 4" xfId="7924" xr:uid="{00000000-0005-0000-0000-00007B280000}"/>
    <cellStyle name="40% - Énfasis1 2 2 4 7 5" xfId="25049" xr:uid="{00000000-0005-0000-0000-00007C280000}"/>
    <cellStyle name="40% - Énfasis1 2 2 4 7 6" xfId="39878" xr:uid="{00000000-0005-0000-0000-00007D280000}"/>
    <cellStyle name="40% - Énfasis1 2 2 4 7 7" xfId="44941" xr:uid="{CA4EDD10-11A3-472E-BA02-EBD18187C9A2}"/>
    <cellStyle name="40% - Énfasis1 2 2 4 8" xfId="5455" xr:uid="{00000000-0005-0000-0000-00007E280000}"/>
    <cellStyle name="40% - Énfasis1 2 2 4 8 2" xfId="27548" xr:uid="{00000000-0005-0000-0000-00007F280000}"/>
    <cellStyle name="40% - Énfasis1 2 2 4 9" xfId="15097" xr:uid="{00000000-0005-0000-0000-000080280000}"/>
    <cellStyle name="40% - Énfasis1 2 2 4 9 2" xfId="32433" xr:uid="{00000000-0005-0000-0000-000081280000}"/>
    <cellStyle name="40% - Énfasis1 2 2 5" xfId="513" xr:uid="{00000000-0005-0000-0000-000082280000}"/>
    <cellStyle name="40% - Énfasis1 2 2 5 10" xfId="19461" xr:uid="{00000000-0005-0000-0000-000083280000}"/>
    <cellStyle name="40% - Énfasis1 2 2 5 11" xfId="19873" xr:uid="{00000000-0005-0000-0000-000084280000}"/>
    <cellStyle name="40% - Énfasis1 2 2 5 12" xfId="10400" xr:uid="{00000000-0005-0000-0000-000085280000}"/>
    <cellStyle name="40% - Énfasis1 2 2 5 13" xfId="22541" xr:uid="{00000000-0005-0000-0000-000086280000}"/>
    <cellStyle name="40% - Énfasis1 2 2 5 14" xfId="37371" xr:uid="{00000000-0005-0000-0000-000087280000}"/>
    <cellStyle name="40% - Énfasis1 2 2 5 15" xfId="42439" xr:uid="{92F32D64-F2FB-4738-8F49-D2E2E016028A}"/>
    <cellStyle name="40% - Énfasis1 2 2 5 2" xfId="617" xr:uid="{00000000-0005-0000-0000-000088280000}"/>
    <cellStyle name="40% - Énfasis1 2 2 5 2 10" xfId="37474" xr:uid="{00000000-0005-0000-0000-000089280000}"/>
    <cellStyle name="40% - Énfasis1 2 2 5 2 11" xfId="42542" xr:uid="{A5A2CE2B-CD0C-458D-B8B1-400260D65342}"/>
    <cellStyle name="40% - Énfasis1 2 2 5 2 2" xfId="2227" xr:uid="{00000000-0005-0000-0000-00008A280000}"/>
    <cellStyle name="40% - Énfasis1 2 2 5 2 2 2" xfId="4669" xr:uid="{00000000-0005-0000-0000-00008B280000}"/>
    <cellStyle name="40% - Énfasis1 2 2 5 2 2 2 2" xfId="18779" xr:uid="{00000000-0005-0000-0000-00008C280000}"/>
    <cellStyle name="40% - Énfasis1 2 2 5 2 2 2 2 2" xfId="31672" xr:uid="{00000000-0005-0000-0000-00008D280000}"/>
    <cellStyle name="40% - Énfasis1 2 2 5 2 2 2 3" xfId="14490" xr:uid="{00000000-0005-0000-0000-00008E280000}"/>
    <cellStyle name="40% - Énfasis1 2 2 5 2 2 2 3 2" xfId="36557" xr:uid="{00000000-0005-0000-0000-00008F280000}"/>
    <cellStyle name="40% - Énfasis1 2 2 5 2 2 2 4" xfId="9612" xr:uid="{00000000-0005-0000-0000-000090280000}"/>
    <cellStyle name="40% - Énfasis1 2 2 5 2 2 2 5" xfId="26737" xr:uid="{00000000-0005-0000-0000-000091280000}"/>
    <cellStyle name="40% - Énfasis1 2 2 5 2 2 2 6" xfId="41566" xr:uid="{00000000-0005-0000-0000-000092280000}"/>
    <cellStyle name="40% - Énfasis1 2 2 5 2 2 2 7" xfId="46629" xr:uid="{46040E6C-C478-40D9-8FE1-7FE1000F7ED1}"/>
    <cellStyle name="40% - Énfasis1 2 2 5 2 2 3" xfId="7143" xr:uid="{00000000-0005-0000-0000-000093280000}"/>
    <cellStyle name="40% - Énfasis1 2 2 5 2 2 3 2" xfId="29236" xr:uid="{00000000-0005-0000-0000-000094280000}"/>
    <cellStyle name="40% - Énfasis1 2 2 5 2 2 4" xfId="16304" xr:uid="{00000000-0005-0000-0000-000095280000}"/>
    <cellStyle name="40% - Énfasis1 2 2 5 2 2 4 2" xfId="34121" xr:uid="{00000000-0005-0000-0000-000096280000}"/>
    <cellStyle name="40% - Énfasis1 2 2 5 2 2 5" xfId="21545" xr:uid="{00000000-0005-0000-0000-000097280000}"/>
    <cellStyle name="40% - Énfasis1 2 2 5 2 2 6" xfId="12054" xr:uid="{00000000-0005-0000-0000-000098280000}"/>
    <cellStyle name="40% - Énfasis1 2 2 5 2 2 7" xfId="24195" xr:uid="{00000000-0005-0000-0000-000099280000}"/>
    <cellStyle name="40% - Énfasis1 2 2 5 2 2 8" xfId="39025" xr:uid="{00000000-0005-0000-0000-00009A280000}"/>
    <cellStyle name="40% - Énfasis1 2 2 5 2 2 9" xfId="44093" xr:uid="{FAACAA53-2ED5-49B9-8EC9-634FAA79DFE7}"/>
    <cellStyle name="40% - Énfasis1 2 2 5 2 3" xfId="1614" xr:uid="{00000000-0005-0000-0000-00009B280000}"/>
    <cellStyle name="40% - Énfasis1 2 2 5 2 3 2" xfId="4056" xr:uid="{00000000-0005-0000-0000-00009C280000}"/>
    <cellStyle name="40% - Énfasis1 2 2 5 2 3 2 2" xfId="18166" xr:uid="{00000000-0005-0000-0000-00009D280000}"/>
    <cellStyle name="40% - Énfasis1 2 2 5 2 3 2 2 2" xfId="31059" xr:uid="{00000000-0005-0000-0000-00009E280000}"/>
    <cellStyle name="40% - Énfasis1 2 2 5 2 3 2 3" xfId="13877" xr:uid="{00000000-0005-0000-0000-00009F280000}"/>
    <cellStyle name="40% - Énfasis1 2 2 5 2 3 2 3 2" xfId="35944" xr:uid="{00000000-0005-0000-0000-0000A0280000}"/>
    <cellStyle name="40% - Énfasis1 2 2 5 2 3 2 4" xfId="8999" xr:uid="{00000000-0005-0000-0000-0000A1280000}"/>
    <cellStyle name="40% - Énfasis1 2 2 5 2 3 2 5" xfId="26124" xr:uid="{00000000-0005-0000-0000-0000A2280000}"/>
    <cellStyle name="40% - Énfasis1 2 2 5 2 3 2 6" xfId="40953" xr:uid="{00000000-0005-0000-0000-0000A3280000}"/>
    <cellStyle name="40% - Énfasis1 2 2 5 2 3 2 7" xfId="46016" xr:uid="{384D0E05-4401-4783-98E0-F991D2DAEA39}"/>
    <cellStyle name="40% - Énfasis1 2 2 5 2 3 3" xfId="6530" xr:uid="{00000000-0005-0000-0000-0000A4280000}"/>
    <cellStyle name="40% - Énfasis1 2 2 5 2 3 3 2" xfId="28623" xr:uid="{00000000-0005-0000-0000-0000A5280000}"/>
    <cellStyle name="40% - Énfasis1 2 2 5 2 3 4" xfId="20932" xr:uid="{00000000-0005-0000-0000-0000A6280000}"/>
    <cellStyle name="40% - Énfasis1 2 2 5 2 3 4 2" xfId="33508" xr:uid="{00000000-0005-0000-0000-0000A7280000}"/>
    <cellStyle name="40% - Énfasis1 2 2 5 2 3 5" xfId="11441" xr:uid="{00000000-0005-0000-0000-0000A8280000}"/>
    <cellStyle name="40% - Énfasis1 2 2 5 2 3 6" xfId="23582" xr:uid="{00000000-0005-0000-0000-0000A9280000}"/>
    <cellStyle name="40% - Énfasis1 2 2 5 2 3 7" xfId="38412" xr:uid="{00000000-0005-0000-0000-0000AA280000}"/>
    <cellStyle name="40% - Énfasis1 2 2 5 2 3 8" xfId="43480" xr:uid="{4EB47E8A-293C-4C10-8E5C-7C44455495D2}"/>
    <cellStyle name="40% - Énfasis1 2 2 5 2 4" xfId="3118" xr:uid="{00000000-0005-0000-0000-0000AB280000}"/>
    <cellStyle name="40% - Énfasis1 2 2 5 2 4 2" xfId="17228" xr:uid="{00000000-0005-0000-0000-0000AC280000}"/>
    <cellStyle name="40% - Énfasis1 2 2 5 2 4 2 2" xfId="30121" xr:uid="{00000000-0005-0000-0000-0000AD280000}"/>
    <cellStyle name="40% - Énfasis1 2 2 5 2 4 3" xfId="12939" xr:uid="{00000000-0005-0000-0000-0000AE280000}"/>
    <cellStyle name="40% - Énfasis1 2 2 5 2 4 3 2" xfId="35006" xr:uid="{00000000-0005-0000-0000-0000AF280000}"/>
    <cellStyle name="40% - Énfasis1 2 2 5 2 4 4" xfId="8061" xr:uid="{00000000-0005-0000-0000-0000B0280000}"/>
    <cellStyle name="40% - Énfasis1 2 2 5 2 4 5" xfId="25186" xr:uid="{00000000-0005-0000-0000-0000B1280000}"/>
    <cellStyle name="40% - Énfasis1 2 2 5 2 4 6" xfId="40015" xr:uid="{00000000-0005-0000-0000-0000B2280000}"/>
    <cellStyle name="40% - Énfasis1 2 2 5 2 4 7" xfId="45078" xr:uid="{1E9AD0D0-957F-4228-BA55-9D96B08B45BC}"/>
    <cellStyle name="40% - Énfasis1 2 2 5 2 5" xfId="5592" xr:uid="{00000000-0005-0000-0000-0000B3280000}"/>
    <cellStyle name="40% - Énfasis1 2 2 5 2 5 2" xfId="27685" xr:uid="{00000000-0005-0000-0000-0000B4280000}"/>
    <cellStyle name="40% - Énfasis1 2 2 5 2 6" xfId="15673" xr:uid="{00000000-0005-0000-0000-0000B5280000}"/>
    <cellStyle name="40% - Énfasis1 2 2 5 2 6 2" xfId="32570" xr:uid="{00000000-0005-0000-0000-0000B6280000}"/>
    <cellStyle name="40% - Énfasis1 2 2 5 2 7" xfId="19976" xr:uid="{00000000-0005-0000-0000-0000B7280000}"/>
    <cellStyle name="40% - Énfasis1 2 2 5 2 8" xfId="10503" xr:uid="{00000000-0005-0000-0000-0000B8280000}"/>
    <cellStyle name="40% - Énfasis1 2 2 5 2 9" xfId="22644" xr:uid="{00000000-0005-0000-0000-0000B9280000}"/>
    <cellStyle name="40% - Énfasis1 2 2 5 3" xfId="1511" xr:uid="{00000000-0005-0000-0000-0000BA280000}"/>
    <cellStyle name="40% - Énfasis1 2 2 5 3 2" xfId="3953" xr:uid="{00000000-0005-0000-0000-0000BB280000}"/>
    <cellStyle name="40% - Énfasis1 2 2 5 3 2 2" xfId="18063" xr:uid="{00000000-0005-0000-0000-0000BC280000}"/>
    <cellStyle name="40% - Énfasis1 2 2 5 3 2 2 2" xfId="30956" xr:uid="{00000000-0005-0000-0000-0000BD280000}"/>
    <cellStyle name="40% - Énfasis1 2 2 5 3 2 3" xfId="13774" xr:uid="{00000000-0005-0000-0000-0000BE280000}"/>
    <cellStyle name="40% - Énfasis1 2 2 5 3 2 3 2" xfId="35841" xr:uid="{00000000-0005-0000-0000-0000BF280000}"/>
    <cellStyle name="40% - Énfasis1 2 2 5 3 2 4" xfId="8896" xr:uid="{00000000-0005-0000-0000-0000C0280000}"/>
    <cellStyle name="40% - Énfasis1 2 2 5 3 2 5" xfId="26021" xr:uid="{00000000-0005-0000-0000-0000C1280000}"/>
    <cellStyle name="40% - Énfasis1 2 2 5 3 2 6" xfId="40850" xr:uid="{00000000-0005-0000-0000-0000C2280000}"/>
    <cellStyle name="40% - Énfasis1 2 2 5 3 2 7" xfId="45913" xr:uid="{6E072EAE-36AC-4A1D-A5A7-7DCB49FCC24D}"/>
    <cellStyle name="40% - Énfasis1 2 2 5 3 3" xfId="6427" xr:uid="{00000000-0005-0000-0000-0000C3280000}"/>
    <cellStyle name="40% - Énfasis1 2 2 5 3 3 2" xfId="28520" xr:uid="{00000000-0005-0000-0000-0000C4280000}"/>
    <cellStyle name="40% - Énfasis1 2 2 5 3 4" xfId="15570" xr:uid="{00000000-0005-0000-0000-0000C5280000}"/>
    <cellStyle name="40% - Énfasis1 2 2 5 3 4 2" xfId="33405" xr:uid="{00000000-0005-0000-0000-0000C6280000}"/>
    <cellStyle name="40% - Énfasis1 2 2 5 3 5" xfId="20829" xr:uid="{00000000-0005-0000-0000-0000C7280000}"/>
    <cellStyle name="40% - Énfasis1 2 2 5 3 6" xfId="11338" xr:uid="{00000000-0005-0000-0000-0000C8280000}"/>
    <cellStyle name="40% - Énfasis1 2 2 5 3 7" xfId="23479" xr:uid="{00000000-0005-0000-0000-0000C9280000}"/>
    <cellStyle name="40% - Énfasis1 2 2 5 3 8" xfId="38309" xr:uid="{00000000-0005-0000-0000-0000CA280000}"/>
    <cellStyle name="40% - Énfasis1 2 2 5 3 9" xfId="43377" xr:uid="{FB1C296B-93DD-4374-A2C1-7AC9ED14D1F2}"/>
    <cellStyle name="40% - Énfasis1 2 2 5 4" xfId="2124" xr:uid="{00000000-0005-0000-0000-0000CB280000}"/>
    <cellStyle name="40% - Énfasis1 2 2 5 4 2" xfId="4566" xr:uid="{00000000-0005-0000-0000-0000CC280000}"/>
    <cellStyle name="40% - Énfasis1 2 2 5 4 2 2" xfId="18676" xr:uid="{00000000-0005-0000-0000-0000CD280000}"/>
    <cellStyle name="40% - Énfasis1 2 2 5 4 2 2 2" xfId="31569" xr:uid="{00000000-0005-0000-0000-0000CE280000}"/>
    <cellStyle name="40% - Énfasis1 2 2 5 4 2 3" xfId="14387" xr:uid="{00000000-0005-0000-0000-0000CF280000}"/>
    <cellStyle name="40% - Énfasis1 2 2 5 4 2 3 2" xfId="36454" xr:uid="{00000000-0005-0000-0000-0000D0280000}"/>
    <cellStyle name="40% - Énfasis1 2 2 5 4 2 4" xfId="9509" xr:uid="{00000000-0005-0000-0000-0000D1280000}"/>
    <cellStyle name="40% - Énfasis1 2 2 5 4 2 5" xfId="26634" xr:uid="{00000000-0005-0000-0000-0000D2280000}"/>
    <cellStyle name="40% - Énfasis1 2 2 5 4 2 6" xfId="41463" xr:uid="{00000000-0005-0000-0000-0000D3280000}"/>
    <cellStyle name="40% - Énfasis1 2 2 5 4 2 7" xfId="46526" xr:uid="{940E7F45-5286-4E46-9C43-575217674E52}"/>
    <cellStyle name="40% - Énfasis1 2 2 5 4 3" xfId="7040" xr:uid="{00000000-0005-0000-0000-0000D4280000}"/>
    <cellStyle name="40% - Énfasis1 2 2 5 4 3 2" xfId="29133" xr:uid="{00000000-0005-0000-0000-0000D5280000}"/>
    <cellStyle name="40% - Énfasis1 2 2 5 4 4" xfId="16201" xr:uid="{00000000-0005-0000-0000-0000D6280000}"/>
    <cellStyle name="40% - Énfasis1 2 2 5 4 4 2" xfId="34018" xr:uid="{00000000-0005-0000-0000-0000D7280000}"/>
    <cellStyle name="40% - Énfasis1 2 2 5 4 5" xfId="21442" xr:uid="{00000000-0005-0000-0000-0000D8280000}"/>
    <cellStyle name="40% - Énfasis1 2 2 5 4 6" xfId="11951" xr:uid="{00000000-0005-0000-0000-0000D9280000}"/>
    <cellStyle name="40% - Énfasis1 2 2 5 4 7" xfId="24092" xr:uid="{00000000-0005-0000-0000-0000DA280000}"/>
    <cellStyle name="40% - Énfasis1 2 2 5 4 8" xfId="38922" xr:uid="{00000000-0005-0000-0000-0000DB280000}"/>
    <cellStyle name="40% - Énfasis1 2 2 5 4 9" xfId="43990" xr:uid="{A69C8D7B-4362-4D5F-AE6A-1C4A0C301D91}"/>
    <cellStyle name="40% - Énfasis1 2 2 5 5" xfId="2398" xr:uid="{00000000-0005-0000-0000-0000DC280000}"/>
    <cellStyle name="40% - Énfasis1 2 2 5 5 2" xfId="4840" xr:uid="{00000000-0005-0000-0000-0000DD280000}"/>
    <cellStyle name="40% - Énfasis1 2 2 5 5 2 2" xfId="18950" xr:uid="{00000000-0005-0000-0000-0000DE280000}"/>
    <cellStyle name="40% - Énfasis1 2 2 5 5 2 2 2" xfId="31843" xr:uid="{00000000-0005-0000-0000-0000DF280000}"/>
    <cellStyle name="40% - Énfasis1 2 2 5 5 2 3" xfId="14661" xr:uid="{00000000-0005-0000-0000-0000E0280000}"/>
    <cellStyle name="40% - Énfasis1 2 2 5 5 2 3 2" xfId="36728" xr:uid="{00000000-0005-0000-0000-0000E1280000}"/>
    <cellStyle name="40% - Énfasis1 2 2 5 5 2 4" xfId="9783" xr:uid="{00000000-0005-0000-0000-0000E2280000}"/>
    <cellStyle name="40% - Énfasis1 2 2 5 5 2 5" xfId="26908" xr:uid="{00000000-0005-0000-0000-0000E3280000}"/>
    <cellStyle name="40% - Énfasis1 2 2 5 5 2 6" xfId="41737" xr:uid="{00000000-0005-0000-0000-0000E4280000}"/>
    <cellStyle name="40% - Énfasis1 2 2 5 5 2 7" xfId="46800" xr:uid="{197BD92F-E095-48C1-9239-F57C3E686778}"/>
    <cellStyle name="40% - Énfasis1 2 2 5 5 3" xfId="7314" xr:uid="{00000000-0005-0000-0000-0000E5280000}"/>
    <cellStyle name="40% - Énfasis1 2 2 5 5 3 2" xfId="29407" xr:uid="{00000000-0005-0000-0000-0000E6280000}"/>
    <cellStyle name="40% - Énfasis1 2 2 5 5 4" xfId="16475" xr:uid="{00000000-0005-0000-0000-0000E7280000}"/>
    <cellStyle name="40% - Énfasis1 2 2 5 5 4 2" xfId="34292" xr:uid="{00000000-0005-0000-0000-0000E8280000}"/>
    <cellStyle name="40% - Énfasis1 2 2 5 5 5" xfId="21716" xr:uid="{00000000-0005-0000-0000-0000E9280000}"/>
    <cellStyle name="40% - Énfasis1 2 2 5 5 6" xfId="12225" xr:uid="{00000000-0005-0000-0000-0000EA280000}"/>
    <cellStyle name="40% - Énfasis1 2 2 5 5 7" xfId="24366" xr:uid="{00000000-0005-0000-0000-0000EB280000}"/>
    <cellStyle name="40% - Énfasis1 2 2 5 5 8" xfId="39196" xr:uid="{00000000-0005-0000-0000-0000EC280000}"/>
    <cellStyle name="40% - Énfasis1 2 2 5 5 9" xfId="44264" xr:uid="{6E07ACE7-2238-41A7-B8F2-C69A751A61FF}"/>
    <cellStyle name="40% - Énfasis1 2 2 5 6" xfId="1069" xr:uid="{00000000-0005-0000-0000-0000ED280000}"/>
    <cellStyle name="40% - Énfasis1 2 2 5 6 2" xfId="3514" xr:uid="{00000000-0005-0000-0000-0000EE280000}"/>
    <cellStyle name="40% - Énfasis1 2 2 5 6 2 2" xfId="17624" xr:uid="{00000000-0005-0000-0000-0000EF280000}"/>
    <cellStyle name="40% - Énfasis1 2 2 5 6 2 2 2" xfId="30517" xr:uid="{00000000-0005-0000-0000-0000F0280000}"/>
    <cellStyle name="40% - Énfasis1 2 2 5 6 2 3" xfId="13335" xr:uid="{00000000-0005-0000-0000-0000F1280000}"/>
    <cellStyle name="40% - Énfasis1 2 2 5 6 2 3 2" xfId="35402" xr:uid="{00000000-0005-0000-0000-0000F2280000}"/>
    <cellStyle name="40% - Énfasis1 2 2 5 6 2 4" xfId="8457" xr:uid="{00000000-0005-0000-0000-0000F3280000}"/>
    <cellStyle name="40% - Énfasis1 2 2 5 6 2 5" xfId="25582" xr:uid="{00000000-0005-0000-0000-0000F4280000}"/>
    <cellStyle name="40% - Énfasis1 2 2 5 6 2 6" xfId="40411" xr:uid="{00000000-0005-0000-0000-0000F5280000}"/>
    <cellStyle name="40% - Énfasis1 2 2 5 6 2 7" xfId="45474" xr:uid="{1668B86E-C5B1-425E-8906-EF12C3B6EF65}"/>
    <cellStyle name="40% - Énfasis1 2 2 5 6 3" xfId="5988" xr:uid="{00000000-0005-0000-0000-0000F6280000}"/>
    <cellStyle name="40% - Énfasis1 2 2 5 6 3 2" xfId="28081" xr:uid="{00000000-0005-0000-0000-0000F7280000}"/>
    <cellStyle name="40% - Énfasis1 2 2 5 6 4" xfId="20390" xr:uid="{00000000-0005-0000-0000-0000F8280000}"/>
    <cellStyle name="40% - Énfasis1 2 2 5 6 4 2" xfId="32966" xr:uid="{00000000-0005-0000-0000-0000F9280000}"/>
    <cellStyle name="40% - Énfasis1 2 2 5 6 5" xfId="10899" xr:uid="{00000000-0005-0000-0000-0000FA280000}"/>
    <cellStyle name="40% - Énfasis1 2 2 5 6 6" xfId="23040" xr:uid="{00000000-0005-0000-0000-0000FB280000}"/>
    <cellStyle name="40% - Énfasis1 2 2 5 6 7" xfId="37870" xr:uid="{00000000-0005-0000-0000-0000FC280000}"/>
    <cellStyle name="40% - Énfasis1 2 2 5 6 8" xfId="42938" xr:uid="{EA236935-3659-4E49-901A-C44EFE343928}"/>
    <cellStyle name="40% - Énfasis1 2 2 5 7" xfId="3015" xr:uid="{00000000-0005-0000-0000-0000FD280000}"/>
    <cellStyle name="40% - Énfasis1 2 2 5 7 2" xfId="17125" xr:uid="{00000000-0005-0000-0000-0000FE280000}"/>
    <cellStyle name="40% - Énfasis1 2 2 5 7 2 2" xfId="30018" xr:uid="{00000000-0005-0000-0000-0000FF280000}"/>
    <cellStyle name="40% - Énfasis1 2 2 5 7 3" xfId="12836" xr:uid="{00000000-0005-0000-0000-000000290000}"/>
    <cellStyle name="40% - Énfasis1 2 2 5 7 3 2" xfId="34903" xr:uid="{00000000-0005-0000-0000-000001290000}"/>
    <cellStyle name="40% - Énfasis1 2 2 5 7 4" xfId="7958" xr:uid="{00000000-0005-0000-0000-000002290000}"/>
    <cellStyle name="40% - Énfasis1 2 2 5 7 5" xfId="25083" xr:uid="{00000000-0005-0000-0000-000003290000}"/>
    <cellStyle name="40% - Énfasis1 2 2 5 7 6" xfId="39912" xr:uid="{00000000-0005-0000-0000-000004290000}"/>
    <cellStyle name="40% - Énfasis1 2 2 5 7 7" xfId="44975" xr:uid="{9BEC88E3-A336-4541-8160-59D71256B867}"/>
    <cellStyle name="40% - Énfasis1 2 2 5 8" xfId="5489" xr:uid="{00000000-0005-0000-0000-000005290000}"/>
    <cellStyle name="40% - Énfasis1 2 2 5 8 2" xfId="27582" xr:uid="{00000000-0005-0000-0000-000006290000}"/>
    <cellStyle name="40% - Énfasis1 2 2 5 9" xfId="15131" xr:uid="{00000000-0005-0000-0000-000007290000}"/>
    <cellStyle name="40% - Énfasis1 2 2 5 9 2" xfId="32467" xr:uid="{00000000-0005-0000-0000-000008290000}"/>
    <cellStyle name="40% - Énfasis1 2 2 6" xfId="289" xr:uid="{00000000-0005-0000-0000-000009290000}"/>
    <cellStyle name="40% - Énfasis1 2 2 6 10" xfId="22343" xr:uid="{00000000-0005-0000-0000-00000A290000}"/>
    <cellStyle name="40% - Énfasis1 2 2 6 11" xfId="37173" xr:uid="{00000000-0005-0000-0000-00000B290000}"/>
    <cellStyle name="40% - Énfasis1 2 2 6 12" xfId="42241" xr:uid="{0FC968AB-1B35-47F7-B9D4-BC43D9CF46D3}"/>
    <cellStyle name="40% - Énfasis1 2 2 6 2" xfId="1311" xr:uid="{00000000-0005-0000-0000-00000C290000}"/>
    <cellStyle name="40% - Énfasis1 2 2 6 2 2" xfId="3755" xr:uid="{00000000-0005-0000-0000-00000D290000}"/>
    <cellStyle name="40% - Énfasis1 2 2 6 2 2 2" xfId="17865" xr:uid="{00000000-0005-0000-0000-00000E290000}"/>
    <cellStyle name="40% - Énfasis1 2 2 6 2 2 2 2" xfId="30758" xr:uid="{00000000-0005-0000-0000-00000F290000}"/>
    <cellStyle name="40% - Énfasis1 2 2 6 2 2 3" xfId="13576" xr:uid="{00000000-0005-0000-0000-000010290000}"/>
    <cellStyle name="40% - Énfasis1 2 2 6 2 2 3 2" xfId="35643" xr:uid="{00000000-0005-0000-0000-000011290000}"/>
    <cellStyle name="40% - Énfasis1 2 2 6 2 2 4" xfId="8698" xr:uid="{00000000-0005-0000-0000-000012290000}"/>
    <cellStyle name="40% - Énfasis1 2 2 6 2 2 5" xfId="25823" xr:uid="{00000000-0005-0000-0000-000013290000}"/>
    <cellStyle name="40% - Énfasis1 2 2 6 2 2 6" xfId="40652" xr:uid="{00000000-0005-0000-0000-000014290000}"/>
    <cellStyle name="40% - Énfasis1 2 2 6 2 2 7" xfId="45715" xr:uid="{1E8BABB6-B26E-4FC8-8BBF-3D4D333B4238}"/>
    <cellStyle name="40% - Énfasis1 2 2 6 2 3" xfId="6229" xr:uid="{00000000-0005-0000-0000-000015290000}"/>
    <cellStyle name="40% - Énfasis1 2 2 6 2 3 2" xfId="28322" xr:uid="{00000000-0005-0000-0000-000016290000}"/>
    <cellStyle name="40% - Énfasis1 2 2 6 2 4" xfId="15372" xr:uid="{00000000-0005-0000-0000-000017290000}"/>
    <cellStyle name="40% - Énfasis1 2 2 6 2 4 2" xfId="33207" xr:uid="{00000000-0005-0000-0000-000018290000}"/>
    <cellStyle name="40% - Énfasis1 2 2 6 2 5" xfId="20631" xr:uid="{00000000-0005-0000-0000-000019290000}"/>
    <cellStyle name="40% - Énfasis1 2 2 6 2 6" xfId="11140" xr:uid="{00000000-0005-0000-0000-00001A290000}"/>
    <cellStyle name="40% - Énfasis1 2 2 6 2 7" xfId="23281" xr:uid="{00000000-0005-0000-0000-00001B290000}"/>
    <cellStyle name="40% - Énfasis1 2 2 6 2 8" xfId="38111" xr:uid="{00000000-0005-0000-0000-00001C290000}"/>
    <cellStyle name="40% - Énfasis1 2 2 6 2 9" xfId="43179" xr:uid="{51CF2960-1DA8-4DF4-90B2-A8CF46E5139F}"/>
    <cellStyle name="40% - Énfasis1 2 2 6 3" xfId="1926" xr:uid="{00000000-0005-0000-0000-00001D290000}"/>
    <cellStyle name="40% - Énfasis1 2 2 6 3 2" xfId="4368" xr:uid="{00000000-0005-0000-0000-00001E290000}"/>
    <cellStyle name="40% - Énfasis1 2 2 6 3 2 2" xfId="18478" xr:uid="{00000000-0005-0000-0000-00001F290000}"/>
    <cellStyle name="40% - Énfasis1 2 2 6 3 2 2 2" xfId="31371" xr:uid="{00000000-0005-0000-0000-000020290000}"/>
    <cellStyle name="40% - Énfasis1 2 2 6 3 2 3" xfId="14189" xr:uid="{00000000-0005-0000-0000-000021290000}"/>
    <cellStyle name="40% - Énfasis1 2 2 6 3 2 3 2" xfId="36256" xr:uid="{00000000-0005-0000-0000-000022290000}"/>
    <cellStyle name="40% - Énfasis1 2 2 6 3 2 4" xfId="9311" xr:uid="{00000000-0005-0000-0000-000023290000}"/>
    <cellStyle name="40% - Énfasis1 2 2 6 3 2 5" xfId="26436" xr:uid="{00000000-0005-0000-0000-000024290000}"/>
    <cellStyle name="40% - Énfasis1 2 2 6 3 2 6" xfId="41265" xr:uid="{00000000-0005-0000-0000-000025290000}"/>
    <cellStyle name="40% - Énfasis1 2 2 6 3 2 7" xfId="46328" xr:uid="{1362344B-0A36-4806-98DD-BD506EC9FB10}"/>
    <cellStyle name="40% - Énfasis1 2 2 6 3 3" xfId="6842" xr:uid="{00000000-0005-0000-0000-000026290000}"/>
    <cellStyle name="40% - Énfasis1 2 2 6 3 3 2" xfId="28935" xr:uid="{00000000-0005-0000-0000-000027290000}"/>
    <cellStyle name="40% - Énfasis1 2 2 6 3 4" xfId="16003" xr:uid="{00000000-0005-0000-0000-000028290000}"/>
    <cellStyle name="40% - Énfasis1 2 2 6 3 4 2" xfId="33820" xr:uid="{00000000-0005-0000-0000-000029290000}"/>
    <cellStyle name="40% - Énfasis1 2 2 6 3 5" xfId="21244" xr:uid="{00000000-0005-0000-0000-00002A290000}"/>
    <cellStyle name="40% - Énfasis1 2 2 6 3 6" xfId="11753" xr:uid="{00000000-0005-0000-0000-00002B290000}"/>
    <cellStyle name="40% - Énfasis1 2 2 6 3 7" xfId="23894" xr:uid="{00000000-0005-0000-0000-00002C290000}"/>
    <cellStyle name="40% - Énfasis1 2 2 6 3 8" xfId="38724" xr:uid="{00000000-0005-0000-0000-00002D290000}"/>
    <cellStyle name="40% - Énfasis1 2 2 6 3 9" xfId="43792" xr:uid="{C2AD1FBC-9FA7-4EB7-8403-9EB404A8426E}"/>
    <cellStyle name="40% - Énfasis1 2 2 6 4" xfId="1120" xr:uid="{00000000-0005-0000-0000-00002E290000}"/>
    <cellStyle name="40% - Énfasis1 2 2 6 4 2" xfId="3565" xr:uid="{00000000-0005-0000-0000-00002F290000}"/>
    <cellStyle name="40% - Énfasis1 2 2 6 4 2 2" xfId="17675" xr:uid="{00000000-0005-0000-0000-000030290000}"/>
    <cellStyle name="40% - Énfasis1 2 2 6 4 2 2 2" xfId="30568" xr:uid="{00000000-0005-0000-0000-000031290000}"/>
    <cellStyle name="40% - Énfasis1 2 2 6 4 2 3" xfId="13386" xr:uid="{00000000-0005-0000-0000-000032290000}"/>
    <cellStyle name="40% - Énfasis1 2 2 6 4 2 3 2" xfId="35453" xr:uid="{00000000-0005-0000-0000-000033290000}"/>
    <cellStyle name="40% - Énfasis1 2 2 6 4 2 4" xfId="8508" xr:uid="{00000000-0005-0000-0000-000034290000}"/>
    <cellStyle name="40% - Énfasis1 2 2 6 4 2 5" xfId="25633" xr:uid="{00000000-0005-0000-0000-000035290000}"/>
    <cellStyle name="40% - Énfasis1 2 2 6 4 2 6" xfId="40462" xr:uid="{00000000-0005-0000-0000-000036290000}"/>
    <cellStyle name="40% - Énfasis1 2 2 6 4 2 7" xfId="45525" xr:uid="{BD29CE6F-688E-4BD7-8357-2CAFF389CCAB}"/>
    <cellStyle name="40% - Énfasis1 2 2 6 4 3" xfId="6039" xr:uid="{00000000-0005-0000-0000-000037290000}"/>
    <cellStyle name="40% - Énfasis1 2 2 6 4 3 2" xfId="28132" xr:uid="{00000000-0005-0000-0000-000038290000}"/>
    <cellStyle name="40% - Énfasis1 2 2 6 4 4" xfId="20441" xr:uid="{00000000-0005-0000-0000-000039290000}"/>
    <cellStyle name="40% - Énfasis1 2 2 6 4 4 2" xfId="33017" xr:uid="{00000000-0005-0000-0000-00003A290000}"/>
    <cellStyle name="40% - Énfasis1 2 2 6 4 5" xfId="10950" xr:uid="{00000000-0005-0000-0000-00003B290000}"/>
    <cellStyle name="40% - Énfasis1 2 2 6 4 6" xfId="23091" xr:uid="{00000000-0005-0000-0000-00003C290000}"/>
    <cellStyle name="40% - Énfasis1 2 2 6 4 7" xfId="37921" xr:uid="{00000000-0005-0000-0000-00003D290000}"/>
    <cellStyle name="40% - Énfasis1 2 2 6 4 8" xfId="42989" xr:uid="{8518B7E3-41B9-4D09-80DD-A8A7A0963CFF}"/>
    <cellStyle name="40% - Énfasis1 2 2 6 5" xfId="2817" xr:uid="{00000000-0005-0000-0000-00003E290000}"/>
    <cellStyle name="40% - Énfasis1 2 2 6 5 2" xfId="16927" xr:uid="{00000000-0005-0000-0000-00003F290000}"/>
    <cellStyle name="40% - Énfasis1 2 2 6 5 2 2" xfId="29820" xr:uid="{00000000-0005-0000-0000-000040290000}"/>
    <cellStyle name="40% - Énfasis1 2 2 6 5 3" xfId="12638" xr:uid="{00000000-0005-0000-0000-000041290000}"/>
    <cellStyle name="40% - Énfasis1 2 2 6 5 3 2" xfId="34705" xr:uid="{00000000-0005-0000-0000-000042290000}"/>
    <cellStyle name="40% - Énfasis1 2 2 6 5 4" xfId="7760" xr:uid="{00000000-0005-0000-0000-000043290000}"/>
    <cellStyle name="40% - Énfasis1 2 2 6 5 5" xfId="24885" xr:uid="{00000000-0005-0000-0000-000044290000}"/>
    <cellStyle name="40% - Énfasis1 2 2 6 5 6" xfId="39714" xr:uid="{00000000-0005-0000-0000-000045290000}"/>
    <cellStyle name="40% - Énfasis1 2 2 6 5 7" xfId="44777" xr:uid="{9AD168CB-D5C4-48D2-8952-1D7CFA4E50E3}"/>
    <cellStyle name="40% - Énfasis1 2 2 6 6" xfId="5291" xr:uid="{00000000-0005-0000-0000-000046290000}"/>
    <cellStyle name="40% - Énfasis1 2 2 6 6 2" xfId="27384" xr:uid="{00000000-0005-0000-0000-000047290000}"/>
    <cellStyle name="40% - Énfasis1 2 2 6 7" xfId="15182" xr:uid="{00000000-0005-0000-0000-000048290000}"/>
    <cellStyle name="40% - Énfasis1 2 2 6 7 2" xfId="32269" xr:uid="{00000000-0005-0000-0000-000049290000}"/>
    <cellStyle name="40% - Énfasis1 2 2 6 8" xfId="19675" xr:uid="{00000000-0005-0000-0000-00004A290000}"/>
    <cellStyle name="40% - Énfasis1 2 2 6 9" xfId="10202" xr:uid="{00000000-0005-0000-0000-00004B290000}"/>
    <cellStyle name="40% - Énfasis1 2 2 7" xfId="555" xr:uid="{00000000-0005-0000-0000-00004C290000}"/>
    <cellStyle name="40% - Énfasis1 2 2 7 10" xfId="37413" xr:uid="{00000000-0005-0000-0000-00004D290000}"/>
    <cellStyle name="40% - Énfasis1 2 2 7 11" xfId="42481" xr:uid="{FCA6079F-2355-4D85-B5DB-3303BDD6B456}"/>
    <cellStyle name="40% - Énfasis1 2 2 7 2" xfId="2166" xr:uid="{00000000-0005-0000-0000-00004E290000}"/>
    <cellStyle name="40% - Énfasis1 2 2 7 2 2" xfId="4608" xr:uid="{00000000-0005-0000-0000-00004F290000}"/>
    <cellStyle name="40% - Énfasis1 2 2 7 2 2 2" xfId="18718" xr:uid="{00000000-0005-0000-0000-000050290000}"/>
    <cellStyle name="40% - Énfasis1 2 2 7 2 2 2 2" xfId="31611" xr:uid="{00000000-0005-0000-0000-000051290000}"/>
    <cellStyle name="40% - Énfasis1 2 2 7 2 2 3" xfId="14429" xr:uid="{00000000-0005-0000-0000-000052290000}"/>
    <cellStyle name="40% - Énfasis1 2 2 7 2 2 3 2" xfId="36496" xr:uid="{00000000-0005-0000-0000-000053290000}"/>
    <cellStyle name="40% - Énfasis1 2 2 7 2 2 4" xfId="9551" xr:uid="{00000000-0005-0000-0000-000054290000}"/>
    <cellStyle name="40% - Énfasis1 2 2 7 2 2 5" xfId="26676" xr:uid="{00000000-0005-0000-0000-000055290000}"/>
    <cellStyle name="40% - Énfasis1 2 2 7 2 2 6" xfId="41505" xr:uid="{00000000-0005-0000-0000-000056290000}"/>
    <cellStyle name="40% - Énfasis1 2 2 7 2 2 7" xfId="46568" xr:uid="{3579E129-2EC9-480F-BCDC-43F3846E2656}"/>
    <cellStyle name="40% - Énfasis1 2 2 7 2 3" xfId="7082" xr:uid="{00000000-0005-0000-0000-000057290000}"/>
    <cellStyle name="40% - Énfasis1 2 2 7 2 3 2" xfId="29175" xr:uid="{00000000-0005-0000-0000-000058290000}"/>
    <cellStyle name="40% - Énfasis1 2 2 7 2 4" xfId="16243" xr:uid="{00000000-0005-0000-0000-000059290000}"/>
    <cellStyle name="40% - Énfasis1 2 2 7 2 4 2" xfId="34060" xr:uid="{00000000-0005-0000-0000-00005A290000}"/>
    <cellStyle name="40% - Énfasis1 2 2 7 2 5" xfId="21484" xr:uid="{00000000-0005-0000-0000-00005B290000}"/>
    <cellStyle name="40% - Énfasis1 2 2 7 2 6" xfId="11993" xr:uid="{00000000-0005-0000-0000-00005C290000}"/>
    <cellStyle name="40% - Énfasis1 2 2 7 2 7" xfId="24134" xr:uid="{00000000-0005-0000-0000-00005D290000}"/>
    <cellStyle name="40% - Énfasis1 2 2 7 2 8" xfId="38964" xr:uid="{00000000-0005-0000-0000-00005E290000}"/>
    <cellStyle name="40% - Énfasis1 2 2 7 2 9" xfId="44032" xr:uid="{70F9744C-8EDD-4B54-BB3F-FA1562C90356}"/>
    <cellStyle name="40% - Énfasis1 2 2 7 3" xfId="1553" xr:uid="{00000000-0005-0000-0000-00005F290000}"/>
    <cellStyle name="40% - Énfasis1 2 2 7 3 2" xfId="3995" xr:uid="{00000000-0005-0000-0000-000060290000}"/>
    <cellStyle name="40% - Énfasis1 2 2 7 3 2 2" xfId="18105" xr:uid="{00000000-0005-0000-0000-000061290000}"/>
    <cellStyle name="40% - Énfasis1 2 2 7 3 2 2 2" xfId="30998" xr:uid="{00000000-0005-0000-0000-000062290000}"/>
    <cellStyle name="40% - Énfasis1 2 2 7 3 2 3" xfId="13816" xr:uid="{00000000-0005-0000-0000-000063290000}"/>
    <cellStyle name="40% - Énfasis1 2 2 7 3 2 3 2" xfId="35883" xr:uid="{00000000-0005-0000-0000-000064290000}"/>
    <cellStyle name="40% - Énfasis1 2 2 7 3 2 4" xfId="8938" xr:uid="{00000000-0005-0000-0000-000065290000}"/>
    <cellStyle name="40% - Énfasis1 2 2 7 3 2 5" xfId="26063" xr:uid="{00000000-0005-0000-0000-000066290000}"/>
    <cellStyle name="40% - Énfasis1 2 2 7 3 2 6" xfId="40892" xr:uid="{00000000-0005-0000-0000-000067290000}"/>
    <cellStyle name="40% - Énfasis1 2 2 7 3 2 7" xfId="45955" xr:uid="{A07BBB42-CAE4-4E7E-AD17-EAAFE05C7167}"/>
    <cellStyle name="40% - Énfasis1 2 2 7 3 3" xfId="6469" xr:uid="{00000000-0005-0000-0000-000068290000}"/>
    <cellStyle name="40% - Énfasis1 2 2 7 3 3 2" xfId="28562" xr:uid="{00000000-0005-0000-0000-000069290000}"/>
    <cellStyle name="40% - Énfasis1 2 2 7 3 4" xfId="20871" xr:uid="{00000000-0005-0000-0000-00006A290000}"/>
    <cellStyle name="40% - Énfasis1 2 2 7 3 4 2" xfId="33447" xr:uid="{00000000-0005-0000-0000-00006B290000}"/>
    <cellStyle name="40% - Énfasis1 2 2 7 3 5" xfId="11380" xr:uid="{00000000-0005-0000-0000-00006C290000}"/>
    <cellStyle name="40% - Énfasis1 2 2 7 3 6" xfId="23521" xr:uid="{00000000-0005-0000-0000-00006D290000}"/>
    <cellStyle name="40% - Énfasis1 2 2 7 3 7" xfId="38351" xr:uid="{00000000-0005-0000-0000-00006E290000}"/>
    <cellStyle name="40% - Énfasis1 2 2 7 3 8" xfId="43419" xr:uid="{77689392-BAA5-4665-91AD-E27A3609E844}"/>
    <cellStyle name="40% - Énfasis1 2 2 7 4" xfId="3057" xr:uid="{00000000-0005-0000-0000-00006F290000}"/>
    <cellStyle name="40% - Énfasis1 2 2 7 4 2" xfId="17167" xr:uid="{00000000-0005-0000-0000-000070290000}"/>
    <cellStyle name="40% - Énfasis1 2 2 7 4 2 2" xfId="30060" xr:uid="{00000000-0005-0000-0000-000071290000}"/>
    <cellStyle name="40% - Énfasis1 2 2 7 4 3" xfId="12878" xr:uid="{00000000-0005-0000-0000-000072290000}"/>
    <cellStyle name="40% - Énfasis1 2 2 7 4 3 2" xfId="34945" xr:uid="{00000000-0005-0000-0000-000073290000}"/>
    <cellStyle name="40% - Énfasis1 2 2 7 4 4" xfId="8000" xr:uid="{00000000-0005-0000-0000-000074290000}"/>
    <cellStyle name="40% - Énfasis1 2 2 7 4 5" xfId="25125" xr:uid="{00000000-0005-0000-0000-000075290000}"/>
    <cellStyle name="40% - Énfasis1 2 2 7 4 6" xfId="39954" xr:uid="{00000000-0005-0000-0000-000076290000}"/>
    <cellStyle name="40% - Énfasis1 2 2 7 4 7" xfId="45017" xr:uid="{B0B23084-D7F3-4926-8285-A0629276F227}"/>
    <cellStyle name="40% - Énfasis1 2 2 7 5" xfId="5531" xr:uid="{00000000-0005-0000-0000-000077290000}"/>
    <cellStyle name="40% - Énfasis1 2 2 7 5 2" xfId="27624" xr:uid="{00000000-0005-0000-0000-000078290000}"/>
    <cellStyle name="40% - Énfasis1 2 2 7 6" xfId="15612" xr:uid="{00000000-0005-0000-0000-000079290000}"/>
    <cellStyle name="40% - Énfasis1 2 2 7 6 2" xfId="32509" xr:uid="{00000000-0005-0000-0000-00007A290000}"/>
    <cellStyle name="40% - Énfasis1 2 2 7 7" xfId="19915" xr:uid="{00000000-0005-0000-0000-00007B290000}"/>
    <cellStyle name="40% - Énfasis1 2 2 7 8" xfId="10442" xr:uid="{00000000-0005-0000-0000-00007C290000}"/>
    <cellStyle name="40% - Énfasis1 2 2 7 9" xfId="22583" xr:uid="{00000000-0005-0000-0000-00007D290000}"/>
    <cellStyle name="40% - Énfasis1 2 2 8" xfId="1175" xr:uid="{00000000-0005-0000-0000-00007E290000}"/>
    <cellStyle name="40% - Énfasis1 2 2 8 2" xfId="3620" xr:uid="{00000000-0005-0000-0000-00007F290000}"/>
    <cellStyle name="40% - Énfasis1 2 2 8 2 2" xfId="17730" xr:uid="{00000000-0005-0000-0000-000080290000}"/>
    <cellStyle name="40% - Énfasis1 2 2 8 2 2 2" xfId="30623" xr:uid="{00000000-0005-0000-0000-000081290000}"/>
    <cellStyle name="40% - Énfasis1 2 2 8 2 3" xfId="13441" xr:uid="{00000000-0005-0000-0000-000082290000}"/>
    <cellStyle name="40% - Énfasis1 2 2 8 2 3 2" xfId="35508" xr:uid="{00000000-0005-0000-0000-000083290000}"/>
    <cellStyle name="40% - Énfasis1 2 2 8 2 4" xfId="8563" xr:uid="{00000000-0005-0000-0000-000084290000}"/>
    <cellStyle name="40% - Énfasis1 2 2 8 2 5" xfId="25688" xr:uid="{00000000-0005-0000-0000-000085290000}"/>
    <cellStyle name="40% - Énfasis1 2 2 8 2 6" xfId="40517" xr:uid="{00000000-0005-0000-0000-000086290000}"/>
    <cellStyle name="40% - Énfasis1 2 2 8 2 7" xfId="45580" xr:uid="{C6DE50F7-6EDD-4B58-91D4-9059FDACE8AF}"/>
    <cellStyle name="40% - Énfasis1 2 2 8 3" xfId="6094" xr:uid="{00000000-0005-0000-0000-000087290000}"/>
    <cellStyle name="40% - Énfasis1 2 2 8 3 2" xfId="28187" xr:uid="{00000000-0005-0000-0000-000088290000}"/>
    <cellStyle name="40% - Énfasis1 2 2 8 4" xfId="15237" xr:uid="{00000000-0005-0000-0000-000089290000}"/>
    <cellStyle name="40% - Énfasis1 2 2 8 4 2" xfId="33072" xr:uid="{00000000-0005-0000-0000-00008A290000}"/>
    <cellStyle name="40% - Énfasis1 2 2 8 5" xfId="20496" xr:uid="{00000000-0005-0000-0000-00008B290000}"/>
    <cellStyle name="40% - Énfasis1 2 2 8 6" xfId="11005" xr:uid="{00000000-0005-0000-0000-00008C290000}"/>
    <cellStyle name="40% - Énfasis1 2 2 8 7" xfId="23146" xr:uid="{00000000-0005-0000-0000-00008D290000}"/>
    <cellStyle name="40% - Énfasis1 2 2 8 8" xfId="37976" xr:uid="{00000000-0005-0000-0000-00008E290000}"/>
    <cellStyle name="40% - Énfasis1 2 2 8 9" xfId="43044" xr:uid="{076E121F-82F9-48B3-AC16-E258A164D14F}"/>
    <cellStyle name="40% - Énfasis1 2 2 9" xfId="1791" xr:uid="{00000000-0005-0000-0000-00008F290000}"/>
    <cellStyle name="40% - Énfasis1 2 2 9 2" xfId="4233" xr:uid="{00000000-0005-0000-0000-000090290000}"/>
    <cellStyle name="40% - Énfasis1 2 2 9 2 2" xfId="18343" xr:uid="{00000000-0005-0000-0000-000091290000}"/>
    <cellStyle name="40% - Énfasis1 2 2 9 2 2 2" xfId="31236" xr:uid="{00000000-0005-0000-0000-000092290000}"/>
    <cellStyle name="40% - Énfasis1 2 2 9 2 3" xfId="14054" xr:uid="{00000000-0005-0000-0000-000093290000}"/>
    <cellStyle name="40% - Énfasis1 2 2 9 2 3 2" xfId="36121" xr:uid="{00000000-0005-0000-0000-000094290000}"/>
    <cellStyle name="40% - Énfasis1 2 2 9 2 4" xfId="9176" xr:uid="{00000000-0005-0000-0000-000095290000}"/>
    <cellStyle name="40% - Énfasis1 2 2 9 2 5" xfId="26301" xr:uid="{00000000-0005-0000-0000-000096290000}"/>
    <cellStyle name="40% - Énfasis1 2 2 9 2 6" xfId="41130" xr:uid="{00000000-0005-0000-0000-000097290000}"/>
    <cellStyle name="40% - Énfasis1 2 2 9 2 7" xfId="46193" xr:uid="{7503DD36-17D7-49C6-BEAE-18DFF3C89665}"/>
    <cellStyle name="40% - Énfasis1 2 2 9 3" xfId="6707" xr:uid="{00000000-0005-0000-0000-000098290000}"/>
    <cellStyle name="40% - Énfasis1 2 2 9 3 2" xfId="28800" xr:uid="{00000000-0005-0000-0000-000099290000}"/>
    <cellStyle name="40% - Énfasis1 2 2 9 4" xfId="15868" xr:uid="{00000000-0005-0000-0000-00009A290000}"/>
    <cellStyle name="40% - Énfasis1 2 2 9 4 2" xfId="33685" xr:uid="{00000000-0005-0000-0000-00009B290000}"/>
    <cellStyle name="40% - Énfasis1 2 2 9 5" xfId="21109" xr:uid="{00000000-0005-0000-0000-00009C290000}"/>
    <cellStyle name="40% - Énfasis1 2 2 9 6" xfId="11618" xr:uid="{00000000-0005-0000-0000-00009D290000}"/>
    <cellStyle name="40% - Énfasis1 2 2 9 7" xfId="23759" xr:uid="{00000000-0005-0000-0000-00009E290000}"/>
    <cellStyle name="40% - Énfasis1 2 2 9 8" xfId="38589" xr:uid="{00000000-0005-0000-0000-00009F290000}"/>
    <cellStyle name="40% - Énfasis1 2 2 9 9" xfId="43657" xr:uid="{88ED5EF0-3270-443A-BD2B-B213D9C089B6}"/>
    <cellStyle name="40% - Énfasis1 2 20" xfId="22044" xr:uid="{00000000-0005-0000-0000-0000A0290000}"/>
    <cellStyle name="40% - Énfasis1 2 21" xfId="22172" xr:uid="{00000000-0005-0000-0000-0000A1290000}"/>
    <cellStyle name="40% - Énfasis1 2 22" xfId="36995" xr:uid="{00000000-0005-0000-0000-0000A2290000}"/>
    <cellStyle name="40% - Énfasis1 2 23" xfId="42061" xr:uid="{00000000-0005-0000-0000-0000A3290000}"/>
    <cellStyle name="40% - Énfasis1 2 24" xfId="42075" xr:uid="{610326D0-6050-44A0-9865-19A804398E93}"/>
    <cellStyle name="40% - Énfasis1 2 3" xfId="210" xr:uid="{00000000-0005-0000-0000-0000A4290000}"/>
    <cellStyle name="40% - Énfasis1 2 3 10" xfId="15024" xr:uid="{00000000-0005-0000-0000-0000A5290000}"/>
    <cellStyle name="40% - Énfasis1 2 3 10 2" xfId="32194" xr:uid="{00000000-0005-0000-0000-0000A6290000}"/>
    <cellStyle name="40% - Énfasis1 2 3 11" xfId="19354" xr:uid="{00000000-0005-0000-0000-0000A7290000}"/>
    <cellStyle name="40% - Énfasis1 2 3 12" xfId="19602" xr:uid="{00000000-0005-0000-0000-0000A8290000}"/>
    <cellStyle name="40% - Énfasis1 2 3 13" xfId="10127" xr:uid="{00000000-0005-0000-0000-0000A9290000}"/>
    <cellStyle name="40% - Énfasis1 2 3 14" xfId="22064" xr:uid="{00000000-0005-0000-0000-0000AA290000}"/>
    <cellStyle name="40% - Énfasis1 2 3 15" xfId="22268" xr:uid="{00000000-0005-0000-0000-0000AB290000}"/>
    <cellStyle name="40% - Énfasis1 2 3 16" xfId="37098" xr:uid="{00000000-0005-0000-0000-0000AC290000}"/>
    <cellStyle name="40% - Énfasis1 2 3 17" xfId="42168" xr:uid="{79F21483-B161-447D-8092-16D3C50010DB}"/>
    <cellStyle name="40% - Énfasis1 2 3 2" xfId="403" xr:uid="{00000000-0005-0000-0000-0000AD290000}"/>
    <cellStyle name="40% - Énfasis1 2 3 2 10" xfId="37264" xr:uid="{00000000-0005-0000-0000-0000AE290000}"/>
    <cellStyle name="40% - Énfasis1 2 3 2 11" xfId="42332" xr:uid="{3D0FA1E1-EBCC-44D8-8669-70D09EBFE24A}"/>
    <cellStyle name="40% - Énfasis1 2 3 2 2" xfId="2017" xr:uid="{00000000-0005-0000-0000-0000AF290000}"/>
    <cellStyle name="40% - Énfasis1 2 3 2 2 2" xfId="4459" xr:uid="{00000000-0005-0000-0000-0000B0290000}"/>
    <cellStyle name="40% - Énfasis1 2 3 2 2 2 2" xfId="18569" xr:uid="{00000000-0005-0000-0000-0000B1290000}"/>
    <cellStyle name="40% - Énfasis1 2 3 2 2 2 2 2" xfId="31462" xr:uid="{00000000-0005-0000-0000-0000B2290000}"/>
    <cellStyle name="40% - Énfasis1 2 3 2 2 2 3" xfId="14280" xr:uid="{00000000-0005-0000-0000-0000B3290000}"/>
    <cellStyle name="40% - Énfasis1 2 3 2 2 2 3 2" xfId="36347" xr:uid="{00000000-0005-0000-0000-0000B4290000}"/>
    <cellStyle name="40% - Énfasis1 2 3 2 2 2 4" xfId="9402" xr:uid="{00000000-0005-0000-0000-0000B5290000}"/>
    <cellStyle name="40% - Énfasis1 2 3 2 2 2 5" xfId="26527" xr:uid="{00000000-0005-0000-0000-0000B6290000}"/>
    <cellStyle name="40% - Énfasis1 2 3 2 2 2 6" xfId="41356" xr:uid="{00000000-0005-0000-0000-0000B7290000}"/>
    <cellStyle name="40% - Énfasis1 2 3 2 2 2 7" xfId="46419" xr:uid="{C73F2611-0D18-4577-9A76-EBAE6770E930}"/>
    <cellStyle name="40% - Énfasis1 2 3 2 2 3" xfId="6933" xr:uid="{00000000-0005-0000-0000-0000B8290000}"/>
    <cellStyle name="40% - Énfasis1 2 3 2 2 3 2" xfId="29026" xr:uid="{00000000-0005-0000-0000-0000B9290000}"/>
    <cellStyle name="40% - Énfasis1 2 3 2 2 4" xfId="16094" xr:uid="{00000000-0005-0000-0000-0000BA290000}"/>
    <cellStyle name="40% - Énfasis1 2 3 2 2 4 2" xfId="33911" xr:uid="{00000000-0005-0000-0000-0000BB290000}"/>
    <cellStyle name="40% - Énfasis1 2 3 2 2 5" xfId="21335" xr:uid="{00000000-0005-0000-0000-0000BC290000}"/>
    <cellStyle name="40% - Énfasis1 2 3 2 2 6" xfId="11844" xr:uid="{00000000-0005-0000-0000-0000BD290000}"/>
    <cellStyle name="40% - Énfasis1 2 3 2 2 7" xfId="23985" xr:uid="{00000000-0005-0000-0000-0000BE290000}"/>
    <cellStyle name="40% - Énfasis1 2 3 2 2 8" xfId="38815" xr:uid="{00000000-0005-0000-0000-0000BF290000}"/>
    <cellStyle name="40% - Énfasis1 2 3 2 2 9" xfId="43883" xr:uid="{3000B943-9776-4EAE-ABFA-E7D957DA1ADE}"/>
    <cellStyle name="40% - Énfasis1 2 3 2 3" xfId="1404" xr:uid="{00000000-0005-0000-0000-0000C0290000}"/>
    <cellStyle name="40% - Énfasis1 2 3 2 3 2" xfId="3846" xr:uid="{00000000-0005-0000-0000-0000C1290000}"/>
    <cellStyle name="40% - Énfasis1 2 3 2 3 2 2" xfId="17956" xr:uid="{00000000-0005-0000-0000-0000C2290000}"/>
    <cellStyle name="40% - Énfasis1 2 3 2 3 2 2 2" xfId="30849" xr:uid="{00000000-0005-0000-0000-0000C3290000}"/>
    <cellStyle name="40% - Énfasis1 2 3 2 3 2 3" xfId="13667" xr:uid="{00000000-0005-0000-0000-0000C4290000}"/>
    <cellStyle name="40% - Énfasis1 2 3 2 3 2 3 2" xfId="35734" xr:uid="{00000000-0005-0000-0000-0000C5290000}"/>
    <cellStyle name="40% - Énfasis1 2 3 2 3 2 4" xfId="8789" xr:uid="{00000000-0005-0000-0000-0000C6290000}"/>
    <cellStyle name="40% - Énfasis1 2 3 2 3 2 5" xfId="25914" xr:uid="{00000000-0005-0000-0000-0000C7290000}"/>
    <cellStyle name="40% - Énfasis1 2 3 2 3 2 6" xfId="40743" xr:uid="{00000000-0005-0000-0000-0000C8290000}"/>
    <cellStyle name="40% - Énfasis1 2 3 2 3 2 7" xfId="45806" xr:uid="{F8E86DDC-3167-41D0-AEE1-34C1DAE2D1E1}"/>
    <cellStyle name="40% - Énfasis1 2 3 2 3 3" xfId="6320" xr:uid="{00000000-0005-0000-0000-0000C9290000}"/>
    <cellStyle name="40% - Énfasis1 2 3 2 3 3 2" xfId="28413" xr:uid="{00000000-0005-0000-0000-0000CA290000}"/>
    <cellStyle name="40% - Énfasis1 2 3 2 3 4" xfId="20722" xr:uid="{00000000-0005-0000-0000-0000CB290000}"/>
    <cellStyle name="40% - Énfasis1 2 3 2 3 4 2" xfId="33298" xr:uid="{00000000-0005-0000-0000-0000CC290000}"/>
    <cellStyle name="40% - Énfasis1 2 3 2 3 5" xfId="11231" xr:uid="{00000000-0005-0000-0000-0000CD290000}"/>
    <cellStyle name="40% - Énfasis1 2 3 2 3 6" xfId="23372" xr:uid="{00000000-0005-0000-0000-0000CE290000}"/>
    <cellStyle name="40% - Énfasis1 2 3 2 3 7" xfId="38202" xr:uid="{00000000-0005-0000-0000-0000CF290000}"/>
    <cellStyle name="40% - Énfasis1 2 3 2 3 8" xfId="43270" xr:uid="{3B975552-D6C0-44B5-B9D2-6C660AB019E8}"/>
    <cellStyle name="40% - Énfasis1 2 3 2 4" xfId="2908" xr:uid="{00000000-0005-0000-0000-0000D0290000}"/>
    <cellStyle name="40% - Énfasis1 2 3 2 4 2" xfId="17018" xr:uid="{00000000-0005-0000-0000-0000D1290000}"/>
    <cellStyle name="40% - Énfasis1 2 3 2 4 2 2" xfId="29911" xr:uid="{00000000-0005-0000-0000-0000D2290000}"/>
    <cellStyle name="40% - Énfasis1 2 3 2 4 3" xfId="12729" xr:uid="{00000000-0005-0000-0000-0000D3290000}"/>
    <cellStyle name="40% - Énfasis1 2 3 2 4 3 2" xfId="34796" xr:uid="{00000000-0005-0000-0000-0000D4290000}"/>
    <cellStyle name="40% - Énfasis1 2 3 2 4 4" xfId="7851" xr:uid="{00000000-0005-0000-0000-0000D5290000}"/>
    <cellStyle name="40% - Énfasis1 2 3 2 4 5" xfId="24976" xr:uid="{00000000-0005-0000-0000-0000D6290000}"/>
    <cellStyle name="40% - Énfasis1 2 3 2 4 6" xfId="39805" xr:uid="{00000000-0005-0000-0000-0000D7290000}"/>
    <cellStyle name="40% - Énfasis1 2 3 2 4 7" xfId="44868" xr:uid="{0FD8F52C-1E96-4EDB-A527-17B5D3578EB5}"/>
    <cellStyle name="40% - Énfasis1 2 3 2 5" xfId="5382" xr:uid="{00000000-0005-0000-0000-0000D8290000}"/>
    <cellStyle name="40% - Énfasis1 2 3 2 5 2" xfId="27475" xr:uid="{00000000-0005-0000-0000-0000D9290000}"/>
    <cellStyle name="40% - Énfasis1 2 3 2 6" xfId="15463" xr:uid="{00000000-0005-0000-0000-0000DA290000}"/>
    <cellStyle name="40% - Énfasis1 2 3 2 6 2" xfId="32360" xr:uid="{00000000-0005-0000-0000-0000DB290000}"/>
    <cellStyle name="40% - Énfasis1 2 3 2 7" xfId="19766" xr:uid="{00000000-0005-0000-0000-0000DC290000}"/>
    <cellStyle name="40% - Énfasis1 2 3 2 8" xfId="10293" xr:uid="{00000000-0005-0000-0000-0000DD290000}"/>
    <cellStyle name="40% - Énfasis1 2 3 2 9" xfId="22434" xr:uid="{00000000-0005-0000-0000-0000DE290000}"/>
    <cellStyle name="40% - Énfasis1 2 3 3" xfId="618" xr:uid="{00000000-0005-0000-0000-0000DF290000}"/>
    <cellStyle name="40% - Énfasis1 2 3 3 10" xfId="37475" xr:uid="{00000000-0005-0000-0000-0000E0290000}"/>
    <cellStyle name="40% - Énfasis1 2 3 3 11" xfId="42543" xr:uid="{C3C64795-DEC4-4041-8A76-84850F8CBAE8}"/>
    <cellStyle name="40% - Énfasis1 2 3 3 2" xfId="2228" xr:uid="{00000000-0005-0000-0000-0000E1290000}"/>
    <cellStyle name="40% - Énfasis1 2 3 3 2 2" xfId="4670" xr:uid="{00000000-0005-0000-0000-0000E2290000}"/>
    <cellStyle name="40% - Énfasis1 2 3 3 2 2 2" xfId="18780" xr:uid="{00000000-0005-0000-0000-0000E3290000}"/>
    <cellStyle name="40% - Énfasis1 2 3 3 2 2 2 2" xfId="31673" xr:uid="{00000000-0005-0000-0000-0000E4290000}"/>
    <cellStyle name="40% - Énfasis1 2 3 3 2 2 3" xfId="14491" xr:uid="{00000000-0005-0000-0000-0000E5290000}"/>
    <cellStyle name="40% - Énfasis1 2 3 3 2 2 3 2" xfId="36558" xr:uid="{00000000-0005-0000-0000-0000E6290000}"/>
    <cellStyle name="40% - Énfasis1 2 3 3 2 2 4" xfId="9613" xr:uid="{00000000-0005-0000-0000-0000E7290000}"/>
    <cellStyle name="40% - Énfasis1 2 3 3 2 2 5" xfId="26738" xr:uid="{00000000-0005-0000-0000-0000E8290000}"/>
    <cellStyle name="40% - Énfasis1 2 3 3 2 2 6" xfId="41567" xr:uid="{00000000-0005-0000-0000-0000E9290000}"/>
    <cellStyle name="40% - Énfasis1 2 3 3 2 2 7" xfId="46630" xr:uid="{88538F50-9475-4949-9B6E-0DF8CAD75CF0}"/>
    <cellStyle name="40% - Énfasis1 2 3 3 2 3" xfId="7144" xr:uid="{00000000-0005-0000-0000-0000EA290000}"/>
    <cellStyle name="40% - Énfasis1 2 3 3 2 3 2" xfId="29237" xr:uid="{00000000-0005-0000-0000-0000EB290000}"/>
    <cellStyle name="40% - Énfasis1 2 3 3 2 4" xfId="16305" xr:uid="{00000000-0005-0000-0000-0000EC290000}"/>
    <cellStyle name="40% - Énfasis1 2 3 3 2 4 2" xfId="34122" xr:uid="{00000000-0005-0000-0000-0000ED290000}"/>
    <cellStyle name="40% - Énfasis1 2 3 3 2 5" xfId="21546" xr:uid="{00000000-0005-0000-0000-0000EE290000}"/>
    <cellStyle name="40% - Énfasis1 2 3 3 2 6" xfId="12055" xr:uid="{00000000-0005-0000-0000-0000EF290000}"/>
    <cellStyle name="40% - Énfasis1 2 3 3 2 7" xfId="24196" xr:uid="{00000000-0005-0000-0000-0000F0290000}"/>
    <cellStyle name="40% - Énfasis1 2 3 3 2 8" xfId="39026" xr:uid="{00000000-0005-0000-0000-0000F1290000}"/>
    <cellStyle name="40% - Énfasis1 2 3 3 2 9" xfId="44094" xr:uid="{835406EA-D5B0-49DD-A196-8AFAB197202F}"/>
    <cellStyle name="40% - Énfasis1 2 3 3 3" xfId="1615" xr:uid="{00000000-0005-0000-0000-0000F2290000}"/>
    <cellStyle name="40% - Énfasis1 2 3 3 3 2" xfId="4057" xr:uid="{00000000-0005-0000-0000-0000F3290000}"/>
    <cellStyle name="40% - Énfasis1 2 3 3 3 2 2" xfId="18167" xr:uid="{00000000-0005-0000-0000-0000F4290000}"/>
    <cellStyle name="40% - Énfasis1 2 3 3 3 2 2 2" xfId="31060" xr:uid="{00000000-0005-0000-0000-0000F5290000}"/>
    <cellStyle name="40% - Énfasis1 2 3 3 3 2 3" xfId="13878" xr:uid="{00000000-0005-0000-0000-0000F6290000}"/>
    <cellStyle name="40% - Énfasis1 2 3 3 3 2 3 2" xfId="35945" xr:uid="{00000000-0005-0000-0000-0000F7290000}"/>
    <cellStyle name="40% - Énfasis1 2 3 3 3 2 4" xfId="9000" xr:uid="{00000000-0005-0000-0000-0000F8290000}"/>
    <cellStyle name="40% - Énfasis1 2 3 3 3 2 5" xfId="26125" xr:uid="{00000000-0005-0000-0000-0000F9290000}"/>
    <cellStyle name="40% - Énfasis1 2 3 3 3 2 6" xfId="40954" xr:uid="{00000000-0005-0000-0000-0000FA290000}"/>
    <cellStyle name="40% - Énfasis1 2 3 3 3 2 7" xfId="46017" xr:uid="{AE1E75CF-B236-4AAE-914B-3E26BCEB34A2}"/>
    <cellStyle name="40% - Énfasis1 2 3 3 3 3" xfId="6531" xr:uid="{00000000-0005-0000-0000-0000FB290000}"/>
    <cellStyle name="40% - Énfasis1 2 3 3 3 3 2" xfId="28624" xr:uid="{00000000-0005-0000-0000-0000FC290000}"/>
    <cellStyle name="40% - Énfasis1 2 3 3 3 4" xfId="20933" xr:uid="{00000000-0005-0000-0000-0000FD290000}"/>
    <cellStyle name="40% - Énfasis1 2 3 3 3 4 2" xfId="33509" xr:uid="{00000000-0005-0000-0000-0000FE290000}"/>
    <cellStyle name="40% - Énfasis1 2 3 3 3 5" xfId="11442" xr:uid="{00000000-0005-0000-0000-0000FF290000}"/>
    <cellStyle name="40% - Énfasis1 2 3 3 3 6" xfId="23583" xr:uid="{00000000-0005-0000-0000-0000002A0000}"/>
    <cellStyle name="40% - Énfasis1 2 3 3 3 7" xfId="38413" xr:uid="{00000000-0005-0000-0000-0000012A0000}"/>
    <cellStyle name="40% - Énfasis1 2 3 3 3 8" xfId="43481" xr:uid="{6E429742-A4BB-47FF-A192-5778E5310378}"/>
    <cellStyle name="40% - Énfasis1 2 3 3 4" xfId="3119" xr:uid="{00000000-0005-0000-0000-0000022A0000}"/>
    <cellStyle name="40% - Énfasis1 2 3 3 4 2" xfId="17229" xr:uid="{00000000-0005-0000-0000-0000032A0000}"/>
    <cellStyle name="40% - Énfasis1 2 3 3 4 2 2" xfId="30122" xr:uid="{00000000-0005-0000-0000-0000042A0000}"/>
    <cellStyle name="40% - Énfasis1 2 3 3 4 3" xfId="12940" xr:uid="{00000000-0005-0000-0000-0000052A0000}"/>
    <cellStyle name="40% - Énfasis1 2 3 3 4 3 2" xfId="35007" xr:uid="{00000000-0005-0000-0000-0000062A0000}"/>
    <cellStyle name="40% - Énfasis1 2 3 3 4 4" xfId="8062" xr:uid="{00000000-0005-0000-0000-0000072A0000}"/>
    <cellStyle name="40% - Énfasis1 2 3 3 4 5" xfId="25187" xr:uid="{00000000-0005-0000-0000-0000082A0000}"/>
    <cellStyle name="40% - Énfasis1 2 3 3 4 6" xfId="40016" xr:uid="{00000000-0005-0000-0000-0000092A0000}"/>
    <cellStyle name="40% - Énfasis1 2 3 3 4 7" xfId="45079" xr:uid="{3A2AAC80-150D-4AF0-9502-C2BA5B096571}"/>
    <cellStyle name="40% - Énfasis1 2 3 3 5" xfId="5593" xr:uid="{00000000-0005-0000-0000-00000A2A0000}"/>
    <cellStyle name="40% - Énfasis1 2 3 3 5 2" xfId="27686" xr:uid="{00000000-0005-0000-0000-00000B2A0000}"/>
    <cellStyle name="40% - Énfasis1 2 3 3 6" xfId="15674" xr:uid="{00000000-0005-0000-0000-00000C2A0000}"/>
    <cellStyle name="40% - Énfasis1 2 3 3 6 2" xfId="32571" xr:uid="{00000000-0005-0000-0000-00000D2A0000}"/>
    <cellStyle name="40% - Énfasis1 2 3 3 7" xfId="19977" xr:uid="{00000000-0005-0000-0000-00000E2A0000}"/>
    <cellStyle name="40% - Énfasis1 2 3 3 8" xfId="10504" xr:uid="{00000000-0005-0000-0000-00000F2A0000}"/>
    <cellStyle name="40% - Énfasis1 2 3 3 9" xfId="22645" xr:uid="{00000000-0005-0000-0000-0000102A0000}"/>
    <cellStyle name="40% - Énfasis1 2 3 4" xfId="1237" xr:uid="{00000000-0005-0000-0000-0000112A0000}"/>
    <cellStyle name="40% - Énfasis1 2 3 4 2" xfId="3682" xr:uid="{00000000-0005-0000-0000-0000122A0000}"/>
    <cellStyle name="40% - Énfasis1 2 3 4 2 2" xfId="17792" xr:uid="{00000000-0005-0000-0000-0000132A0000}"/>
    <cellStyle name="40% - Énfasis1 2 3 4 2 2 2" xfId="30685" xr:uid="{00000000-0005-0000-0000-0000142A0000}"/>
    <cellStyle name="40% - Énfasis1 2 3 4 2 3" xfId="13503" xr:uid="{00000000-0005-0000-0000-0000152A0000}"/>
    <cellStyle name="40% - Énfasis1 2 3 4 2 3 2" xfId="35570" xr:uid="{00000000-0005-0000-0000-0000162A0000}"/>
    <cellStyle name="40% - Énfasis1 2 3 4 2 4" xfId="8625" xr:uid="{00000000-0005-0000-0000-0000172A0000}"/>
    <cellStyle name="40% - Énfasis1 2 3 4 2 5" xfId="25750" xr:uid="{00000000-0005-0000-0000-0000182A0000}"/>
    <cellStyle name="40% - Énfasis1 2 3 4 2 6" xfId="40579" xr:uid="{00000000-0005-0000-0000-0000192A0000}"/>
    <cellStyle name="40% - Énfasis1 2 3 4 2 7" xfId="45642" xr:uid="{FCAF3FD0-EEF2-4D6D-8135-601C71492875}"/>
    <cellStyle name="40% - Énfasis1 2 3 4 3" xfId="6156" xr:uid="{00000000-0005-0000-0000-00001A2A0000}"/>
    <cellStyle name="40% - Énfasis1 2 3 4 3 2" xfId="28249" xr:uid="{00000000-0005-0000-0000-00001B2A0000}"/>
    <cellStyle name="40% - Énfasis1 2 3 4 4" xfId="15299" xr:uid="{00000000-0005-0000-0000-00001C2A0000}"/>
    <cellStyle name="40% - Énfasis1 2 3 4 4 2" xfId="33134" xr:uid="{00000000-0005-0000-0000-00001D2A0000}"/>
    <cellStyle name="40% - Énfasis1 2 3 4 5" xfId="20558" xr:uid="{00000000-0005-0000-0000-00001E2A0000}"/>
    <cellStyle name="40% - Énfasis1 2 3 4 6" xfId="11067" xr:uid="{00000000-0005-0000-0000-00001F2A0000}"/>
    <cellStyle name="40% - Énfasis1 2 3 4 7" xfId="23208" xr:uid="{00000000-0005-0000-0000-0000202A0000}"/>
    <cellStyle name="40% - Énfasis1 2 3 4 8" xfId="38038" xr:uid="{00000000-0005-0000-0000-0000212A0000}"/>
    <cellStyle name="40% - Énfasis1 2 3 4 9" xfId="43106" xr:uid="{0AFFAF81-F8BD-48CB-945C-5492FFA226B1}"/>
    <cellStyle name="40% - Énfasis1 2 3 5" xfId="1853" xr:uid="{00000000-0005-0000-0000-0000222A0000}"/>
    <cellStyle name="40% - Énfasis1 2 3 5 2" xfId="4295" xr:uid="{00000000-0005-0000-0000-0000232A0000}"/>
    <cellStyle name="40% - Énfasis1 2 3 5 2 2" xfId="18405" xr:uid="{00000000-0005-0000-0000-0000242A0000}"/>
    <cellStyle name="40% - Énfasis1 2 3 5 2 2 2" xfId="31298" xr:uid="{00000000-0005-0000-0000-0000252A0000}"/>
    <cellStyle name="40% - Énfasis1 2 3 5 2 3" xfId="14116" xr:uid="{00000000-0005-0000-0000-0000262A0000}"/>
    <cellStyle name="40% - Énfasis1 2 3 5 2 3 2" xfId="36183" xr:uid="{00000000-0005-0000-0000-0000272A0000}"/>
    <cellStyle name="40% - Énfasis1 2 3 5 2 4" xfId="9238" xr:uid="{00000000-0005-0000-0000-0000282A0000}"/>
    <cellStyle name="40% - Énfasis1 2 3 5 2 5" xfId="26363" xr:uid="{00000000-0005-0000-0000-0000292A0000}"/>
    <cellStyle name="40% - Énfasis1 2 3 5 2 6" xfId="41192" xr:uid="{00000000-0005-0000-0000-00002A2A0000}"/>
    <cellStyle name="40% - Énfasis1 2 3 5 2 7" xfId="46255" xr:uid="{32E3949E-07C2-4F6F-B17E-FBBF938A5C45}"/>
    <cellStyle name="40% - Énfasis1 2 3 5 3" xfId="6769" xr:uid="{00000000-0005-0000-0000-00002B2A0000}"/>
    <cellStyle name="40% - Énfasis1 2 3 5 3 2" xfId="28862" xr:uid="{00000000-0005-0000-0000-00002C2A0000}"/>
    <cellStyle name="40% - Énfasis1 2 3 5 4" xfId="15930" xr:uid="{00000000-0005-0000-0000-00002D2A0000}"/>
    <cellStyle name="40% - Énfasis1 2 3 5 4 2" xfId="33747" xr:uid="{00000000-0005-0000-0000-00002E2A0000}"/>
    <cellStyle name="40% - Énfasis1 2 3 5 5" xfId="21171" xr:uid="{00000000-0005-0000-0000-00002F2A0000}"/>
    <cellStyle name="40% - Énfasis1 2 3 5 6" xfId="11680" xr:uid="{00000000-0005-0000-0000-0000302A0000}"/>
    <cellStyle name="40% - Énfasis1 2 3 5 7" xfId="23821" xr:uid="{00000000-0005-0000-0000-0000312A0000}"/>
    <cellStyle name="40% - Énfasis1 2 3 5 8" xfId="38651" xr:uid="{00000000-0005-0000-0000-0000322A0000}"/>
    <cellStyle name="40% - Énfasis1 2 3 5 9" xfId="43719" xr:uid="{7ECBD060-8AD5-4700-93ED-26226DC462D0}"/>
    <cellStyle name="40% - Énfasis1 2 3 6" xfId="2509" xr:uid="{00000000-0005-0000-0000-0000332A0000}"/>
    <cellStyle name="40% - Énfasis1 2 3 6 2" xfId="4951" xr:uid="{00000000-0005-0000-0000-0000342A0000}"/>
    <cellStyle name="40% - Énfasis1 2 3 6 2 2" xfId="19061" xr:uid="{00000000-0005-0000-0000-0000352A0000}"/>
    <cellStyle name="40% - Énfasis1 2 3 6 2 2 2" xfId="31954" xr:uid="{00000000-0005-0000-0000-0000362A0000}"/>
    <cellStyle name="40% - Énfasis1 2 3 6 2 3" xfId="14772" xr:uid="{00000000-0005-0000-0000-0000372A0000}"/>
    <cellStyle name="40% - Énfasis1 2 3 6 2 3 2" xfId="36839" xr:uid="{00000000-0005-0000-0000-0000382A0000}"/>
    <cellStyle name="40% - Énfasis1 2 3 6 2 4" xfId="9894" xr:uid="{00000000-0005-0000-0000-0000392A0000}"/>
    <cellStyle name="40% - Énfasis1 2 3 6 2 5" xfId="27019" xr:uid="{00000000-0005-0000-0000-00003A2A0000}"/>
    <cellStyle name="40% - Énfasis1 2 3 6 2 6" xfId="41848" xr:uid="{00000000-0005-0000-0000-00003B2A0000}"/>
    <cellStyle name="40% - Énfasis1 2 3 6 2 7" xfId="46911" xr:uid="{32B1E9F4-FC8B-46A3-96D7-141801056685}"/>
    <cellStyle name="40% - Énfasis1 2 3 6 3" xfId="7425" xr:uid="{00000000-0005-0000-0000-00003C2A0000}"/>
    <cellStyle name="40% - Énfasis1 2 3 6 3 2" xfId="29518" xr:uid="{00000000-0005-0000-0000-00003D2A0000}"/>
    <cellStyle name="40% - Énfasis1 2 3 6 4" xfId="16586" xr:uid="{00000000-0005-0000-0000-00003E2A0000}"/>
    <cellStyle name="40% - Énfasis1 2 3 6 4 2" xfId="34403" xr:uid="{00000000-0005-0000-0000-00003F2A0000}"/>
    <cellStyle name="40% - Énfasis1 2 3 6 5" xfId="21827" xr:uid="{00000000-0005-0000-0000-0000402A0000}"/>
    <cellStyle name="40% - Énfasis1 2 3 6 6" xfId="12336" xr:uid="{00000000-0005-0000-0000-0000412A0000}"/>
    <cellStyle name="40% - Énfasis1 2 3 6 7" xfId="24477" xr:uid="{00000000-0005-0000-0000-0000422A0000}"/>
    <cellStyle name="40% - Énfasis1 2 3 6 8" xfId="39307" xr:uid="{00000000-0005-0000-0000-0000432A0000}"/>
    <cellStyle name="40% - Énfasis1 2 3 6 9" xfId="44375" xr:uid="{08E96201-832D-4350-BE23-1E4FAF24A4DF}"/>
    <cellStyle name="40% - Énfasis1 2 3 7" xfId="962" xr:uid="{00000000-0005-0000-0000-0000442A0000}"/>
    <cellStyle name="40% - Énfasis1 2 3 7 2" xfId="3407" xr:uid="{00000000-0005-0000-0000-0000452A0000}"/>
    <cellStyle name="40% - Énfasis1 2 3 7 2 2" xfId="17517" xr:uid="{00000000-0005-0000-0000-0000462A0000}"/>
    <cellStyle name="40% - Énfasis1 2 3 7 2 2 2" xfId="30410" xr:uid="{00000000-0005-0000-0000-0000472A0000}"/>
    <cellStyle name="40% - Énfasis1 2 3 7 2 3" xfId="13228" xr:uid="{00000000-0005-0000-0000-0000482A0000}"/>
    <cellStyle name="40% - Énfasis1 2 3 7 2 3 2" xfId="35295" xr:uid="{00000000-0005-0000-0000-0000492A0000}"/>
    <cellStyle name="40% - Énfasis1 2 3 7 2 4" xfId="8350" xr:uid="{00000000-0005-0000-0000-00004A2A0000}"/>
    <cellStyle name="40% - Énfasis1 2 3 7 2 5" xfId="25475" xr:uid="{00000000-0005-0000-0000-00004B2A0000}"/>
    <cellStyle name="40% - Énfasis1 2 3 7 2 6" xfId="40304" xr:uid="{00000000-0005-0000-0000-00004C2A0000}"/>
    <cellStyle name="40% - Énfasis1 2 3 7 2 7" xfId="45367" xr:uid="{DB557AE0-3BA7-4362-9C75-857174BB8648}"/>
    <cellStyle name="40% - Énfasis1 2 3 7 3" xfId="5881" xr:uid="{00000000-0005-0000-0000-00004D2A0000}"/>
    <cellStyle name="40% - Énfasis1 2 3 7 3 2" xfId="27974" xr:uid="{00000000-0005-0000-0000-00004E2A0000}"/>
    <cellStyle name="40% - Énfasis1 2 3 7 4" xfId="20283" xr:uid="{00000000-0005-0000-0000-00004F2A0000}"/>
    <cellStyle name="40% - Énfasis1 2 3 7 4 2" xfId="32859" xr:uid="{00000000-0005-0000-0000-0000502A0000}"/>
    <cellStyle name="40% - Énfasis1 2 3 7 5" xfId="10792" xr:uid="{00000000-0005-0000-0000-0000512A0000}"/>
    <cellStyle name="40% - Énfasis1 2 3 7 6" xfId="22933" xr:uid="{00000000-0005-0000-0000-0000522A0000}"/>
    <cellStyle name="40% - Énfasis1 2 3 7 7" xfId="37763" xr:uid="{00000000-0005-0000-0000-0000532A0000}"/>
    <cellStyle name="40% - Énfasis1 2 3 7 8" xfId="42831" xr:uid="{E5D2FF78-7F34-4CA5-BC8A-8870FAC6A5F4}"/>
    <cellStyle name="40% - Énfasis1 2 3 8" xfId="2744" xr:uid="{00000000-0005-0000-0000-0000542A0000}"/>
    <cellStyle name="40% - Énfasis1 2 3 8 2" xfId="16854" xr:uid="{00000000-0005-0000-0000-0000552A0000}"/>
    <cellStyle name="40% - Énfasis1 2 3 8 2 2" xfId="29747" xr:uid="{00000000-0005-0000-0000-0000562A0000}"/>
    <cellStyle name="40% - Énfasis1 2 3 8 3" xfId="12565" xr:uid="{00000000-0005-0000-0000-0000572A0000}"/>
    <cellStyle name="40% - Énfasis1 2 3 8 3 2" xfId="34632" xr:uid="{00000000-0005-0000-0000-0000582A0000}"/>
    <cellStyle name="40% - Énfasis1 2 3 8 4" xfId="7687" xr:uid="{00000000-0005-0000-0000-0000592A0000}"/>
    <cellStyle name="40% - Énfasis1 2 3 8 5" xfId="24810" xr:uid="{00000000-0005-0000-0000-00005A2A0000}"/>
    <cellStyle name="40% - Énfasis1 2 3 8 6" xfId="39639" xr:uid="{00000000-0005-0000-0000-00005B2A0000}"/>
    <cellStyle name="40% - Énfasis1 2 3 8 7" xfId="44704" xr:uid="{7E21D9CD-7758-4EAB-AECE-160EF50D56B0}"/>
    <cellStyle name="40% - Énfasis1 2 3 9" xfId="5216" xr:uid="{00000000-0005-0000-0000-00005C2A0000}"/>
    <cellStyle name="40% - Énfasis1 2 3 9 2" xfId="27309" xr:uid="{00000000-0005-0000-0000-00005D2A0000}"/>
    <cellStyle name="40% - Énfasis1 2 4" xfId="337" xr:uid="{00000000-0005-0000-0000-00005E2A0000}"/>
    <cellStyle name="40% - Énfasis1 2 4 10" xfId="19291" xr:uid="{00000000-0005-0000-0000-00005F2A0000}"/>
    <cellStyle name="40% - Énfasis1 2 4 11" xfId="19703" xr:uid="{00000000-0005-0000-0000-0000602A0000}"/>
    <cellStyle name="40% - Énfasis1 2 4 12" xfId="10230" xr:uid="{00000000-0005-0000-0000-0000612A0000}"/>
    <cellStyle name="40% - Énfasis1 2 4 13" xfId="22127" xr:uid="{00000000-0005-0000-0000-0000622A0000}"/>
    <cellStyle name="40% - Énfasis1 2 4 14" xfId="22371" xr:uid="{00000000-0005-0000-0000-0000632A0000}"/>
    <cellStyle name="40% - Énfasis1 2 4 15" xfId="37201" xr:uid="{00000000-0005-0000-0000-0000642A0000}"/>
    <cellStyle name="40% - Énfasis1 2 4 16" xfId="42269" xr:uid="{9038370C-0AAD-4F00-AAB3-D25DC794CAE9}"/>
    <cellStyle name="40% - Énfasis1 2 4 2" xfId="619" xr:uid="{00000000-0005-0000-0000-0000652A0000}"/>
    <cellStyle name="40% - Énfasis1 2 4 2 10" xfId="37476" xr:uid="{00000000-0005-0000-0000-0000662A0000}"/>
    <cellStyle name="40% - Énfasis1 2 4 2 11" xfId="42544" xr:uid="{E93363B3-C8FA-4671-ACC3-CD3A7FCC02D1}"/>
    <cellStyle name="40% - Énfasis1 2 4 2 2" xfId="2229" xr:uid="{00000000-0005-0000-0000-0000672A0000}"/>
    <cellStyle name="40% - Énfasis1 2 4 2 2 2" xfId="4671" xr:uid="{00000000-0005-0000-0000-0000682A0000}"/>
    <cellStyle name="40% - Énfasis1 2 4 2 2 2 2" xfId="18781" xr:uid="{00000000-0005-0000-0000-0000692A0000}"/>
    <cellStyle name="40% - Énfasis1 2 4 2 2 2 2 2" xfId="31674" xr:uid="{00000000-0005-0000-0000-00006A2A0000}"/>
    <cellStyle name="40% - Énfasis1 2 4 2 2 2 3" xfId="14492" xr:uid="{00000000-0005-0000-0000-00006B2A0000}"/>
    <cellStyle name="40% - Énfasis1 2 4 2 2 2 3 2" xfId="36559" xr:uid="{00000000-0005-0000-0000-00006C2A0000}"/>
    <cellStyle name="40% - Énfasis1 2 4 2 2 2 4" xfId="9614" xr:uid="{00000000-0005-0000-0000-00006D2A0000}"/>
    <cellStyle name="40% - Énfasis1 2 4 2 2 2 5" xfId="26739" xr:uid="{00000000-0005-0000-0000-00006E2A0000}"/>
    <cellStyle name="40% - Énfasis1 2 4 2 2 2 6" xfId="41568" xr:uid="{00000000-0005-0000-0000-00006F2A0000}"/>
    <cellStyle name="40% - Énfasis1 2 4 2 2 2 7" xfId="46631" xr:uid="{8C02F6C0-E77D-4F51-9797-2E5269CE3DEA}"/>
    <cellStyle name="40% - Énfasis1 2 4 2 2 3" xfId="7145" xr:uid="{00000000-0005-0000-0000-0000702A0000}"/>
    <cellStyle name="40% - Énfasis1 2 4 2 2 3 2" xfId="29238" xr:uid="{00000000-0005-0000-0000-0000712A0000}"/>
    <cellStyle name="40% - Énfasis1 2 4 2 2 4" xfId="16306" xr:uid="{00000000-0005-0000-0000-0000722A0000}"/>
    <cellStyle name="40% - Énfasis1 2 4 2 2 4 2" xfId="34123" xr:uid="{00000000-0005-0000-0000-0000732A0000}"/>
    <cellStyle name="40% - Énfasis1 2 4 2 2 5" xfId="21547" xr:uid="{00000000-0005-0000-0000-0000742A0000}"/>
    <cellStyle name="40% - Énfasis1 2 4 2 2 6" xfId="12056" xr:uid="{00000000-0005-0000-0000-0000752A0000}"/>
    <cellStyle name="40% - Énfasis1 2 4 2 2 7" xfId="24197" xr:uid="{00000000-0005-0000-0000-0000762A0000}"/>
    <cellStyle name="40% - Énfasis1 2 4 2 2 8" xfId="39027" xr:uid="{00000000-0005-0000-0000-0000772A0000}"/>
    <cellStyle name="40% - Énfasis1 2 4 2 2 9" xfId="44095" xr:uid="{FF5E7DAF-704E-47E4-948E-C31B6C6A6FE1}"/>
    <cellStyle name="40% - Énfasis1 2 4 2 3" xfId="1616" xr:uid="{00000000-0005-0000-0000-0000782A0000}"/>
    <cellStyle name="40% - Énfasis1 2 4 2 3 2" xfId="4058" xr:uid="{00000000-0005-0000-0000-0000792A0000}"/>
    <cellStyle name="40% - Énfasis1 2 4 2 3 2 2" xfId="18168" xr:uid="{00000000-0005-0000-0000-00007A2A0000}"/>
    <cellStyle name="40% - Énfasis1 2 4 2 3 2 2 2" xfId="31061" xr:uid="{00000000-0005-0000-0000-00007B2A0000}"/>
    <cellStyle name="40% - Énfasis1 2 4 2 3 2 3" xfId="13879" xr:uid="{00000000-0005-0000-0000-00007C2A0000}"/>
    <cellStyle name="40% - Énfasis1 2 4 2 3 2 3 2" xfId="35946" xr:uid="{00000000-0005-0000-0000-00007D2A0000}"/>
    <cellStyle name="40% - Énfasis1 2 4 2 3 2 4" xfId="9001" xr:uid="{00000000-0005-0000-0000-00007E2A0000}"/>
    <cellStyle name="40% - Énfasis1 2 4 2 3 2 5" xfId="26126" xr:uid="{00000000-0005-0000-0000-00007F2A0000}"/>
    <cellStyle name="40% - Énfasis1 2 4 2 3 2 6" xfId="40955" xr:uid="{00000000-0005-0000-0000-0000802A0000}"/>
    <cellStyle name="40% - Énfasis1 2 4 2 3 2 7" xfId="46018" xr:uid="{258F1A4E-FADE-4443-BAF1-38FDC62253A5}"/>
    <cellStyle name="40% - Énfasis1 2 4 2 3 3" xfId="6532" xr:uid="{00000000-0005-0000-0000-0000812A0000}"/>
    <cellStyle name="40% - Énfasis1 2 4 2 3 3 2" xfId="28625" xr:uid="{00000000-0005-0000-0000-0000822A0000}"/>
    <cellStyle name="40% - Énfasis1 2 4 2 3 4" xfId="20934" xr:uid="{00000000-0005-0000-0000-0000832A0000}"/>
    <cellStyle name="40% - Énfasis1 2 4 2 3 4 2" xfId="33510" xr:uid="{00000000-0005-0000-0000-0000842A0000}"/>
    <cellStyle name="40% - Énfasis1 2 4 2 3 5" xfId="11443" xr:uid="{00000000-0005-0000-0000-0000852A0000}"/>
    <cellStyle name="40% - Énfasis1 2 4 2 3 6" xfId="23584" xr:uid="{00000000-0005-0000-0000-0000862A0000}"/>
    <cellStyle name="40% - Énfasis1 2 4 2 3 7" xfId="38414" xr:uid="{00000000-0005-0000-0000-0000872A0000}"/>
    <cellStyle name="40% - Énfasis1 2 4 2 3 8" xfId="43482" xr:uid="{012B0CBB-2352-44AF-8E89-7141B0BCA6A4}"/>
    <cellStyle name="40% - Énfasis1 2 4 2 4" xfId="3120" xr:uid="{00000000-0005-0000-0000-0000882A0000}"/>
    <cellStyle name="40% - Énfasis1 2 4 2 4 2" xfId="17230" xr:uid="{00000000-0005-0000-0000-0000892A0000}"/>
    <cellStyle name="40% - Énfasis1 2 4 2 4 2 2" xfId="30123" xr:uid="{00000000-0005-0000-0000-00008A2A0000}"/>
    <cellStyle name="40% - Énfasis1 2 4 2 4 3" xfId="12941" xr:uid="{00000000-0005-0000-0000-00008B2A0000}"/>
    <cellStyle name="40% - Énfasis1 2 4 2 4 3 2" xfId="35008" xr:uid="{00000000-0005-0000-0000-00008C2A0000}"/>
    <cellStyle name="40% - Énfasis1 2 4 2 4 4" xfId="8063" xr:uid="{00000000-0005-0000-0000-00008D2A0000}"/>
    <cellStyle name="40% - Énfasis1 2 4 2 4 5" xfId="25188" xr:uid="{00000000-0005-0000-0000-00008E2A0000}"/>
    <cellStyle name="40% - Énfasis1 2 4 2 4 6" xfId="40017" xr:uid="{00000000-0005-0000-0000-00008F2A0000}"/>
    <cellStyle name="40% - Énfasis1 2 4 2 4 7" xfId="45080" xr:uid="{13EB01AE-78A9-487A-8357-07E0ED0496C8}"/>
    <cellStyle name="40% - Énfasis1 2 4 2 5" xfId="5594" xr:uid="{00000000-0005-0000-0000-0000902A0000}"/>
    <cellStyle name="40% - Énfasis1 2 4 2 5 2" xfId="27687" xr:uid="{00000000-0005-0000-0000-0000912A0000}"/>
    <cellStyle name="40% - Énfasis1 2 4 2 6" xfId="15675" xr:uid="{00000000-0005-0000-0000-0000922A0000}"/>
    <cellStyle name="40% - Énfasis1 2 4 2 6 2" xfId="32572" xr:uid="{00000000-0005-0000-0000-0000932A0000}"/>
    <cellStyle name="40% - Énfasis1 2 4 2 7" xfId="19978" xr:uid="{00000000-0005-0000-0000-0000942A0000}"/>
    <cellStyle name="40% - Énfasis1 2 4 2 8" xfId="10505" xr:uid="{00000000-0005-0000-0000-0000952A0000}"/>
    <cellStyle name="40% - Énfasis1 2 4 2 9" xfId="22646" xr:uid="{00000000-0005-0000-0000-0000962A0000}"/>
    <cellStyle name="40% - Énfasis1 2 4 3" xfId="1341" xr:uid="{00000000-0005-0000-0000-0000972A0000}"/>
    <cellStyle name="40% - Énfasis1 2 4 3 2" xfId="3783" xr:uid="{00000000-0005-0000-0000-0000982A0000}"/>
    <cellStyle name="40% - Énfasis1 2 4 3 2 2" xfId="17893" xr:uid="{00000000-0005-0000-0000-0000992A0000}"/>
    <cellStyle name="40% - Énfasis1 2 4 3 2 2 2" xfId="30786" xr:uid="{00000000-0005-0000-0000-00009A2A0000}"/>
    <cellStyle name="40% - Énfasis1 2 4 3 2 3" xfId="13604" xr:uid="{00000000-0005-0000-0000-00009B2A0000}"/>
    <cellStyle name="40% - Énfasis1 2 4 3 2 3 2" xfId="35671" xr:uid="{00000000-0005-0000-0000-00009C2A0000}"/>
    <cellStyle name="40% - Énfasis1 2 4 3 2 4" xfId="8726" xr:uid="{00000000-0005-0000-0000-00009D2A0000}"/>
    <cellStyle name="40% - Énfasis1 2 4 3 2 5" xfId="25851" xr:uid="{00000000-0005-0000-0000-00009E2A0000}"/>
    <cellStyle name="40% - Énfasis1 2 4 3 2 6" xfId="40680" xr:uid="{00000000-0005-0000-0000-00009F2A0000}"/>
    <cellStyle name="40% - Énfasis1 2 4 3 2 7" xfId="45743" xr:uid="{81A85287-13E0-4650-9DAC-AE3F0E90D68A}"/>
    <cellStyle name="40% - Énfasis1 2 4 3 3" xfId="6257" xr:uid="{00000000-0005-0000-0000-0000A02A0000}"/>
    <cellStyle name="40% - Énfasis1 2 4 3 3 2" xfId="28350" xr:uid="{00000000-0005-0000-0000-0000A12A0000}"/>
    <cellStyle name="40% - Énfasis1 2 4 3 4" xfId="15400" xr:uid="{00000000-0005-0000-0000-0000A22A0000}"/>
    <cellStyle name="40% - Énfasis1 2 4 3 4 2" xfId="33235" xr:uid="{00000000-0005-0000-0000-0000A32A0000}"/>
    <cellStyle name="40% - Énfasis1 2 4 3 5" xfId="20659" xr:uid="{00000000-0005-0000-0000-0000A42A0000}"/>
    <cellStyle name="40% - Énfasis1 2 4 3 6" xfId="11168" xr:uid="{00000000-0005-0000-0000-0000A52A0000}"/>
    <cellStyle name="40% - Énfasis1 2 4 3 7" xfId="23309" xr:uid="{00000000-0005-0000-0000-0000A62A0000}"/>
    <cellStyle name="40% - Énfasis1 2 4 3 8" xfId="38139" xr:uid="{00000000-0005-0000-0000-0000A72A0000}"/>
    <cellStyle name="40% - Énfasis1 2 4 3 9" xfId="43207" xr:uid="{4B805A4E-8266-41E4-A9C9-D6B2166588D5}"/>
    <cellStyle name="40% - Énfasis1 2 4 4" xfId="1954" xr:uid="{00000000-0005-0000-0000-0000A82A0000}"/>
    <cellStyle name="40% - Énfasis1 2 4 4 2" xfId="4396" xr:uid="{00000000-0005-0000-0000-0000A92A0000}"/>
    <cellStyle name="40% - Énfasis1 2 4 4 2 2" xfId="18506" xr:uid="{00000000-0005-0000-0000-0000AA2A0000}"/>
    <cellStyle name="40% - Énfasis1 2 4 4 2 2 2" xfId="31399" xr:uid="{00000000-0005-0000-0000-0000AB2A0000}"/>
    <cellStyle name="40% - Énfasis1 2 4 4 2 3" xfId="14217" xr:uid="{00000000-0005-0000-0000-0000AC2A0000}"/>
    <cellStyle name="40% - Énfasis1 2 4 4 2 3 2" xfId="36284" xr:uid="{00000000-0005-0000-0000-0000AD2A0000}"/>
    <cellStyle name="40% - Énfasis1 2 4 4 2 4" xfId="9339" xr:uid="{00000000-0005-0000-0000-0000AE2A0000}"/>
    <cellStyle name="40% - Énfasis1 2 4 4 2 5" xfId="26464" xr:uid="{00000000-0005-0000-0000-0000AF2A0000}"/>
    <cellStyle name="40% - Énfasis1 2 4 4 2 6" xfId="41293" xr:uid="{00000000-0005-0000-0000-0000B02A0000}"/>
    <cellStyle name="40% - Énfasis1 2 4 4 2 7" xfId="46356" xr:uid="{F3762F08-9F7B-4BA8-AEB4-E6B71018D9A0}"/>
    <cellStyle name="40% - Énfasis1 2 4 4 3" xfId="6870" xr:uid="{00000000-0005-0000-0000-0000B12A0000}"/>
    <cellStyle name="40% - Énfasis1 2 4 4 3 2" xfId="28963" xr:uid="{00000000-0005-0000-0000-0000B22A0000}"/>
    <cellStyle name="40% - Énfasis1 2 4 4 4" xfId="16031" xr:uid="{00000000-0005-0000-0000-0000B32A0000}"/>
    <cellStyle name="40% - Énfasis1 2 4 4 4 2" xfId="33848" xr:uid="{00000000-0005-0000-0000-0000B42A0000}"/>
    <cellStyle name="40% - Énfasis1 2 4 4 5" xfId="21272" xr:uid="{00000000-0005-0000-0000-0000B52A0000}"/>
    <cellStyle name="40% - Énfasis1 2 4 4 6" xfId="11781" xr:uid="{00000000-0005-0000-0000-0000B62A0000}"/>
    <cellStyle name="40% - Énfasis1 2 4 4 7" xfId="23922" xr:uid="{00000000-0005-0000-0000-0000B72A0000}"/>
    <cellStyle name="40% - Énfasis1 2 4 4 8" xfId="38752" xr:uid="{00000000-0005-0000-0000-0000B82A0000}"/>
    <cellStyle name="40% - Énfasis1 2 4 4 9" xfId="43820" xr:uid="{93B02088-8910-4C38-8358-74D19618A8CE}"/>
    <cellStyle name="40% - Énfasis1 2 4 5" xfId="2397" xr:uid="{00000000-0005-0000-0000-0000B92A0000}"/>
    <cellStyle name="40% - Énfasis1 2 4 5 2" xfId="4839" xr:uid="{00000000-0005-0000-0000-0000BA2A0000}"/>
    <cellStyle name="40% - Énfasis1 2 4 5 2 2" xfId="18949" xr:uid="{00000000-0005-0000-0000-0000BB2A0000}"/>
    <cellStyle name="40% - Énfasis1 2 4 5 2 2 2" xfId="31842" xr:uid="{00000000-0005-0000-0000-0000BC2A0000}"/>
    <cellStyle name="40% - Énfasis1 2 4 5 2 3" xfId="14660" xr:uid="{00000000-0005-0000-0000-0000BD2A0000}"/>
    <cellStyle name="40% - Énfasis1 2 4 5 2 3 2" xfId="36727" xr:uid="{00000000-0005-0000-0000-0000BE2A0000}"/>
    <cellStyle name="40% - Énfasis1 2 4 5 2 4" xfId="9782" xr:uid="{00000000-0005-0000-0000-0000BF2A0000}"/>
    <cellStyle name="40% - Énfasis1 2 4 5 2 5" xfId="26907" xr:uid="{00000000-0005-0000-0000-0000C02A0000}"/>
    <cellStyle name="40% - Énfasis1 2 4 5 2 6" xfId="41736" xr:uid="{00000000-0005-0000-0000-0000C12A0000}"/>
    <cellStyle name="40% - Énfasis1 2 4 5 2 7" xfId="46799" xr:uid="{0A44063C-0C00-4B21-98BC-04F03D811E90}"/>
    <cellStyle name="40% - Énfasis1 2 4 5 3" xfId="7313" xr:uid="{00000000-0005-0000-0000-0000C22A0000}"/>
    <cellStyle name="40% - Énfasis1 2 4 5 3 2" xfId="29406" xr:uid="{00000000-0005-0000-0000-0000C32A0000}"/>
    <cellStyle name="40% - Énfasis1 2 4 5 4" xfId="16474" xr:uid="{00000000-0005-0000-0000-0000C42A0000}"/>
    <cellStyle name="40% - Énfasis1 2 4 5 4 2" xfId="34291" xr:uid="{00000000-0005-0000-0000-0000C52A0000}"/>
    <cellStyle name="40% - Énfasis1 2 4 5 5" xfId="21715" xr:uid="{00000000-0005-0000-0000-0000C62A0000}"/>
    <cellStyle name="40% - Énfasis1 2 4 5 6" xfId="12224" xr:uid="{00000000-0005-0000-0000-0000C72A0000}"/>
    <cellStyle name="40% - Énfasis1 2 4 5 7" xfId="24365" xr:uid="{00000000-0005-0000-0000-0000C82A0000}"/>
    <cellStyle name="40% - Énfasis1 2 4 5 8" xfId="39195" xr:uid="{00000000-0005-0000-0000-0000C92A0000}"/>
    <cellStyle name="40% - Énfasis1 2 4 5 9" xfId="44263" xr:uid="{89D09F33-C8F9-4DE2-BF39-125EB57ECE6C}"/>
    <cellStyle name="40% - Énfasis1 2 4 6" xfId="899" xr:uid="{00000000-0005-0000-0000-0000CA2A0000}"/>
    <cellStyle name="40% - Énfasis1 2 4 6 2" xfId="3344" xr:uid="{00000000-0005-0000-0000-0000CB2A0000}"/>
    <cellStyle name="40% - Énfasis1 2 4 6 2 2" xfId="17454" xr:uid="{00000000-0005-0000-0000-0000CC2A0000}"/>
    <cellStyle name="40% - Énfasis1 2 4 6 2 2 2" xfId="30347" xr:uid="{00000000-0005-0000-0000-0000CD2A0000}"/>
    <cellStyle name="40% - Énfasis1 2 4 6 2 3" xfId="13165" xr:uid="{00000000-0005-0000-0000-0000CE2A0000}"/>
    <cellStyle name="40% - Énfasis1 2 4 6 2 3 2" xfId="35232" xr:uid="{00000000-0005-0000-0000-0000CF2A0000}"/>
    <cellStyle name="40% - Énfasis1 2 4 6 2 4" xfId="8287" xr:uid="{00000000-0005-0000-0000-0000D02A0000}"/>
    <cellStyle name="40% - Énfasis1 2 4 6 2 5" xfId="25412" xr:uid="{00000000-0005-0000-0000-0000D12A0000}"/>
    <cellStyle name="40% - Énfasis1 2 4 6 2 6" xfId="40241" xr:uid="{00000000-0005-0000-0000-0000D22A0000}"/>
    <cellStyle name="40% - Énfasis1 2 4 6 2 7" xfId="45304" xr:uid="{FB888E50-FE09-44C4-9C22-58D13566210C}"/>
    <cellStyle name="40% - Énfasis1 2 4 6 3" xfId="5818" xr:uid="{00000000-0005-0000-0000-0000D32A0000}"/>
    <cellStyle name="40% - Énfasis1 2 4 6 3 2" xfId="27911" xr:uid="{00000000-0005-0000-0000-0000D42A0000}"/>
    <cellStyle name="40% - Énfasis1 2 4 6 4" xfId="20220" xr:uid="{00000000-0005-0000-0000-0000D52A0000}"/>
    <cellStyle name="40% - Énfasis1 2 4 6 4 2" xfId="32796" xr:uid="{00000000-0005-0000-0000-0000D62A0000}"/>
    <cellStyle name="40% - Énfasis1 2 4 6 5" xfId="10729" xr:uid="{00000000-0005-0000-0000-0000D72A0000}"/>
    <cellStyle name="40% - Énfasis1 2 4 6 6" xfId="22870" xr:uid="{00000000-0005-0000-0000-0000D82A0000}"/>
    <cellStyle name="40% - Énfasis1 2 4 6 7" xfId="37700" xr:uid="{00000000-0005-0000-0000-0000D92A0000}"/>
    <cellStyle name="40% - Énfasis1 2 4 6 8" xfId="42768" xr:uid="{498E59A3-5D7F-4B98-936D-8A9681AD8246}"/>
    <cellStyle name="40% - Énfasis1 2 4 7" xfId="2845" xr:uid="{00000000-0005-0000-0000-0000DA2A0000}"/>
    <cellStyle name="40% - Énfasis1 2 4 7 2" xfId="16955" xr:uid="{00000000-0005-0000-0000-0000DB2A0000}"/>
    <cellStyle name="40% - Énfasis1 2 4 7 2 2" xfId="29848" xr:uid="{00000000-0005-0000-0000-0000DC2A0000}"/>
    <cellStyle name="40% - Énfasis1 2 4 7 3" xfId="12666" xr:uid="{00000000-0005-0000-0000-0000DD2A0000}"/>
    <cellStyle name="40% - Énfasis1 2 4 7 3 2" xfId="34733" xr:uid="{00000000-0005-0000-0000-0000DE2A0000}"/>
    <cellStyle name="40% - Énfasis1 2 4 7 4" xfId="7788" xr:uid="{00000000-0005-0000-0000-0000DF2A0000}"/>
    <cellStyle name="40% - Énfasis1 2 4 7 5" xfId="24913" xr:uid="{00000000-0005-0000-0000-0000E02A0000}"/>
    <cellStyle name="40% - Énfasis1 2 4 7 6" xfId="39742" xr:uid="{00000000-0005-0000-0000-0000E12A0000}"/>
    <cellStyle name="40% - Énfasis1 2 4 7 7" xfId="44805" xr:uid="{725435BB-E0FB-4589-8A3C-903EC3654578}"/>
    <cellStyle name="40% - Énfasis1 2 4 8" xfId="5319" xr:uid="{00000000-0005-0000-0000-0000E22A0000}"/>
    <cellStyle name="40% - Énfasis1 2 4 8 2" xfId="27412" xr:uid="{00000000-0005-0000-0000-0000E32A0000}"/>
    <cellStyle name="40% - Énfasis1 2 4 9" xfId="14962" xr:uid="{00000000-0005-0000-0000-0000E42A0000}"/>
    <cellStyle name="40% - Énfasis1 2 4 9 2" xfId="32297" xr:uid="{00000000-0005-0000-0000-0000E52A0000}"/>
    <cellStyle name="40% - Énfasis1 2 5" xfId="477" xr:uid="{00000000-0005-0000-0000-0000E62A0000}"/>
    <cellStyle name="40% - Énfasis1 2 5 10" xfId="19428" xr:uid="{00000000-0005-0000-0000-0000E72A0000}"/>
    <cellStyle name="40% - Énfasis1 2 5 11" xfId="19840" xr:uid="{00000000-0005-0000-0000-0000E82A0000}"/>
    <cellStyle name="40% - Énfasis1 2 5 12" xfId="10367" xr:uid="{00000000-0005-0000-0000-0000E92A0000}"/>
    <cellStyle name="40% - Énfasis1 2 5 13" xfId="22508" xr:uid="{00000000-0005-0000-0000-0000EA2A0000}"/>
    <cellStyle name="40% - Énfasis1 2 5 14" xfId="37338" xr:uid="{00000000-0005-0000-0000-0000EB2A0000}"/>
    <cellStyle name="40% - Énfasis1 2 5 15" xfId="42406" xr:uid="{0E81E929-4F3A-4FB4-90EB-C2EF10499D18}"/>
    <cellStyle name="40% - Énfasis1 2 5 2" xfId="620" xr:uid="{00000000-0005-0000-0000-0000EC2A0000}"/>
    <cellStyle name="40% - Énfasis1 2 5 2 10" xfId="37477" xr:uid="{00000000-0005-0000-0000-0000ED2A0000}"/>
    <cellStyle name="40% - Énfasis1 2 5 2 11" xfId="42545" xr:uid="{A399C48D-751D-4C5C-9A61-50AD5B1FEF3A}"/>
    <cellStyle name="40% - Énfasis1 2 5 2 2" xfId="2230" xr:uid="{00000000-0005-0000-0000-0000EE2A0000}"/>
    <cellStyle name="40% - Énfasis1 2 5 2 2 2" xfId="4672" xr:uid="{00000000-0005-0000-0000-0000EF2A0000}"/>
    <cellStyle name="40% - Énfasis1 2 5 2 2 2 2" xfId="18782" xr:uid="{00000000-0005-0000-0000-0000F02A0000}"/>
    <cellStyle name="40% - Énfasis1 2 5 2 2 2 2 2" xfId="31675" xr:uid="{00000000-0005-0000-0000-0000F12A0000}"/>
    <cellStyle name="40% - Énfasis1 2 5 2 2 2 3" xfId="14493" xr:uid="{00000000-0005-0000-0000-0000F22A0000}"/>
    <cellStyle name="40% - Énfasis1 2 5 2 2 2 3 2" xfId="36560" xr:uid="{00000000-0005-0000-0000-0000F32A0000}"/>
    <cellStyle name="40% - Énfasis1 2 5 2 2 2 4" xfId="9615" xr:uid="{00000000-0005-0000-0000-0000F42A0000}"/>
    <cellStyle name="40% - Énfasis1 2 5 2 2 2 5" xfId="26740" xr:uid="{00000000-0005-0000-0000-0000F52A0000}"/>
    <cellStyle name="40% - Énfasis1 2 5 2 2 2 6" xfId="41569" xr:uid="{00000000-0005-0000-0000-0000F62A0000}"/>
    <cellStyle name="40% - Énfasis1 2 5 2 2 2 7" xfId="46632" xr:uid="{D826B56C-61ED-45BA-89A8-1B9691EF244B}"/>
    <cellStyle name="40% - Énfasis1 2 5 2 2 3" xfId="7146" xr:uid="{00000000-0005-0000-0000-0000F72A0000}"/>
    <cellStyle name="40% - Énfasis1 2 5 2 2 3 2" xfId="29239" xr:uid="{00000000-0005-0000-0000-0000F82A0000}"/>
    <cellStyle name="40% - Énfasis1 2 5 2 2 4" xfId="16307" xr:uid="{00000000-0005-0000-0000-0000F92A0000}"/>
    <cellStyle name="40% - Énfasis1 2 5 2 2 4 2" xfId="34124" xr:uid="{00000000-0005-0000-0000-0000FA2A0000}"/>
    <cellStyle name="40% - Énfasis1 2 5 2 2 5" xfId="21548" xr:uid="{00000000-0005-0000-0000-0000FB2A0000}"/>
    <cellStyle name="40% - Énfasis1 2 5 2 2 6" xfId="12057" xr:uid="{00000000-0005-0000-0000-0000FC2A0000}"/>
    <cellStyle name="40% - Énfasis1 2 5 2 2 7" xfId="24198" xr:uid="{00000000-0005-0000-0000-0000FD2A0000}"/>
    <cellStyle name="40% - Énfasis1 2 5 2 2 8" xfId="39028" xr:uid="{00000000-0005-0000-0000-0000FE2A0000}"/>
    <cellStyle name="40% - Énfasis1 2 5 2 2 9" xfId="44096" xr:uid="{8517C320-A542-4B47-A173-2B9C3589E68C}"/>
    <cellStyle name="40% - Énfasis1 2 5 2 3" xfId="1617" xr:uid="{00000000-0005-0000-0000-0000FF2A0000}"/>
    <cellStyle name="40% - Énfasis1 2 5 2 3 2" xfId="4059" xr:uid="{00000000-0005-0000-0000-0000002B0000}"/>
    <cellStyle name="40% - Énfasis1 2 5 2 3 2 2" xfId="18169" xr:uid="{00000000-0005-0000-0000-0000012B0000}"/>
    <cellStyle name="40% - Énfasis1 2 5 2 3 2 2 2" xfId="31062" xr:uid="{00000000-0005-0000-0000-0000022B0000}"/>
    <cellStyle name="40% - Énfasis1 2 5 2 3 2 3" xfId="13880" xr:uid="{00000000-0005-0000-0000-0000032B0000}"/>
    <cellStyle name="40% - Énfasis1 2 5 2 3 2 3 2" xfId="35947" xr:uid="{00000000-0005-0000-0000-0000042B0000}"/>
    <cellStyle name="40% - Énfasis1 2 5 2 3 2 4" xfId="9002" xr:uid="{00000000-0005-0000-0000-0000052B0000}"/>
    <cellStyle name="40% - Énfasis1 2 5 2 3 2 5" xfId="26127" xr:uid="{00000000-0005-0000-0000-0000062B0000}"/>
    <cellStyle name="40% - Énfasis1 2 5 2 3 2 6" xfId="40956" xr:uid="{00000000-0005-0000-0000-0000072B0000}"/>
    <cellStyle name="40% - Énfasis1 2 5 2 3 2 7" xfId="46019" xr:uid="{42CC7BDC-ABF7-4036-80D3-F270789135DC}"/>
    <cellStyle name="40% - Énfasis1 2 5 2 3 3" xfId="6533" xr:uid="{00000000-0005-0000-0000-0000082B0000}"/>
    <cellStyle name="40% - Énfasis1 2 5 2 3 3 2" xfId="28626" xr:uid="{00000000-0005-0000-0000-0000092B0000}"/>
    <cellStyle name="40% - Énfasis1 2 5 2 3 4" xfId="20935" xr:uid="{00000000-0005-0000-0000-00000A2B0000}"/>
    <cellStyle name="40% - Énfasis1 2 5 2 3 4 2" xfId="33511" xr:uid="{00000000-0005-0000-0000-00000B2B0000}"/>
    <cellStyle name="40% - Énfasis1 2 5 2 3 5" xfId="11444" xr:uid="{00000000-0005-0000-0000-00000C2B0000}"/>
    <cellStyle name="40% - Énfasis1 2 5 2 3 6" xfId="23585" xr:uid="{00000000-0005-0000-0000-00000D2B0000}"/>
    <cellStyle name="40% - Énfasis1 2 5 2 3 7" xfId="38415" xr:uid="{00000000-0005-0000-0000-00000E2B0000}"/>
    <cellStyle name="40% - Énfasis1 2 5 2 3 8" xfId="43483" xr:uid="{D541E93F-6354-4FF6-B715-D54DE8190675}"/>
    <cellStyle name="40% - Énfasis1 2 5 2 4" xfId="3121" xr:uid="{00000000-0005-0000-0000-00000F2B0000}"/>
    <cellStyle name="40% - Énfasis1 2 5 2 4 2" xfId="17231" xr:uid="{00000000-0005-0000-0000-0000102B0000}"/>
    <cellStyle name="40% - Énfasis1 2 5 2 4 2 2" xfId="30124" xr:uid="{00000000-0005-0000-0000-0000112B0000}"/>
    <cellStyle name="40% - Énfasis1 2 5 2 4 3" xfId="12942" xr:uid="{00000000-0005-0000-0000-0000122B0000}"/>
    <cellStyle name="40% - Énfasis1 2 5 2 4 3 2" xfId="35009" xr:uid="{00000000-0005-0000-0000-0000132B0000}"/>
    <cellStyle name="40% - Énfasis1 2 5 2 4 4" xfId="8064" xr:uid="{00000000-0005-0000-0000-0000142B0000}"/>
    <cellStyle name="40% - Énfasis1 2 5 2 4 5" xfId="25189" xr:uid="{00000000-0005-0000-0000-0000152B0000}"/>
    <cellStyle name="40% - Énfasis1 2 5 2 4 6" xfId="40018" xr:uid="{00000000-0005-0000-0000-0000162B0000}"/>
    <cellStyle name="40% - Énfasis1 2 5 2 4 7" xfId="45081" xr:uid="{CFA07835-8506-4CB3-9C53-06683055A4E0}"/>
    <cellStyle name="40% - Énfasis1 2 5 2 5" xfId="5595" xr:uid="{00000000-0005-0000-0000-0000172B0000}"/>
    <cellStyle name="40% - Énfasis1 2 5 2 5 2" xfId="27688" xr:uid="{00000000-0005-0000-0000-0000182B0000}"/>
    <cellStyle name="40% - Énfasis1 2 5 2 6" xfId="15676" xr:uid="{00000000-0005-0000-0000-0000192B0000}"/>
    <cellStyle name="40% - Énfasis1 2 5 2 6 2" xfId="32573" xr:uid="{00000000-0005-0000-0000-00001A2B0000}"/>
    <cellStyle name="40% - Énfasis1 2 5 2 7" xfId="19979" xr:uid="{00000000-0005-0000-0000-00001B2B0000}"/>
    <cellStyle name="40% - Énfasis1 2 5 2 8" xfId="10506" xr:uid="{00000000-0005-0000-0000-00001C2B0000}"/>
    <cellStyle name="40% - Énfasis1 2 5 2 9" xfId="22647" xr:uid="{00000000-0005-0000-0000-00001D2B0000}"/>
    <cellStyle name="40% - Énfasis1 2 5 3" xfId="1478" xr:uid="{00000000-0005-0000-0000-00001E2B0000}"/>
    <cellStyle name="40% - Énfasis1 2 5 3 2" xfId="3920" xr:uid="{00000000-0005-0000-0000-00001F2B0000}"/>
    <cellStyle name="40% - Énfasis1 2 5 3 2 2" xfId="18030" xr:uid="{00000000-0005-0000-0000-0000202B0000}"/>
    <cellStyle name="40% - Énfasis1 2 5 3 2 2 2" xfId="30923" xr:uid="{00000000-0005-0000-0000-0000212B0000}"/>
    <cellStyle name="40% - Énfasis1 2 5 3 2 3" xfId="13741" xr:uid="{00000000-0005-0000-0000-0000222B0000}"/>
    <cellStyle name="40% - Énfasis1 2 5 3 2 3 2" xfId="35808" xr:uid="{00000000-0005-0000-0000-0000232B0000}"/>
    <cellStyle name="40% - Énfasis1 2 5 3 2 4" xfId="8863" xr:uid="{00000000-0005-0000-0000-0000242B0000}"/>
    <cellStyle name="40% - Énfasis1 2 5 3 2 5" xfId="25988" xr:uid="{00000000-0005-0000-0000-0000252B0000}"/>
    <cellStyle name="40% - Énfasis1 2 5 3 2 6" xfId="40817" xr:uid="{00000000-0005-0000-0000-0000262B0000}"/>
    <cellStyle name="40% - Énfasis1 2 5 3 2 7" xfId="45880" xr:uid="{29BF5C40-9EC8-48F5-B61D-28A4528ADEF6}"/>
    <cellStyle name="40% - Énfasis1 2 5 3 3" xfId="6394" xr:uid="{00000000-0005-0000-0000-0000272B0000}"/>
    <cellStyle name="40% - Énfasis1 2 5 3 3 2" xfId="28487" xr:uid="{00000000-0005-0000-0000-0000282B0000}"/>
    <cellStyle name="40% - Énfasis1 2 5 3 4" xfId="15537" xr:uid="{00000000-0005-0000-0000-0000292B0000}"/>
    <cellStyle name="40% - Énfasis1 2 5 3 4 2" xfId="33372" xr:uid="{00000000-0005-0000-0000-00002A2B0000}"/>
    <cellStyle name="40% - Énfasis1 2 5 3 5" xfId="20796" xr:uid="{00000000-0005-0000-0000-00002B2B0000}"/>
    <cellStyle name="40% - Énfasis1 2 5 3 6" xfId="11305" xr:uid="{00000000-0005-0000-0000-00002C2B0000}"/>
    <cellStyle name="40% - Énfasis1 2 5 3 7" xfId="23446" xr:uid="{00000000-0005-0000-0000-00002D2B0000}"/>
    <cellStyle name="40% - Énfasis1 2 5 3 8" xfId="38276" xr:uid="{00000000-0005-0000-0000-00002E2B0000}"/>
    <cellStyle name="40% - Énfasis1 2 5 3 9" xfId="43344" xr:uid="{4A83BF3F-F362-454F-9592-0FA5C6ED86FD}"/>
    <cellStyle name="40% - Énfasis1 2 5 4" xfId="2091" xr:uid="{00000000-0005-0000-0000-00002F2B0000}"/>
    <cellStyle name="40% - Énfasis1 2 5 4 2" xfId="4533" xr:uid="{00000000-0005-0000-0000-0000302B0000}"/>
    <cellStyle name="40% - Énfasis1 2 5 4 2 2" xfId="18643" xr:uid="{00000000-0005-0000-0000-0000312B0000}"/>
    <cellStyle name="40% - Énfasis1 2 5 4 2 2 2" xfId="31536" xr:uid="{00000000-0005-0000-0000-0000322B0000}"/>
    <cellStyle name="40% - Énfasis1 2 5 4 2 3" xfId="14354" xr:uid="{00000000-0005-0000-0000-0000332B0000}"/>
    <cellStyle name="40% - Énfasis1 2 5 4 2 3 2" xfId="36421" xr:uid="{00000000-0005-0000-0000-0000342B0000}"/>
    <cellStyle name="40% - Énfasis1 2 5 4 2 4" xfId="9476" xr:uid="{00000000-0005-0000-0000-0000352B0000}"/>
    <cellStyle name="40% - Énfasis1 2 5 4 2 5" xfId="26601" xr:uid="{00000000-0005-0000-0000-0000362B0000}"/>
    <cellStyle name="40% - Énfasis1 2 5 4 2 6" xfId="41430" xr:uid="{00000000-0005-0000-0000-0000372B0000}"/>
    <cellStyle name="40% - Énfasis1 2 5 4 2 7" xfId="46493" xr:uid="{62D3768B-9791-4DD6-AB43-2754AE944EC6}"/>
    <cellStyle name="40% - Énfasis1 2 5 4 3" xfId="7007" xr:uid="{00000000-0005-0000-0000-0000382B0000}"/>
    <cellStyle name="40% - Énfasis1 2 5 4 3 2" xfId="29100" xr:uid="{00000000-0005-0000-0000-0000392B0000}"/>
    <cellStyle name="40% - Énfasis1 2 5 4 4" xfId="16168" xr:uid="{00000000-0005-0000-0000-00003A2B0000}"/>
    <cellStyle name="40% - Énfasis1 2 5 4 4 2" xfId="33985" xr:uid="{00000000-0005-0000-0000-00003B2B0000}"/>
    <cellStyle name="40% - Énfasis1 2 5 4 5" xfId="21409" xr:uid="{00000000-0005-0000-0000-00003C2B0000}"/>
    <cellStyle name="40% - Énfasis1 2 5 4 6" xfId="11918" xr:uid="{00000000-0005-0000-0000-00003D2B0000}"/>
    <cellStyle name="40% - Énfasis1 2 5 4 7" xfId="24059" xr:uid="{00000000-0005-0000-0000-00003E2B0000}"/>
    <cellStyle name="40% - Énfasis1 2 5 4 8" xfId="38889" xr:uid="{00000000-0005-0000-0000-00003F2B0000}"/>
    <cellStyle name="40% - Énfasis1 2 5 4 9" xfId="43957" xr:uid="{5FCC3B1F-67E2-4737-B033-FF3F47C8C3CB}"/>
    <cellStyle name="40% - Énfasis1 2 5 5" xfId="2396" xr:uid="{00000000-0005-0000-0000-0000402B0000}"/>
    <cellStyle name="40% - Énfasis1 2 5 5 2" xfId="4838" xr:uid="{00000000-0005-0000-0000-0000412B0000}"/>
    <cellStyle name="40% - Énfasis1 2 5 5 2 2" xfId="18948" xr:uid="{00000000-0005-0000-0000-0000422B0000}"/>
    <cellStyle name="40% - Énfasis1 2 5 5 2 2 2" xfId="31841" xr:uid="{00000000-0005-0000-0000-0000432B0000}"/>
    <cellStyle name="40% - Énfasis1 2 5 5 2 3" xfId="14659" xr:uid="{00000000-0005-0000-0000-0000442B0000}"/>
    <cellStyle name="40% - Énfasis1 2 5 5 2 3 2" xfId="36726" xr:uid="{00000000-0005-0000-0000-0000452B0000}"/>
    <cellStyle name="40% - Énfasis1 2 5 5 2 4" xfId="9781" xr:uid="{00000000-0005-0000-0000-0000462B0000}"/>
    <cellStyle name="40% - Énfasis1 2 5 5 2 5" xfId="26906" xr:uid="{00000000-0005-0000-0000-0000472B0000}"/>
    <cellStyle name="40% - Énfasis1 2 5 5 2 6" xfId="41735" xr:uid="{00000000-0005-0000-0000-0000482B0000}"/>
    <cellStyle name="40% - Énfasis1 2 5 5 2 7" xfId="46798" xr:uid="{E28BFA43-62DD-4929-93F6-7DAD76736534}"/>
    <cellStyle name="40% - Énfasis1 2 5 5 3" xfId="7312" xr:uid="{00000000-0005-0000-0000-0000492B0000}"/>
    <cellStyle name="40% - Énfasis1 2 5 5 3 2" xfId="29405" xr:uid="{00000000-0005-0000-0000-00004A2B0000}"/>
    <cellStyle name="40% - Énfasis1 2 5 5 4" xfId="16473" xr:uid="{00000000-0005-0000-0000-00004B2B0000}"/>
    <cellStyle name="40% - Énfasis1 2 5 5 4 2" xfId="34290" xr:uid="{00000000-0005-0000-0000-00004C2B0000}"/>
    <cellStyle name="40% - Énfasis1 2 5 5 5" xfId="21714" xr:uid="{00000000-0005-0000-0000-00004D2B0000}"/>
    <cellStyle name="40% - Énfasis1 2 5 5 6" xfId="12223" xr:uid="{00000000-0005-0000-0000-00004E2B0000}"/>
    <cellStyle name="40% - Énfasis1 2 5 5 7" xfId="24364" xr:uid="{00000000-0005-0000-0000-00004F2B0000}"/>
    <cellStyle name="40% - Énfasis1 2 5 5 8" xfId="39194" xr:uid="{00000000-0005-0000-0000-0000502B0000}"/>
    <cellStyle name="40% - Énfasis1 2 5 5 9" xfId="44262" xr:uid="{1C070DAD-7DD2-4F3E-8387-5D2E6289A201}"/>
    <cellStyle name="40% - Énfasis1 2 5 6" xfId="1036" xr:uid="{00000000-0005-0000-0000-0000512B0000}"/>
    <cellStyle name="40% - Énfasis1 2 5 6 2" xfId="3481" xr:uid="{00000000-0005-0000-0000-0000522B0000}"/>
    <cellStyle name="40% - Énfasis1 2 5 6 2 2" xfId="17591" xr:uid="{00000000-0005-0000-0000-0000532B0000}"/>
    <cellStyle name="40% - Énfasis1 2 5 6 2 2 2" xfId="30484" xr:uid="{00000000-0005-0000-0000-0000542B0000}"/>
    <cellStyle name="40% - Énfasis1 2 5 6 2 3" xfId="13302" xr:uid="{00000000-0005-0000-0000-0000552B0000}"/>
    <cellStyle name="40% - Énfasis1 2 5 6 2 3 2" xfId="35369" xr:uid="{00000000-0005-0000-0000-0000562B0000}"/>
    <cellStyle name="40% - Énfasis1 2 5 6 2 4" xfId="8424" xr:uid="{00000000-0005-0000-0000-0000572B0000}"/>
    <cellStyle name="40% - Énfasis1 2 5 6 2 5" xfId="25549" xr:uid="{00000000-0005-0000-0000-0000582B0000}"/>
    <cellStyle name="40% - Énfasis1 2 5 6 2 6" xfId="40378" xr:uid="{00000000-0005-0000-0000-0000592B0000}"/>
    <cellStyle name="40% - Énfasis1 2 5 6 2 7" xfId="45441" xr:uid="{657D509D-060C-4CD6-B776-03C74F69F3DB}"/>
    <cellStyle name="40% - Énfasis1 2 5 6 3" xfId="5955" xr:uid="{00000000-0005-0000-0000-00005A2B0000}"/>
    <cellStyle name="40% - Énfasis1 2 5 6 3 2" xfId="28048" xr:uid="{00000000-0005-0000-0000-00005B2B0000}"/>
    <cellStyle name="40% - Énfasis1 2 5 6 4" xfId="20357" xr:uid="{00000000-0005-0000-0000-00005C2B0000}"/>
    <cellStyle name="40% - Énfasis1 2 5 6 4 2" xfId="32933" xr:uid="{00000000-0005-0000-0000-00005D2B0000}"/>
    <cellStyle name="40% - Énfasis1 2 5 6 5" xfId="10866" xr:uid="{00000000-0005-0000-0000-00005E2B0000}"/>
    <cellStyle name="40% - Énfasis1 2 5 6 6" xfId="23007" xr:uid="{00000000-0005-0000-0000-00005F2B0000}"/>
    <cellStyle name="40% - Énfasis1 2 5 6 7" xfId="37837" xr:uid="{00000000-0005-0000-0000-0000602B0000}"/>
    <cellStyle name="40% - Énfasis1 2 5 6 8" xfId="42905" xr:uid="{A7F38442-3BFD-4BE1-BB91-CF4E72A7ECE4}"/>
    <cellStyle name="40% - Énfasis1 2 5 7" xfId="2982" xr:uid="{00000000-0005-0000-0000-0000612B0000}"/>
    <cellStyle name="40% - Énfasis1 2 5 7 2" xfId="17092" xr:uid="{00000000-0005-0000-0000-0000622B0000}"/>
    <cellStyle name="40% - Énfasis1 2 5 7 2 2" xfId="29985" xr:uid="{00000000-0005-0000-0000-0000632B0000}"/>
    <cellStyle name="40% - Énfasis1 2 5 7 3" xfId="12803" xr:uid="{00000000-0005-0000-0000-0000642B0000}"/>
    <cellStyle name="40% - Énfasis1 2 5 7 3 2" xfId="34870" xr:uid="{00000000-0005-0000-0000-0000652B0000}"/>
    <cellStyle name="40% - Énfasis1 2 5 7 4" xfId="7925" xr:uid="{00000000-0005-0000-0000-0000662B0000}"/>
    <cellStyle name="40% - Énfasis1 2 5 7 5" xfId="25050" xr:uid="{00000000-0005-0000-0000-0000672B0000}"/>
    <cellStyle name="40% - Énfasis1 2 5 7 6" xfId="39879" xr:uid="{00000000-0005-0000-0000-0000682B0000}"/>
    <cellStyle name="40% - Énfasis1 2 5 7 7" xfId="44942" xr:uid="{4579FE65-2F5B-4F46-B09C-A691625313BD}"/>
    <cellStyle name="40% - Énfasis1 2 5 8" xfId="5456" xr:uid="{00000000-0005-0000-0000-0000692B0000}"/>
    <cellStyle name="40% - Énfasis1 2 5 8 2" xfId="27549" xr:uid="{00000000-0005-0000-0000-00006A2B0000}"/>
    <cellStyle name="40% - Énfasis1 2 5 9" xfId="15098" xr:uid="{00000000-0005-0000-0000-00006B2B0000}"/>
    <cellStyle name="40% - Énfasis1 2 5 9 2" xfId="32434" xr:uid="{00000000-0005-0000-0000-00006C2B0000}"/>
    <cellStyle name="40% - Énfasis1 2 6" xfId="512" xr:uid="{00000000-0005-0000-0000-00006D2B0000}"/>
    <cellStyle name="40% - Énfasis1 2 6 10" xfId="19460" xr:uid="{00000000-0005-0000-0000-00006E2B0000}"/>
    <cellStyle name="40% - Énfasis1 2 6 11" xfId="19872" xr:uid="{00000000-0005-0000-0000-00006F2B0000}"/>
    <cellStyle name="40% - Énfasis1 2 6 12" xfId="10399" xr:uid="{00000000-0005-0000-0000-0000702B0000}"/>
    <cellStyle name="40% - Énfasis1 2 6 13" xfId="22540" xr:uid="{00000000-0005-0000-0000-0000712B0000}"/>
    <cellStyle name="40% - Énfasis1 2 6 14" xfId="37370" xr:uid="{00000000-0005-0000-0000-0000722B0000}"/>
    <cellStyle name="40% - Énfasis1 2 6 15" xfId="42438" xr:uid="{0E6F52B4-C4BE-4CE2-9C81-1930CBA6E148}"/>
    <cellStyle name="40% - Énfasis1 2 6 2" xfId="621" xr:uid="{00000000-0005-0000-0000-0000732B0000}"/>
    <cellStyle name="40% - Énfasis1 2 6 2 10" xfId="37478" xr:uid="{00000000-0005-0000-0000-0000742B0000}"/>
    <cellStyle name="40% - Énfasis1 2 6 2 11" xfId="42546" xr:uid="{8800CA47-004B-4A70-BC62-CAF7671C38AC}"/>
    <cellStyle name="40% - Énfasis1 2 6 2 2" xfId="2231" xr:uid="{00000000-0005-0000-0000-0000752B0000}"/>
    <cellStyle name="40% - Énfasis1 2 6 2 2 2" xfId="4673" xr:uid="{00000000-0005-0000-0000-0000762B0000}"/>
    <cellStyle name="40% - Énfasis1 2 6 2 2 2 2" xfId="18783" xr:uid="{00000000-0005-0000-0000-0000772B0000}"/>
    <cellStyle name="40% - Énfasis1 2 6 2 2 2 2 2" xfId="31676" xr:uid="{00000000-0005-0000-0000-0000782B0000}"/>
    <cellStyle name="40% - Énfasis1 2 6 2 2 2 3" xfId="14494" xr:uid="{00000000-0005-0000-0000-0000792B0000}"/>
    <cellStyle name="40% - Énfasis1 2 6 2 2 2 3 2" xfId="36561" xr:uid="{00000000-0005-0000-0000-00007A2B0000}"/>
    <cellStyle name="40% - Énfasis1 2 6 2 2 2 4" xfId="9616" xr:uid="{00000000-0005-0000-0000-00007B2B0000}"/>
    <cellStyle name="40% - Énfasis1 2 6 2 2 2 5" xfId="26741" xr:uid="{00000000-0005-0000-0000-00007C2B0000}"/>
    <cellStyle name="40% - Énfasis1 2 6 2 2 2 6" xfId="41570" xr:uid="{00000000-0005-0000-0000-00007D2B0000}"/>
    <cellStyle name="40% - Énfasis1 2 6 2 2 2 7" xfId="46633" xr:uid="{69913656-3A35-4C92-AABC-F383C5662CAA}"/>
    <cellStyle name="40% - Énfasis1 2 6 2 2 3" xfId="7147" xr:uid="{00000000-0005-0000-0000-00007E2B0000}"/>
    <cellStyle name="40% - Énfasis1 2 6 2 2 3 2" xfId="29240" xr:uid="{00000000-0005-0000-0000-00007F2B0000}"/>
    <cellStyle name="40% - Énfasis1 2 6 2 2 4" xfId="16308" xr:uid="{00000000-0005-0000-0000-0000802B0000}"/>
    <cellStyle name="40% - Énfasis1 2 6 2 2 4 2" xfId="34125" xr:uid="{00000000-0005-0000-0000-0000812B0000}"/>
    <cellStyle name="40% - Énfasis1 2 6 2 2 5" xfId="21549" xr:uid="{00000000-0005-0000-0000-0000822B0000}"/>
    <cellStyle name="40% - Énfasis1 2 6 2 2 6" xfId="12058" xr:uid="{00000000-0005-0000-0000-0000832B0000}"/>
    <cellStyle name="40% - Énfasis1 2 6 2 2 7" xfId="24199" xr:uid="{00000000-0005-0000-0000-0000842B0000}"/>
    <cellStyle name="40% - Énfasis1 2 6 2 2 8" xfId="39029" xr:uid="{00000000-0005-0000-0000-0000852B0000}"/>
    <cellStyle name="40% - Énfasis1 2 6 2 2 9" xfId="44097" xr:uid="{DE93113C-D332-4154-9A28-EEEEF51A6B6F}"/>
    <cellStyle name="40% - Énfasis1 2 6 2 3" xfId="1618" xr:uid="{00000000-0005-0000-0000-0000862B0000}"/>
    <cellStyle name="40% - Énfasis1 2 6 2 3 2" xfId="4060" xr:uid="{00000000-0005-0000-0000-0000872B0000}"/>
    <cellStyle name="40% - Énfasis1 2 6 2 3 2 2" xfId="18170" xr:uid="{00000000-0005-0000-0000-0000882B0000}"/>
    <cellStyle name="40% - Énfasis1 2 6 2 3 2 2 2" xfId="31063" xr:uid="{00000000-0005-0000-0000-0000892B0000}"/>
    <cellStyle name="40% - Énfasis1 2 6 2 3 2 3" xfId="13881" xr:uid="{00000000-0005-0000-0000-00008A2B0000}"/>
    <cellStyle name="40% - Énfasis1 2 6 2 3 2 3 2" xfId="35948" xr:uid="{00000000-0005-0000-0000-00008B2B0000}"/>
    <cellStyle name="40% - Énfasis1 2 6 2 3 2 4" xfId="9003" xr:uid="{00000000-0005-0000-0000-00008C2B0000}"/>
    <cellStyle name="40% - Énfasis1 2 6 2 3 2 5" xfId="26128" xr:uid="{00000000-0005-0000-0000-00008D2B0000}"/>
    <cellStyle name="40% - Énfasis1 2 6 2 3 2 6" xfId="40957" xr:uid="{00000000-0005-0000-0000-00008E2B0000}"/>
    <cellStyle name="40% - Énfasis1 2 6 2 3 2 7" xfId="46020" xr:uid="{86657881-EA9C-4A1B-BA82-5BA4037F5E2F}"/>
    <cellStyle name="40% - Énfasis1 2 6 2 3 3" xfId="6534" xr:uid="{00000000-0005-0000-0000-00008F2B0000}"/>
    <cellStyle name="40% - Énfasis1 2 6 2 3 3 2" xfId="28627" xr:uid="{00000000-0005-0000-0000-0000902B0000}"/>
    <cellStyle name="40% - Énfasis1 2 6 2 3 4" xfId="20936" xr:uid="{00000000-0005-0000-0000-0000912B0000}"/>
    <cellStyle name="40% - Énfasis1 2 6 2 3 4 2" xfId="33512" xr:uid="{00000000-0005-0000-0000-0000922B0000}"/>
    <cellStyle name="40% - Énfasis1 2 6 2 3 5" xfId="11445" xr:uid="{00000000-0005-0000-0000-0000932B0000}"/>
    <cellStyle name="40% - Énfasis1 2 6 2 3 6" xfId="23586" xr:uid="{00000000-0005-0000-0000-0000942B0000}"/>
    <cellStyle name="40% - Énfasis1 2 6 2 3 7" xfId="38416" xr:uid="{00000000-0005-0000-0000-0000952B0000}"/>
    <cellStyle name="40% - Énfasis1 2 6 2 3 8" xfId="43484" xr:uid="{134C9BA9-F73B-4FC4-96B2-572815BD308C}"/>
    <cellStyle name="40% - Énfasis1 2 6 2 4" xfId="3122" xr:uid="{00000000-0005-0000-0000-0000962B0000}"/>
    <cellStyle name="40% - Énfasis1 2 6 2 4 2" xfId="17232" xr:uid="{00000000-0005-0000-0000-0000972B0000}"/>
    <cellStyle name="40% - Énfasis1 2 6 2 4 2 2" xfId="30125" xr:uid="{00000000-0005-0000-0000-0000982B0000}"/>
    <cellStyle name="40% - Énfasis1 2 6 2 4 3" xfId="12943" xr:uid="{00000000-0005-0000-0000-0000992B0000}"/>
    <cellStyle name="40% - Énfasis1 2 6 2 4 3 2" xfId="35010" xr:uid="{00000000-0005-0000-0000-00009A2B0000}"/>
    <cellStyle name="40% - Énfasis1 2 6 2 4 4" xfId="8065" xr:uid="{00000000-0005-0000-0000-00009B2B0000}"/>
    <cellStyle name="40% - Énfasis1 2 6 2 4 5" xfId="25190" xr:uid="{00000000-0005-0000-0000-00009C2B0000}"/>
    <cellStyle name="40% - Énfasis1 2 6 2 4 6" xfId="40019" xr:uid="{00000000-0005-0000-0000-00009D2B0000}"/>
    <cellStyle name="40% - Énfasis1 2 6 2 4 7" xfId="45082" xr:uid="{E6B0EC16-9045-44CB-A482-B605EF527720}"/>
    <cellStyle name="40% - Énfasis1 2 6 2 5" xfId="5596" xr:uid="{00000000-0005-0000-0000-00009E2B0000}"/>
    <cellStyle name="40% - Énfasis1 2 6 2 5 2" xfId="27689" xr:uid="{00000000-0005-0000-0000-00009F2B0000}"/>
    <cellStyle name="40% - Énfasis1 2 6 2 6" xfId="15677" xr:uid="{00000000-0005-0000-0000-0000A02B0000}"/>
    <cellStyle name="40% - Énfasis1 2 6 2 6 2" xfId="32574" xr:uid="{00000000-0005-0000-0000-0000A12B0000}"/>
    <cellStyle name="40% - Énfasis1 2 6 2 7" xfId="19980" xr:uid="{00000000-0005-0000-0000-0000A22B0000}"/>
    <cellStyle name="40% - Énfasis1 2 6 2 8" xfId="10507" xr:uid="{00000000-0005-0000-0000-0000A32B0000}"/>
    <cellStyle name="40% - Énfasis1 2 6 2 9" xfId="22648" xr:uid="{00000000-0005-0000-0000-0000A42B0000}"/>
    <cellStyle name="40% - Énfasis1 2 6 3" xfId="1510" xr:uid="{00000000-0005-0000-0000-0000A52B0000}"/>
    <cellStyle name="40% - Énfasis1 2 6 3 2" xfId="3952" xr:uid="{00000000-0005-0000-0000-0000A62B0000}"/>
    <cellStyle name="40% - Énfasis1 2 6 3 2 2" xfId="18062" xr:uid="{00000000-0005-0000-0000-0000A72B0000}"/>
    <cellStyle name="40% - Énfasis1 2 6 3 2 2 2" xfId="30955" xr:uid="{00000000-0005-0000-0000-0000A82B0000}"/>
    <cellStyle name="40% - Énfasis1 2 6 3 2 3" xfId="13773" xr:uid="{00000000-0005-0000-0000-0000A92B0000}"/>
    <cellStyle name="40% - Énfasis1 2 6 3 2 3 2" xfId="35840" xr:uid="{00000000-0005-0000-0000-0000AA2B0000}"/>
    <cellStyle name="40% - Énfasis1 2 6 3 2 4" xfId="8895" xr:uid="{00000000-0005-0000-0000-0000AB2B0000}"/>
    <cellStyle name="40% - Énfasis1 2 6 3 2 5" xfId="26020" xr:uid="{00000000-0005-0000-0000-0000AC2B0000}"/>
    <cellStyle name="40% - Énfasis1 2 6 3 2 6" xfId="40849" xr:uid="{00000000-0005-0000-0000-0000AD2B0000}"/>
    <cellStyle name="40% - Énfasis1 2 6 3 2 7" xfId="45912" xr:uid="{DC134469-92B4-4E23-A41B-8DE4C4A7768D}"/>
    <cellStyle name="40% - Énfasis1 2 6 3 3" xfId="6426" xr:uid="{00000000-0005-0000-0000-0000AE2B0000}"/>
    <cellStyle name="40% - Énfasis1 2 6 3 3 2" xfId="28519" xr:uid="{00000000-0005-0000-0000-0000AF2B0000}"/>
    <cellStyle name="40% - Énfasis1 2 6 3 4" xfId="15569" xr:uid="{00000000-0005-0000-0000-0000B02B0000}"/>
    <cellStyle name="40% - Énfasis1 2 6 3 4 2" xfId="33404" xr:uid="{00000000-0005-0000-0000-0000B12B0000}"/>
    <cellStyle name="40% - Énfasis1 2 6 3 5" xfId="20828" xr:uid="{00000000-0005-0000-0000-0000B22B0000}"/>
    <cellStyle name="40% - Énfasis1 2 6 3 6" xfId="11337" xr:uid="{00000000-0005-0000-0000-0000B32B0000}"/>
    <cellStyle name="40% - Énfasis1 2 6 3 7" xfId="23478" xr:uid="{00000000-0005-0000-0000-0000B42B0000}"/>
    <cellStyle name="40% - Énfasis1 2 6 3 8" xfId="38308" xr:uid="{00000000-0005-0000-0000-0000B52B0000}"/>
    <cellStyle name="40% - Énfasis1 2 6 3 9" xfId="43376" xr:uid="{60EABC8B-066F-44FC-A9A7-D447C7379665}"/>
    <cellStyle name="40% - Énfasis1 2 6 4" xfId="2123" xr:uid="{00000000-0005-0000-0000-0000B62B0000}"/>
    <cellStyle name="40% - Énfasis1 2 6 4 2" xfId="4565" xr:uid="{00000000-0005-0000-0000-0000B72B0000}"/>
    <cellStyle name="40% - Énfasis1 2 6 4 2 2" xfId="18675" xr:uid="{00000000-0005-0000-0000-0000B82B0000}"/>
    <cellStyle name="40% - Énfasis1 2 6 4 2 2 2" xfId="31568" xr:uid="{00000000-0005-0000-0000-0000B92B0000}"/>
    <cellStyle name="40% - Énfasis1 2 6 4 2 3" xfId="14386" xr:uid="{00000000-0005-0000-0000-0000BA2B0000}"/>
    <cellStyle name="40% - Énfasis1 2 6 4 2 3 2" xfId="36453" xr:uid="{00000000-0005-0000-0000-0000BB2B0000}"/>
    <cellStyle name="40% - Énfasis1 2 6 4 2 4" xfId="9508" xr:uid="{00000000-0005-0000-0000-0000BC2B0000}"/>
    <cellStyle name="40% - Énfasis1 2 6 4 2 5" xfId="26633" xr:uid="{00000000-0005-0000-0000-0000BD2B0000}"/>
    <cellStyle name="40% - Énfasis1 2 6 4 2 6" xfId="41462" xr:uid="{00000000-0005-0000-0000-0000BE2B0000}"/>
    <cellStyle name="40% - Énfasis1 2 6 4 2 7" xfId="46525" xr:uid="{83983EAB-4A11-4A73-A8E9-DA939D74F7C2}"/>
    <cellStyle name="40% - Énfasis1 2 6 4 3" xfId="7039" xr:uid="{00000000-0005-0000-0000-0000BF2B0000}"/>
    <cellStyle name="40% - Énfasis1 2 6 4 3 2" xfId="29132" xr:uid="{00000000-0005-0000-0000-0000C02B0000}"/>
    <cellStyle name="40% - Énfasis1 2 6 4 4" xfId="16200" xr:uid="{00000000-0005-0000-0000-0000C12B0000}"/>
    <cellStyle name="40% - Énfasis1 2 6 4 4 2" xfId="34017" xr:uid="{00000000-0005-0000-0000-0000C22B0000}"/>
    <cellStyle name="40% - Énfasis1 2 6 4 5" xfId="21441" xr:uid="{00000000-0005-0000-0000-0000C32B0000}"/>
    <cellStyle name="40% - Énfasis1 2 6 4 6" xfId="11950" xr:uid="{00000000-0005-0000-0000-0000C42B0000}"/>
    <cellStyle name="40% - Énfasis1 2 6 4 7" xfId="24091" xr:uid="{00000000-0005-0000-0000-0000C52B0000}"/>
    <cellStyle name="40% - Énfasis1 2 6 4 8" xfId="38921" xr:uid="{00000000-0005-0000-0000-0000C62B0000}"/>
    <cellStyle name="40% - Énfasis1 2 6 4 9" xfId="43989" xr:uid="{905C95A9-4E5B-4F52-BF7E-A84FD1AA59DA}"/>
    <cellStyle name="40% - Énfasis1 2 6 5" xfId="2395" xr:uid="{00000000-0005-0000-0000-0000C72B0000}"/>
    <cellStyle name="40% - Énfasis1 2 6 5 2" xfId="4837" xr:uid="{00000000-0005-0000-0000-0000C82B0000}"/>
    <cellStyle name="40% - Énfasis1 2 6 5 2 2" xfId="18947" xr:uid="{00000000-0005-0000-0000-0000C92B0000}"/>
    <cellStyle name="40% - Énfasis1 2 6 5 2 2 2" xfId="31840" xr:uid="{00000000-0005-0000-0000-0000CA2B0000}"/>
    <cellStyle name="40% - Énfasis1 2 6 5 2 3" xfId="14658" xr:uid="{00000000-0005-0000-0000-0000CB2B0000}"/>
    <cellStyle name="40% - Énfasis1 2 6 5 2 3 2" xfId="36725" xr:uid="{00000000-0005-0000-0000-0000CC2B0000}"/>
    <cellStyle name="40% - Énfasis1 2 6 5 2 4" xfId="9780" xr:uid="{00000000-0005-0000-0000-0000CD2B0000}"/>
    <cellStyle name="40% - Énfasis1 2 6 5 2 5" xfId="26905" xr:uid="{00000000-0005-0000-0000-0000CE2B0000}"/>
    <cellStyle name="40% - Énfasis1 2 6 5 2 6" xfId="41734" xr:uid="{00000000-0005-0000-0000-0000CF2B0000}"/>
    <cellStyle name="40% - Énfasis1 2 6 5 2 7" xfId="46797" xr:uid="{DA0D1B36-17EA-4FB4-93E6-53EF2A671ED8}"/>
    <cellStyle name="40% - Énfasis1 2 6 5 3" xfId="7311" xr:uid="{00000000-0005-0000-0000-0000D02B0000}"/>
    <cellStyle name="40% - Énfasis1 2 6 5 3 2" xfId="29404" xr:uid="{00000000-0005-0000-0000-0000D12B0000}"/>
    <cellStyle name="40% - Énfasis1 2 6 5 4" xfId="16472" xr:uid="{00000000-0005-0000-0000-0000D22B0000}"/>
    <cellStyle name="40% - Énfasis1 2 6 5 4 2" xfId="34289" xr:uid="{00000000-0005-0000-0000-0000D32B0000}"/>
    <cellStyle name="40% - Énfasis1 2 6 5 5" xfId="21713" xr:uid="{00000000-0005-0000-0000-0000D42B0000}"/>
    <cellStyle name="40% - Énfasis1 2 6 5 6" xfId="12222" xr:uid="{00000000-0005-0000-0000-0000D52B0000}"/>
    <cellStyle name="40% - Énfasis1 2 6 5 7" xfId="24363" xr:uid="{00000000-0005-0000-0000-0000D62B0000}"/>
    <cellStyle name="40% - Énfasis1 2 6 5 8" xfId="39193" xr:uid="{00000000-0005-0000-0000-0000D72B0000}"/>
    <cellStyle name="40% - Énfasis1 2 6 5 9" xfId="44261" xr:uid="{0E5558A7-EF0C-4424-8F5B-7E9F506256DD}"/>
    <cellStyle name="40% - Énfasis1 2 6 6" xfId="1068" xr:uid="{00000000-0005-0000-0000-0000D82B0000}"/>
    <cellStyle name="40% - Énfasis1 2 6 6 2" xfId="3513" xr:uid="{00000000-0005-0000-0000-0000D92B0000}"/>
    <cellStyle name="40% - Énfasis1 2 6 6 2 2" xfId="17623" xr:uid="{00000000-0005-0000-0000-0000DA2B0000}"/>
    <cellStyle name="40% - Énfasis1 2 6 6 2 2 2" xfId="30516" xr:uid="{00000000-0005-0000-0000-0000DB2B0000}"/>
    <cellStyle name="40% - Énfasis1 2 6 6 2 3" xfId="13334" xr:uid="{00000000-0005-0000-0000-0000DC2B0000}"/>
    <cellStyle name="40% - Énfasis1 2 6 6 2 3 2" xfId="35401" xr:uid="{00000000-0005-0000-0000-0000DD2B0000}"/>
    <cellStyle name="40% - Énfasis1 2 6 6 2 4" xfId="8456" xr:uid="{00000000-0005-0000-0000-0000DE2B0000}"/>
    <cellStyle name="40% - Énfasis1 2 6 6 2 5" xfId="25581" xr:uid="{00000000-0005-0000-0000-0000DF2B0000}"/>
    <cellStyle name="40% - Énfasis1 2 6 6 2 6" xfId="40410" xr:uid="{00000000-0005-0000-0000-0000E02B0000}"/>
    <cellStyle name="40% - Énfasis1 2 6 6 2 7" xfId="45473" xr:uid="{E4CA7F2F-5ABC-4A3A-BE6B-2B20151D483F}"/>
    <cellStyle name="40% - Énfasis1 2 6 6 3" xfId="5987" xr:uid="{00000000-0005-0000-0000-0000E12B0000}"/>
    <cellStyle name="40% - Énfasis1 2 6 6 3 2" xfId="28080" xr:uid="{00000000-0005-0000-0000-0000E22B0000}"/>
    <cellStyle name="40% - Énfasis1 2 6 6 4" xfId="20389" xr:uid="{00000000-0005-0000-0000-0000E32B0000}"/>
    <cellStyle name="40% - Énfasis1 2 6 6 4 2" xfId="32965" xr:uid="{00000000-0005-0000-0000-0000E42B0000}"/>
    <cellStyle name="40% - Énfasis1 2 6 6 5" xfId="10898" xr:uid="{00000000-0005-0000-0000-0000E52B0000}"/>
    <cellStyle name="40% - Énfasis1 2 6 6 6" xfId="23039" xr:uid="{00000000-0005-0000-0000-0000E62B0000}"/>
    <cellStyle name="40% - Énfasis1 2 6 6 7" xfId="37869" xr:uid="{00000000-0005-0000-0000-0000E72B0000}"/>
    <cellStyle name="40% - Énfasis1 2 6 6 8" xfId="42937" xr:uid="{2C517EAE-9569-48A6-95FB-A033CB258E6B}"/>
    <cellStyle name="40% - Énfasis1 2 6 7" xfId="3014" xr:uid="{00000000-0005-0000-0000-0000E82B0000}"/>
    <cellStyle name="40% - Énfasis1 2 6 7 2" xfId="17124" xr:uid="{00000000-0005-0000-0000-0000E92B0000}"/>
    <cellStyle name="40% - Énfasis1 2 6 7 2 2" xfId="30017" xr:uid="{00000000-0005-0000-0000-0000EA2B0000}"/>
    <cellStyle name="40% - Énfasis1 2 6 7 3" xfId="12835" xr:uid="{00000000-0005-0000-0000-0000EB2B0000}"/>
    <cellStyle name="40% - Énfasis1 2 6 7 3 2" xfId="34902" xr:uid="{00000000-0005-0000-0000-0000EC2B0000}"/>
    <cellStyle name="40% - Énfasis1 2 6 7 4" xfId="7957" xr:uid="{00000000-0005-0000-0000-0000ED2B0000}"/>
    <cellStyle name="40% - Énfasis1 2 6 7 5" xfId="25082" xr:uid="{00000000-0005-0000-0000-0000EE2B0000}"/>
    <cellStyle name="40% - Énfasis1 2 6 7 6" xfId="39911" xr:uid="{00000000-0005-0000-0000-0000EF2B0000}"/>
    <cellStyle name="40% - Énfasis1 2 6 7 7" xfId="44974" xr:uid="{4676497F-0F25-49EA-9D05-E3537AE8D6DE}"/>
    <cellStyle name="40% - Énfasis1 2 6 8" xfId="5488" xr:uid="{00000000-0005-0000-0000-0000F02B0000}"/>
    <cellStyle name="40% - Énfasis1 2 6 8 2" xfId="27581" xr:uid="{00000000-0005-0000-0000-0000F12B0000}"/>
    <cellStyle name="40% - Énfasis1 2 6 9" xfId="15130" xr:uid="{00000000-0005-0000-0000-0000F22B0000}"/>
    <cellStyle name="40% - Énfasis1 2 6 9 2" xfId="32466" xr:uid="{00000000-0005-0000-0000-0000F32B0000}"/>
    <cellStyle name="40% - Énfasis1 2 7" xfId="267" xr:uid="{00000000-0005-0000-0000-0000F42B0000}"/>
    <cellStyle name="40% - Énfasis1 2 7 10" xfId="22323" xr:uid="{00000000-0005-0000-0000-0000F52B0000}"/>
    <cellStyle name="40% - Énfasis1 2 7 11" xfId="37153" xr:uid="{00000000-0005-0000-0000-0000F62B0000}"/>
    <cellStyle name="40% - Énfasis1 2 7 12" xfId="42221" xr:uid="{35378141-87AD-4C5C-9261-293D35B0202D}"/>
    <cellStyle name="40% - Énfasis1 2 7 2" xfId="1290" xr:uid="{00000000-0005-0000-0000-0000F72B0000}"/>
    <cellStyle name="40% - Énfasis1 2 7 2 2" xfId="3735" xr:uid="{00000000-0005-0000-0000-0000F82B0000}"/>
    <cellStyle name="40% - Énfasis1 2 7 2 2 2" xfId="17845" xr:uid="{00000000-0005-0000-0000-0000F92B0000}"/>
    <cellStyle name="40% - Énfasis1 2 7 2 2 2 2" xfId="30738" xr:uid="{00000000-0005-0000-0000-0000FA2B0000}"/>
    <cellStyle name="40% - Énfasis1 2 7 2 2 3" xfId="13556" xr:uid="{00000000-0005-0000-0000-0000FB2B0000}"/>
    <cellStyle name="40% - Énfasis1 2 7 2 2 3 2" xfId="35623" xr:uid="{00000000-0005-0000-0000-0000FC2B0000}"/>
    <cellStyle name="40% - Énfasis1 2 7 2 2 4" xfId="8678" xr:uid="{00000000-0005-0000-0000-0000FD2B0000}"/>
    <cellStyle name="40% - Énfasis1 2 7 2 2 5" xfId="25803" xr:uid="{00000000-0005-0000-0000-0000FE2B0000}"/>
    <cellStyle name="40% - Énfasis1 2 7 2 2 6" xfId="40632" xr:uid="{00000000-0005-0000-0000-0000FF2B0000}"/>
    <cellStyle name="40% - Énfasis1 2 7 2 2 7" xfId="45695" xr:uid="{085B1B7D-B963-49E3-AABF-DEFAC3324413}"/>
    <cellStyle name="40% - Énfasis1 2 7 2 3" xfId="6209" xr:uid="{00000000-0005-0000-0000-0000002C0000}"/>
    <cellStyle name="40% - Énfasis1 2 7 2 3 2" xfId="28302" xr:uid="{00000000-0005-0000-0000-0000012C0000}"/>
    <cellStyle name="40% - Énfasis1 2 7 2 4" xfId="15352" xr:uid="{00000000-0005-0000-0000-0000022C0000}"/>
    <cellStyle name="40% - Énfasis1 2 7 2 4 2" xfId="33187" xr:uid="{00000000-0005-0000-0000-0000032C0000}"/>
    <cellStyle name="40% - Énfasis1 2 7 2 5" xfId="20611" xr:uid="{00000000-0005-0000-0000-0000042C0000}"/>
    <cellStyle name="40% - Énfasis1 2 7 2 6" xfId="11120" xr:uid="{00000000-0005-0000-0000-0000052C0000}"/>
    <cellStyle name="40% - Énfasis1 2 7 2 7" xfId="23261" xr:uid="{00000000-0005-0000-0000-0000062C0000}"/>
    <cellStyle name="40% - Énfasis1 2 7 2 8" xfId="38091" xr:uid="{00000000-0005-0000-0000-0000072C0000}"/>
    <cellStyle name="40% - Énfasis1 2 7 2 9" xfId="43159" xr:uid="{C6C54272-06C6-4770-A5F6-95B25C771F0E}"/>
    <cellStyle name="40% - Énfasis1 2 7 3" xfId="1906" xr:uid="{00000000-0005-0000-0000-0000082C0000}"/>
    <cellStyle name="40% - Énfasis1 2 7 3 2" xfId="4348" xr:uid="{00000000-0005-0000-0000-0000092C0000}"/>
    <cellStyle name="40% - Énfasis1 2 7 3 2 2" xfId="18458" xr:uid="{00000000-0005-0000-0000-00000A2C0000}"/>
    <cellStyle name="40% - Énfasis1 2 7 3 2 2 2" xfId="31351" xr:uid="{00000000-0005-0000-0000-00000B2C0000}"/>
    <cellStyle name="40% - Énfasis1 2 7 3 2 3" xfId="14169" xr:uid="{00000000-0005-0000-0000-00000C2C0000}"/>
    <cellStyle name="40% - Énfasis1 2 7 3 2 3 2" xfId="36236" xr:uid="{00000000-0005-0000-0000-00000D2C0000}"/>
    <cellStyle name="40% - Énfasis1 2 7 3 2 4" xfId="9291" xr:uid="{00000000-0005-0000-0000-00000E2C0000}"/>
    <cellStyle name="40% - Énfasis1 2 7 3 2 5" xfId="26416" xr:uid="{00000000-0005-0000-0000-00000F2C0000}"/>
    <cellStyle name="40% - Énfasis1 2 7 3 2 6" xfId="41245" xr:uid="{00000000-0005-0000-0000-0000102C0000}"/>
    <cellStyle name="40% - Énfasis1 2 7 3 2 7" xfId="46308" xr:uid="{E8CAEBB1-7317-44FD-A5BA-FF45EADAB834}"/>
    <cellStyle name="40% - Énfasis1 2 7 3 3" xfId="6822" xr:uid="{00000000-0005-0000-0000-0000112C0000}"/>
    <cellStyle name="40% - Énfasis1 2 7 3 3 2" xfId="28915" xr:uid="{00000000-0005-0000-0000-0000122C0000}"/>
    <cellStyle name="40% - Énfasis1 2 7 3 4" xfId="15983" xr:uid="{00000000-0005-0000-0000-0000132C0000}"/>
    <cellStyle name="40% - Énfasis1 2 7 3 4 2" xfId="33800" xr:uid="{00000000-0005-0000-0000-0000142C0000}"/>
    <cellStyle name="40% - Énfasis1 2 7 3 5" xfId="21224" xr:uid="{00000000-0005-0000-0000-0000152C0000}"/>
    <cellStyle name="40% - Énfasis1 2 7 3 6" xfId="11733" xr:uid="{00000000-0005-0000-0000-0000162C0000}"/>
    <cellStyle name="40% - Énfasis1 2 7 3 7" xfId="23874" xr:uid="{00000000-0005-0000-0000-0000172C0000}"/>
    <cellStyle name="40% - Énfasis1 2 7 3 8" xfId="38704" xr:uid="{00000000-0005-0000-0000-0000182C0000}"/>
    <cellStyle name="40% - Énfasis1 2 7 3 9" xfId="43772" xr:uid="{6E746259-6826-4D0D-9B78-3EFB9C946082}"/>
    <cellStyle name="40% - Énfasis1 2 7 4" xfId="1119" xr:uid="{00000000-0005-0000-0000-0000192C0000}"/>
    <cellStyle name="40% - Énfasis1 2 7 4 2" xfId="3564" xr:uid="{00000000-0005-0000-0000-00001A2C0000}"/>
    <cellStyle name="40% - Énfasis1 2 7 4 2 2" xfId="17674" xr:uid="{00000000-0005-0000-0000-00001B2C0000}"/>
    <cellStyle name="40% - Énfasis1 2 7 4 2 2 2" xfId="30567" xr:uid="{00000000-0005-0000-0000-00001C2C0000}"/>
    <cellStyle name="40% - Énfasis1 2 7 4 2 3" xfId="13385" xr:uid="{00000000-0005-0000-0000-00001D2C0000}"/>
    <cellStyle name="40% - Énfasis1 2 7 4 2 3 2" xfId="35452" xr:uid="{00000000-0005-0000-0000-00001E2C0000}"/>
    <cellStyle name="40% - Énfasis1 2 7 4 2 4" xfId="8507" xr:uid="{00000000-0005-0000-0000-00001F2C0000}"/>
    <cellStyle name="40% - Énfasis1 2 7 4 2 5" xfId="25632" xr:uid="{00000000-0005-0000-0000-0000202C0000}"/>
    <cellStyle name="40% - Énfasis1 2 7 4 2 6" xfId="40461" xr:uid="{00000000-0005-0000-0000-0000212C0000}"/>
    <cellStyle name="40% - Énfasis1 2 7 4 2 7" xfId="45524" xr:uid="{21132016-3198-42FE-814B-8435F93D3950}"/>
    <cellStyle name="40% - Énfasis1 2 7 4 3" xfId="6038" xr:uid="{00000000-0005-0000-0000-0000222C0000}"/>
    <cellStyle name="40% - Énfasis1 2 7 4 3 2" xfId="28131" xr:uid="{00000000-0005-0000-0000-0000232C0000}"/>
    <cellStyle name="40% - Énfasis1 2 7 4 4" xfId="20440" xr:uid="{00000000-0005-0000-0000-0000242C0000}"/>
    <cellStyle name="40% - Énfasis1 2 7 4 4 2" xfId="33016" xr:uid="{00000000-0005-0000-0000-0000252C0000}"/>
    <cellStyle name="40% - Énfasis1 2 7 4 5" xfId="10949" xr:uid="{00000000-0005-0000-0000-0000262C0000}"/>
    <cellStyle name="40% - Énfasis1 2 7 4 6" xfId="23090" xr:uid="{00000000-0005-0000-0000-0000272C0000}"/>
    <cellStyle name="40% - Énfasis1 2 7 4 7" xfId="37920" xr:uid="{00000000-0005-0000-0000-0000282C0000}"/>
    <cellStyle name="40% - Énfasis1 2 7 4 8" xfId="42988" xr:uid="{CFFD9C21-A708-45DE-A73E-75C3C1F33D70}"/>
    <cellStyle name="40% - Énfasis1 2 7 5" xfId="2797" xr:uid="{00000000-0005-0000-0000-0000292C0000}"/>
    <cellStyle name="40% - Énfasis1 2 7 5 2" xfId="16907" xr:uid="{00000000-0005-0000-0000-00002A2C0000}"/>
    <cellStyle name="40% - Énfasis1 2 7 5 2 2" xfId="29800" xr:uid="{00000000-0005-0000-0000-00002B2C0000}"/>
    <cellStyle name="40% - Énfasis1 2 7 5 3" xfId="12618" xr:uid="{00000000-0005-0000-0000-00002C2C0000}"/>
    <cellStyle name="40% - Énfasis1 2 7 5 3 2" xfId="34685" xr:uid="{00000000-0005-0000-0000-00002D2C0000}"/>
    <cellStyle name="40% - Énfasis1 2 7 5 4" xfId="7740" xr:uid="{00000000-0005-0000-0000-00002E2C0000}"/>
    <cellStyle name="40% - Énfasis1 2 7 5 5" xfId="24865" xr:uid="{00000000-0005-0000-0000-00002F2C0000}"/>
    <cellStyle name="40% - Énfasis1 2 7 5 6" xfId="39694" xr:uid="{00000000-0005-0000-0000-0000302C0000}"/>
    <cellStyle name="40% - Énfasis1 2 7 5 7" xfId="44757" xr:uid="{A519D707-0BCD-4702-9A1B-721FA40D4A16}"/>
    <cellStyle name="40% - Énfasis1 2 7 6" xfId="5271" xr:uid="{00000000-0005-0000-0000-0000312C0000}"/>
    <cellStyle name="40% - Énfasis1 2 7 6 2" xfId="27364" xr:uid="{00000000-0005-0000-0000-0000322C0000}"/>
    <cellStyle name="40% - Énfasis1 2 7 7" xfId="15181" xr:uid="{00000000-0005-0000-0000-0000332C0000}"/>
    <cellStyle name="40% - Énfasis1 2 7 7 2" xfId="32249" xr:uid="{00000000-0005-0000-0000-0000342C0000}"/>
    <cellStyle name="40% - Énfasis1 2 7 8" xfId="19655" xr:uid="{00000000-0005-0000-0000-0000352C0000}"/>
    <cellStyle name="40% - Énfasis1 2 7 9" xfId="10182" xr:uid="{00000000-0005-0000-0000-0000362C0000}"/>
    <cellStyle name="40% - Énfasis1 2 8" xfId="556" xr:uid="{00000000-0005-0000-0000-0000372C0000}"/>
    <cellStyle name="40% - Énfasis1 2 8 10" xfId="37414" xr:uid="{00000000-0005-0000-0000-0000382C0000}"/>
    <cellStyle name="40% - Énfasis1 2 8 11" xfId="42482" xr:uid="{27046696-DDD8-4FF9-B87D-D007ED6D4B80}"/>
    <cellStyle name="40% - Énfasis1 2 8 2" xfId="2167" xr:uid="{00000000-0005-0000-0000-0000392C0000}"/>
    <cellStyle name="40% - Énfasis1 2 8 2 2" xfId="4609" xr:uid="{00000000-0005-0000-0000-00003A2C0000}"/>
    <cellStyle name="40% - Énfasis1 2 8 2 2 2" xfId="18719" xr:uid="{00000000-0005-0000-0000-00003B2C0000}"/>
    <cellStyle name="40% - Énfasis1 2 8 2 2 2 2" xfId="31612" xr:uid="{00000000-0005-0000-0000-00003C2C0000}"/>
    <cellStyle name="40% - Énfasis1 2 8 2 2 3" xfId="14430" xr:uid="{00000000-0005-0000-0000-00003D2C0000}"/>
    <cellStyle name="40% - Énfasis1 2 8 2 2 3 2" xfId="36497" xr:uid="{00000000-0005-0000-0000-00003E2C0000}"/>
    <cellStyle name="40% - Énfasis1 2 8 2 2 4" xfId="9552" xr:uid="{00000000-0005-0000-0000-00003F2C0000}"/>
    <cellStyle name="40% - Énfasis1 2 8 2 2 5" xfId="26677" xr:uid="{00000000-0005-0000-0000-0000402C0000}"/>
    <cellStyle name="40% - Énfasis1 2 8 2 2 6" xfId="41506" xr:uid="{00000000-0005-0000-0000-0000412C0000}"/>
    <cellStyle name="40% - Énfasis1 2 8 2 2 7" xfId="46569" xr:uid="{21C6157C-4735-449E-8282-BB5BEAB9B833}"/>
    <cellStyle name="40% - Énfasis1 2 8 2 3" xfId="7083" xr:uid="{00000000-0005-0000-0000-0000422C0000}"/>
    <cellStyle name="40% - Énfasis1 2 8 2 3 2" xfId="29176" xr:uid="{00000000-0005-0000-0000-0000432C0000}"/>
    <cellStyle name="40% - Énfasis1 2 8 2 4" xfId="16244" xr:uid="{00000000-0005-0000-0000-0000442C0000}"/>
    <cellStyle name="40% - Énfasis1 2 8 2 4 2" xfId="34061" xr:uid="{00000000-0005-0000-0000-0000452C0000}"/>
    <cellStyle name="40% - Énfasis1 2 8 2 5" xfId="21485" xr:uid="{00000000-0005-0000-0000-0000462C0000}"/>
    <cellStyle name="40% - Énfasis1 2 8 2 6" xfId="11994" xr:uid="{00000000-0005-0000-0000-0000472C0000}"/>
    <cellStyle name="40% - Énfasis1 2 8 2 7" xfId="24135" xr:uid="{00000000-0005-0000-0000-0000482C0000}"/>
    <cellStyle name="40% - Énfasis1 2 8 2 8" xfId="38965" xr:uid="{00000000-0005-0000-0000-0000492C0000}"/>
    <cellStyle name="40% - Énfasis1 2 8 2 9" xfId="44033" xr:uid="{D0911E4D-3630-4CA6-9F5C-ABCA327E51A9}"/>
    <cellStyle name="40% - Énfasis1 2 8 3" xfId="1554" xr:uid="{00000000-0005-0000-0000-00004A2C0000}"/>
    <cellStyle name="40% - Énfasis1 2 8 3 2" xfId="3996" xr:uid="{00000000-0005-0000-0000-00004B2C0000}"/>
    <cellStyle name="40% - Énfasis1 2 8 3 2 2" xfId="18106" xr:uid="{00000000-0005-0000-0000-00004C2C0000}"/>
    <cellStyle name="40% - Énfasis1 2 8 3 2 2 2" xfId="30999" xr:uid="{00000000-0005-0000-0000-00004D2C0000}"/>
    <cellStyle name="40% - Énfasis1 2 8 3 2 3" xfId="13817" xr:uid="{00000000-0005-0000-0000-00004E2C0000}"/>
    <cellStyle name="40% - Énfasis1 2 8 3 2 3 2" xfId="35884" xr:uid="{00000000-0005-0000-0000-00004F2C0000}"/>
    <cellStyle name="40% - Énfasis1 2 8 3 2 4" xfId="8939" xr:uid="{00000000-0005-0000-0000-0000502C0000}"/>
    <cellStyle name="40% - Énfasis1 2 8 3 2 5" xfId="26064" xr:uid="{00000000-0005-0000-0000-0000512C0000}"/>
    <cellStyle name="40% - Énfasis1 2 8 3 2 6" xfId="40893" xr:uid="{00000000-0005-0000-0000-0000522C0000}"/>
    <cellStyle name="40% - Énfasis1 2 8 3 2 7" xfId="45956" xr:uid="{32B76B99-D2A0-43A7-A132-8E61817401AD}"/>
    <cellStyle name="40% - Énfasis1 2 8 3 3" xfId="6470" xr:uid="{00000000-0005-0000-0000-0000532C0000}"/>
    <cellStyle name="40% - Énfasis1 2 8 3 3 2" xfId="28563" xr:uid="{00000000-0005-0000-0000-0000542C0000}"/>
    <cellStyle name="40% - Énfasis1 2 8 3 4" xfId="20872" xr:uid="{00000000-0005-0000-0000-0000552C0000}"/>
    <cellStyle name="40% - Énfasis1 2 8 3 4 2" xfId="33448" xr:uid="{00000000-0005-0000-0000-0000562C0000}"/>
    <cellStyle name="40% - Énfasis1 2 8 3 5" xfId="11381" xr:uid="{00000000-0005-0000-0000-0000572C0000}"/>
    <cellStyle name="40% - Énfasis1 2 8 3 6" xfId="23522" xr:uid="{00000000-0005-0000-0000-0000582C0000}"/>
    <cellStyle name="40% - Énfasis1 2 8 3 7" xfId="38352" xr:uid="{00000000-0005-0000-0000-0000592C0000}"/>
    <cellStyle name="40% - Énfasis1 2 8 3 8" xfId="43420" xr:uid="{E92D8DC6-D24D-4108-83B0-3371D5A15166}"/>
    <cellStyle name="40% - Énfasis1 2 8 4" xfId="3058" xr:uid="{00000000-0005-0000-0000-00005A2C0000}"/>
    <cellStyle name="40% - Énfasis1 2 8 4 2" xfId="17168" xr:uid="{00000000-0005-0000-0000-00005B2C0000}"/>
    <cellStyle name="40% - Énfasis1 2 8 4 2 2" xfId="30061" xr:uid="{00000000-0005-0000-0000-00005C2C0000}"/>
    <cellStyle name="40% - Énfasis1 2 8 4 3" xfId="12879" xr:uid="{00000000-0005-0000-0000-00005D2C0000}"/>
    <cellStyle name="40% - Énfasis1 2 8 4 3 2" xfId="34946" xr:uid="{00000000-0005-0000-0000-00005E2C0000}"/>
    <cellStyle name="40% - Énfasis1 2 8 4 4" xfId="8001" xr:uid="{00000000-0005-0000-0000-00005F2C0000}"/>
    <cellStyle name="40% - Énfasis1 2 8 4 5" xfId="25126" xr:uid="{00000000-0005-0000-0000-0000602C0000}"/>
    <cellStyle name="40% - Énfasis1 2 8 4 6" xfId="39955" xr:uid="{00000000-0005-0000-0000-0000612C0000}"/>
    <cellStyle name="40% - Énfasis1 2 8 4 7" xfId="45018" xr:uid="{9B87979F-A16A-48DD-A573-EF8D322D0933}"/>
    <cellStyle name="40% - Énfasis1 2 8 5" xfId="5532" xr:uid="{00000000-0005-0000-0000-0000622C0000}"/>
    <cellStyle name="40% - Énfasis1 2 8 5 2" xfId="27625" xr:uid="{00000000-0005-0000-0000-0000632C0000}"/>
    <cellStyle name="40% - Énfasis1 2 8 6" xfId="15613" xr:uid="{00000000-0005-0000-0000-0000642C0000}"/>
    <cellStyle name="40% - Énfasis1 2 8 6 2" xfId="32510" xr:uid="{00000000-0005-0000-0000-0000652C0000}"/>
    <cellStyle name="40% - Énfasis1 2 8 7" xfId="19916" xr:uid="{00000000-0005-0000-0000-0000662C0000}"/>
    <cellStyle name="40% - Énfasis1 2 8 8" xfId="10443" xr:uid="{00000000-0005-0000-0000-0000672C0000}"/>
    <cellStyle name="40% - Énfasis1 2 8 9" xfId="22584" xr:uid="{00000000-0005-0000-0000-0000682C0000}"/>
    <cellStyle name="40% - Énfasis1 2 9" xfId="829" xr:uid="{00000000-0005-0000-0000-0000692C0000}"/>
    <cellStyle name="40% - Énfasis1 2 9 10" xfId="42698" xr:uid="{80F947F9-978B-48FF-9D80-5D983EC56F7C}"/>
    <cellStyle name="40% - Énfasis1 2 9 2" xfId="1174" xr:uid="{00000000-0005-0000-0000-00006A2C0000}"/>
    <cellStyle name="40% - Énfasis1 2 9 2 2" xfId="3619" xr:uid="{00000000-0005-0000-0000-00006B2C0000}"/>
    <cellStyle name="40% - Énfasis1 2 9 2 2 2" xfId="17729" xr:uid="{00000000-0005-0000-0000-00006C2C0000}"/>
    <cellStyle name="40% - Énfasis1 2 9 2 2 2 2" xfId="30622" xr:uid="{00000000-0005-0000-0000-00006D2C0000}"/>
    <cellStyle name="40% - Énfasis1 2 9 2 2 3" xfId="13440" xr:uid="{00000000-0005-0000-0000-00006E2C0000}"/>
    <cellStyle name="40% - Énfasis1 2 9 2 2 3 2" xfId="35507" xr:uid="{00000000-0005-0000-0000-00006F2C0000}"/>
    <cellStyle name="40% - Énfasis1 2 9 2 2 4" xfId="8562" xr:uid="{00000000-0005-0000-0000-0000702C0000}"/>
    <cellStyle name="40% - Énfasis1 2 9 2 2 5" xfId="25687" xr:uid="{00000000-0005-0000-0000-0000712C0000}"/>
    <cellStyle name="40% - Énfasis1 2 9 2 2 6" xfId="40516" xr:uid="{00000000-0005-0000-0000-0000722C0000}"/>
    <cellStyle name="40% - Énfasis1 2 9 2 2 7" xfId="45579" xr:uid="{43185BAA-6218-46F0-AB21-3CACF5A8DF98}"/>
    <cellStyle name="40% - Énfasis1 2 9 2 3" xfId="6093" xr:uid="{00000000-0005-0000-0000-0000732C0000}"/>
    <cellStyle name="40% - Énfasis1 2 9 2 3 2" xfId="28186" xr:uid="{00000000-0005-0000-0000-0000742C0000}"/>
    <cellStyle name="40% - Énfasis1 2 9 2 4" xfId="20495" xr:uid="{00000000-0005-0000-0000-0000752C0000}"/>
    <cellStyle name="40% - Énfasis1 2 9 2 4 2" xfId="33071" xr:uid="{00000000-0005-0000-0000-0000762C0000}"/>
    <cellStyle name="40% - Énfasis1 2 9 2 5" xfId="11004" xr:uid="{00000000-0005-0000-0000-0000772C0000}"/>
    <cellStyle name="40% - Énfasis1 2 9 2 6" xfId="23145" xr:uid="{00000000-0005-0000-0000-0000782C0000}"/>
    <cellStyle name="40% - Énfasis1 2 9 2 7" xfId="37975" xr:uid="{00000000-0005-0000-0000-0000792C0000}"/>
    <cellStyle name="40% - Énfasis1 2 9 2 8" xfId="43043" xr:uid="{3B496E50-61F8-4455-AEA8-D8CAF971BAA8}"/>
    <cellStyle name="40% - Énfasis1 2 9 3" xfId="3274" xr:uid="{00000000-0005-0000-0000-00007A2C0000}"/>
    <cellStyle name="40% - Énfasis1 2 9 3 2" xfId="17384" xr:uid="{00000000-0005-0000-0000-00007B2C0000}"/>
    <cellStyle name="40% - Énfasis1 2 9 3 2 2" xfId="30277" xr:uid="{00000000-0005-0000-0000-00007C2C0000}"/>
    <cellStyle name="40% - Énfasis1 2 9 3 3" xfId="13095" xr:uid="{00000000-0005-0000-0000-00007D2C0000}"/>
    <cellStyle name="40% - Énfasis1 2 9 3 3 2" xfId="35162" xr:uid="{00000000-0005-0000-0000-00007E2C0000}"/>
    <cellStyle name="40% - Énfasis1 2 9 3 4" xfId="8217" xr:uid="{00000000-0005-0000-0000-00007F2C0000}"/>
    <cellStyle name="40% - Énfasis1 2 9 3 5" xfId="25342" xr:uid="{00000000-0005-0000-0000-0000802C0000}"/>
    <cellStyle name="40% - Énfasis1 2 9 3 6" xfId="40171" xr:uid="{00000000-0005-0000-0000-0000812C0000}"/>
    <cellStyle name="40% - Énfasis1 2 9 3 7" xfId="45234" xr:uid="{D8B3CCBB-C3E6-40EE-BB15-CEFE9961C9B1}"/>
    <cellStyle name="40% - Énfasis1 2 9 4" xfId="5748" xr:uid="{00000000-0005-0000-0000-0000822C0000}"/>
    <cellStyle name="40% - Énfasis1 2 9 4 2" xfId="27841" xr:uid="{00000000-0005-0000-0000-0000832C0000}"/>
    <cellStyle name="40% - Énfasis1 2 9 5" xfId="15236" xr:uid="{00000000-0005-0000-0000-0000842C0000}"/>
    <cellStyle name="40% - Énfasis1 2 9 5 2" xfId="32726" xr:uid="{00000000-0005-0000-0000-0000852C0000}"/>
    <cellStyle name="40% - Énfasis1 2 9 6" xfId="20150" xr:uid="{00000000-0005-0000-0000-0000862C0000}"/>
    <cellStyle name="40% - Énfasis1 2 9 7" xfId="10659" xr:uid="{00000000-0005-0000-0000-0000872C0000}"/>
    <cellStyle name="40% - Énfasis1 2 9 8" xfId="22800" xr:uid="{00000000-0005-0000-0000-0000882C0000}"/>
    <cellStyle name="40% - Énfasis1 2 9 9" xfId="37630" xr:uid="{00000000-0005-0000-0000-0000892C0000}"/>
    <cellStyle name="40% - Énfasis2" xfId="20" builtinId="35" customBuiltin="1"/>
    <cellStyle name="40% - Énfasis2 2" xfId="111" xr:uid="{00000000-0005-0000-0000-00008B2C0000}"/>
    <cellStyle name="40% - Énfasis2 2 10" xfId="1792" xr:uid="{00000000-0005-0000-0000-00008C2C0000}"/>
    <cellStyle name="40% - Énfasis2 2 10 2" xfId="4234" xr:uid="{00000000-0005-0000-0000-00008D2C0000}"/>
    <cellStyle name="40% - Énfasis2 2 10 2 2" xfId="18344" xr:uid="{00000000-0005-0000-0000-00008E2C0000}"/>
    <cellStyle name="40% - Énfasis2 2 10 2 2 2" xfId="31237" xr:uid="{00000000-0005-0000-0000-00008F2C0000}"/>
    <cellStyle name="40% - Énfasis2 2 10 2 3" xfId="14055" xr:uid="{00000000-0005-0000-0000-0000902C0000}"/>
    <cellStyle name="40% - Énfasis2 2 10 2 3 2" xfId="36122" xr:uid="{00000000-0005-0000-0000-0000912C0000}"/>
    <cellStyle name="40% - Énfasis2 2 10 2 4" xfId="9177" xr:uid="{00000000-0005-0000-0000-0000922C0000}"/>
    <cellStyle name="40% - Énfasis2 2 10 2 5" xfId="26302" xr:uid="{00000000-0005-0000-0000-0000932C0000}"/>
    <cellStyle name="40% - Énfasis2 2 10 2 6" xfId="41131" xr:uid="{00000000-0005-0000-0000-0000942C0000}"/>
    <cellStyle name="40% - Énfasis2 2 10 2 7" xfId="46194" xr:uid="{BC140517-583F-404D-A897-B84E227FFB9F}"/>
    <cellStyle name="40% - Énfasis2 2 10 3" xfId="6708" xr:uid="{00000000-0005-0000-0000-0000952C0000}"/>
    <cellStyle name="40% - Énfasis2 2 10 3 2" xfId="28801" xr:uid="{00000000-0005-0000-0000-0000962C0000}"/>
    <cellStyle name="40% - Énfasis2 2 10 4" xfId="15869" xr:uid="{00000000-0005-0000-0000-0000972C0000}"/>
    <cellStyle name="40% - Énfasis2 2 10 4 2" xfId="33686" xr:uid="{00000000-0005-0000-0000-0000982C0000}"/>
    <cellStyle name="40% - Énfasis2 2 10 5" xfId="21110" xr:uid="{00000000-0005-0000-0000-0000992C0000}"/>
    <cellStyle name="40% - Énfasis2 2 10 6" xfId="11619" xr:uid="{00000000-0005-0000-0000-00009A2C0000}"/>
    <cellStyle name="40% - Énfasis2 2 10 7" xfId="23760" xr:uid="{00000000-0005-0000-0000-00009B2C0000}"/>
    <cellStyle name="40% - Énfasis2 2 10 8" xfId="38590" xr:uid="{00000000-0005-0000-0000-00009C2C0000}"/>
    <cellStyle name="40% - Énfasis2 2 10 9" xfId="43658" xr:uid="{649F620F-55CF-418C-8CCE-D1B7ADCC0C4E}"/>
    <cellStyle name="40% - Énfasis2 2 11" xfId="2431" xr:uid="{00000000-0005-0000-0000-00009D2C0000}"/>
    <cellStyle name="40% - Énfasis2 2 11 2" xfId="4873" xr:uid="{00000000-0005-0000-0000-00009E2C0000}"/>
    <cellStyle name="40% - Énfasis2 2 11 2 2" xfId="18983" xr:uid="{00000000-0005-0000-0000-00009F2C0000}"/>
    <cellStyle name="40% - Énfasis2 2 11 2 2 2" xfId="31876" xr:uid="{00000000-0005-0000-0000-0000A02C0000}"/>
    <cellStyle name="40% - Énfasis2 2 11 2 3" xfId="14694" xr:uid="{00000000-0005-0000-0000-0000A12C0000}"/>
    <cellStyle name="40% - Énfasis2 2 11 2 3 2" xfId="36761" xr:uid="{00000000-0005-0000-0000-0000A22C0000}"/>
    <cellStyle name="40% - Énfasis2 2 11 2 4" xfId="9816" xr:uid="{00000000-0005-0000-0000-0000A32C0000}"/>
    <cellStyle name="40% - Énfasis2 2 11 2 5" xfId="26941" xr:uid="{00000000-0005-0000-0000-0000A42C0000}"/>
    <cellStyle name="40% - Énfasis2 2 11 2 6" xfId="41770" xr:uid="{00000000-0005-0000-0000-0000A52C0000}"/>
    <cellStyle name="40% - Énfasis2 2 11 2 7" xfId="46833" xr:uid="{7FD5E180-B884-4F0D-8BE4-052430678516}"/>
    <cellStyle name="40% - Énfasis2 2 11 3" xfId="7347" xr:uid="{00000000-0005-0000-0000-0000A62C0000}"/>
    <cellStyle name="40% - Énfasis2 2 11 3 2" xfId="29440" xr:uid="{00000000-0005-0000-0000-0000A72C0000}"/>
    <cellStyle name="40% - Énfasis2 2 11 4" xfId="16508" xr:uid="{00000000-0005-0000-0000-0000A82C0000}"/>
    <cellStyle name="40% - Énfasis2 2 11 4 2" xfId="34325" xr:uid="{00000000-0005-0000-0000-0000A92C0000}"/>
    <cellStyle name="40% - Énfasis2 2 11 5" xfId="21749" xr:uid="{00000000-0005-0000-0000-0000AA2C0000}"/>
    <cellStyle name="40% - Énfasis2 2 11 6" xfId="12258" xr:uid="{00000000-0005-0000-0000-0000AB2C0000}"/>
    <cellStyle name="40% - Énfasis2 2 11 7" xfId="24399" xr:uid="{00000000-0005-0000-0000-0000AC2C0000}"/>
    <cellStyle name="40% - Énfasis2 2 11 8" xfId="39229" xr:uid="{00000000-0005-0000-0000-0000AD2C0000}"/>
    <cellStyle name="40% - Énfasis2 2 11 9" xfId="44297" xr:uid="{DC0DBF54-D259-4DCB-8291-6B4B5D0476B4}"/>
    <cellStyle name="40% - Énfasis2 2 12" xfId="856" xr:uid="{00000000-0005-0000-0000-0000AE2C0000}"/>
    <cellStyle name="40% - Énfasis2 2 12 2" xfId="3301" xr:uid="{00000000-0005-0000-0000-0000AF2C0000}"/>
    <cellStyle name="40% - Énfasis2 2 12 2 2" xfId="17411" xr:uid="{00000000-0005-0000-0000-0000B02C0000}"/>
    <cellStyle name="40% - Énfasis2 2 12 2 2 2" xfId="30304" xr:uid="{00000000-0005-0000-0000-0000B12C0000}"/>
    <cellStyle name="40% - Énfasis2 2 12 2 3" xfId="13122" xr:uid="{00000000-0005-0000-0000-0000B22C0000}"/>
    <cellStyle name="40% - Énfasis2 2 12 2 3 2" xfId="35189" xr:uid="{00000000-0005-0000-0000-0000B32C0000}"/>
    <cellStyle name="40% - Énfasis2 2 12 2 4" xfId="8244" xr:uid="{00000000-0005-0000-0000-0000B42C0000}"/>
    <cellStyle name="40% - Énfasis2 2 12 2 5" xfId="25369" xr:uid="{00000000-0005-0000-0000-0000B52C0000}"/>
    <cellStyle name="40% - Énfasis2 2 12 2 6" xfId="40198" xr:uid="{00000000-0005-0000-0000-0000B62C0000}"/>
    <cellStyle name="40% - Énfasis2 2 12 2 7" xfId="45261" xr:uid="{9D48C3C5-3445-4391-8984-92CEABEBFEFB}"/>
    <cellStyle name="40% - Énfasis2 2 12 3" xfId="5775" xr:uid="{00000000-0005-0000-0000-0000B72C0000}"/>
    <cellStyle name="40% - Énfasis2 2 12 3 2" xfId="27868" xr:uid="{00000000-0005-0000-0000-0000B82C0000}"/>
    <cellStyle name="40% - Énfasis2 2 12 4" xfId="20177" xr:uid="{00000000-0005-0000-0000-0000B92C0000}"/>
    <cellStyle name="40% - Énfasis2 2 12 4 2" xfId="32753" xr:uid="{00000000-0005-0000-0000-0000BA2C0000}"/>
    <cellStyle name="40% - Énfasis2 2 12 5" xfId="10686" xr:uid="{00000000-0005-0000-0000-0000BB2C0000}"/>
    <cellStyle name="40% - Énfasis2 2 12 6" xfId="22827" xr:uid="{00000000-0005-0000-0000-0000BC2C0000}"/>
    <cellStyle name="40% - Énfasis2 2 12 7" xfId="37657" xr:uid="{00000000-0005-0000-0000-0000BD2C0000}"/>
    <cellStyle name="40% - Énfasis2 2 12 8" xfId="42725" xr:uid="{06039166-478C-46D7-B77F-FB9AF5D514BA}"/>
    <cellStyle name="40% - Énfasis2 2 13" xfId="2683" xr:uid="{00000000-0005-0000-0000-0000BE2C0000}"/>
    <cellStyle name="40% - Énfasis2 2 13 2" xfId="5151" xr:uid="{00000000-0005-0000-0000-0000BF2C0000}"/>
    <cellStyle name="40% - Énfasis2 2 13 2 2" xfId="16814" xr:uid="{00000000-0005-0000-0000-0000C02C0000}"/>
    <cellStyle name="40% - Énfasis2 2 13 2 3" xfId="24746" xr:uid="{00000000-0005-0000-0000-0000C12C0000}"/>
    <cellStyle name="40% - Énfasis2 2 13 2 4" xfId="39575" xr:uid="{00000000-0005-0000-0000-0000C22C0000}"/>
    <cellStyle name="40% - Énfasis2 2 13 2 5" xfId="44643" xr:uid="{F6598025-AA28-498B-A3B4-E5D05F8B6E7F}"/>
    <cellStyle name="40% - Énfasis2 2 13 3" xfId="19541" xr:uid="{00000000-0005-0000-0000-0000C32C0000}"/>
    <cellStyle name="40% - Énfasis2 2 13 3 2" xfId="29686" xr:uid="{00000000-0005-0000-0000-0000C42C0000}"/>
    <cellStyle name="40% - Énfasis2 2 13 4" xfId="12504" xr:uid="{00000000-0005-0000-0000-0000C52C0000}"/>
    <cellStyle name="40% - Énfasis2 2 13 4 2" xfId="34571" xr:uid="{00000000-0005-0000-0000-0000C62C0000}"/>
    <cellStyle name="40% - Énfasis2 2 13 5" xfId="22204" xr:uid="{00000000-0005-0000-0000-0000C72C0000}"/>
    <cellStyle name="40% - Énfasis2 2 13 6" xfId="37034" xr:uid="{00000000-0005-0000-0000-0000C82C0000}"/>
    <cellStyle name="40% - Énfasis2 2 13 7" xfId="42107" xr:uid="{ACBC73EC-A2FE-40C3-B6DE-A4F87AFB02E7}"/>
    <cellStyle name="40% - Énfasis2 2 14" xfId="7587" xr:uid="{00000000-0005-0000-0000-0000C92C0000}"/>
    <cellStyle name="40% - Énfasis2 2 14 2" xfId="21989" xr:uid="{00000000-0005-0000-0000-0000CA2C0000}"/>
    <cellStyle name="40% - Énfasis2 2 14 2 2" xfId="27181" xr:uid="{00000000-0005-0000-0000-0000CB2C0000}"/>
    <cellStyle name="40% - Énfasis2 2 14 2 3" xfId="42010" xr:uid="{00000000-0005-0000-0000-0000CC2C0000}"/>
    <cellStyle name="40% - Énfasis2 2 14 2 4" xfId="47072" xr:uid="{D3099B9A-30CD-4EEE-BB40-10A860F1B353}"/>
    <cellStyle name="40% - Énfasis2 2 14 3" xfId="16756" xr:uid="{00000000-0005-0000-0000-0000CD2C0000}"/>
    <cellStyle name="40% - Énfasis2 2 14 4" xfId="24639" xr:uid="{00000000-0005-0000-0000-0000CE2C0000}"/>
    <cellStyle name="40% - Énfasis2 2 14 5" xfId="39468" xr:uid="{00000000-0005-0000-0000-0000CF2C0000}"/>
    <cellStyle name="40% - Énfasis2 2 14 6" xfId="44536" xr:uid="{2446EFEC-9E8B-4CF6-B89F-259252EEAB9C}"/>
    <cellStyle name="40% - Énfasis2 2 15" xfId="7643" xr:uid="{00000000-0005-0000-0000-0000D02C0000}"/>
    <cellStyle name="40% - Énfasis2 2 15 2" xfId="19222" xr:uid="{00000000-0005-0000-0000-0000D12C0000}"/>
    <cellStyle name="40% - Énfasis2 2 15 3" xfId="24695" xr:uid="{00000000-0005-0000-0000-0000D22C0000}"/>
    <cellStyle name="40% - Énfasis2 2 15 4" xfId="39524" xr:uid="{00000000-0005-0000-0000-0000D32C0000}"/>
    <cellStyle name="40% - Énfasis2 2 15 5" xfId="44592" xr:uid="{01938AE5-0EDD-4920-A96C-AE1A39488BE6}"/>
    <cellStyle name="40% - Énfasis2 2 16" xfId="5115" xr:uid="{00000000-0005-0000-0000-0000D42C0000}"/>
    <cellStyle name="40% - Énfasis2 2 16 2" xfId="24715" xr:uid="{00000000-0005-0000-0000-0000D52C0000}"/>
    <cellStyle name="40% - Énfasis2 2 16 3" xfId="39544" xr:uid="{00000000-0005-0000-0000-0000D62C0000}"/>
    <cellStyle name="40% - Énfasis2 2 16 4" xfId="44612" xr:uid="{DB68DF0C-5025-4998-9FA1-9D1D9359A9D2}"/>
    <cellStyle name="40% - Énfasis2 2 17" xfId="19244" xr:uid="{00000000-0005-0000-0000-0000D72C0000}"/>
    <cellStyle name="40% - Énfasis2 2 17 2" xfId="27245" xr:uid="{00000000-0005-0000-0000-0000D82C0000}"/>
    <cellStyle name="40% - Énfasis2 2 18" xfId="19511" xr:uid="{00000000-0005-0000-0000-0000D92C0000}"/>
    <cellStyle name="40% - Énfasis2 2 18 2" xfId="32130" xr:uid="{00000000-0005-0000-0000-0000DA2C0000}"/>
    <cellStyle name="40% - Énfasis2 2 19" xfId="10063" xr:uid="{00000000-0005-0000-0000-0000DB2C0000}"/>
    <cellStyle name="40% - Énfasis2 2 2" xfId="112" xr:uid="{00000000-0005-0000-0000-0000DC2C0000}"/>
    <cellStyle name="40% - Énfasis2 2 2 10" xfId="2432" xr:uid="{00000000-0005-0000-0000-0000DD2C0000}"/>
    <cellStyle name="40% - Énfasis2 2 2 10 2" xfId="4874" xr:uid="{00000000-0005-0000-0000-0000DE2C0000}"/>
    <cellStyle name="40% - Énfasis2 2 2 10 2 2" xfId="18984" xr:uid="{00000000-0005-0000-0000-0000DF2C0000}"/>
    <cellStyle name="40% - Énfasis2 2 2 10 2 2 2" xfId="31877" xr:uid="{00000000-0005-0000-0000-0000E02C0000}"/>
    <cellStyle name="40% - Énfasis2 2 2 10 2 3" xfId="14695" xr:uid="{00000000-0005-0000-0000-0000E12C0000}"/>
    <cellStyle name="40% - Énfasis2 2 2 10 2 3 2" xfId="36762" xr:uid="{00000000-0005-0000-0000-0000E22C0000}"/>
    <cellStyle name="40% - Énfasis2 2 2 10 2 4" xfId="9817" xr:uid="{00000000-0005-0000-0000-0000E32C0000}"/>
    <cellStyle name="40% - Énfasis2 2 2 10 2 5" xfId="26942" xr:uid="{00000000-0005-0000-0000-0000E42C0000}"/>
    <cellStyle name="40% - Énfasis2 2 2 10 2 6" xfId="41771" xr:uid="{00000000-0005-0000-0000-0000E52C0000}"/>
    <cellStyle name="40% - Énfasis2 2 2 10 2 7" xfId="46834" xr:uid="{F8050E84-76EA-4231-B36D-4178EA4CCDA4}"/>
    <cellStyle name="40% - Énfasis2 2 2 10 3" xfId="7348" xr:uid="{00000000-0005-0000-0000-0000E62C0000}"/>
    <cellStyle name="40% - Énfasis2 2 2 10 3 2" xfId="29441" xr:uid="{00000000-0005-0000-0000-0000E72C0000}"/>
    <cellStyle name="40% - Énfasis2 2 2 10 4" xfId="16509" xr:uid="{00000000-0005-0000-0000-0000E82C0000}"/>
    <cellStyle name="40% - Énfasis2 2 2 10 4 2" xfId="34326" xr:uid="{00000000-0005-0000-0000-0000E92C0000}"/>
    <cellStyle name="40% - Énfasis2 2 2 10 5" xfId="21750" xr:uid="{00000000-0005-0000-0000-0000EA2C0000}"/>
    <cellStyle name="40% - Énfasis2 2 2 10 6" xfId="12259" xr:uid="{00000000-0005-0000-0000-0000EB2C0000}"/>
    <cellStyle name="40% - Énfasis2 2 2 10 7" xfId="24400" xr:uid="{00000000-0005-0000-0000-0000EC2C0000}"/>
    <cellStyle name="40% - Énfasis2 2 2 10 8" xfId="39230" xr:uid="{00000000-0005-0000-0000-0000ED2C0000}"/>
    <cellStyle name="40% - Énfasis2 2 2 10 9" xfId="44298" xr:uid="{2BE31F36-F96C-422C-9653-344301426215}"/>
    <cellStyle name="40% - Énfasis2 2 2 11" xfId="872" xr:uid="{00000000-0005-0000-0000-0000EE2C0000}"/>
    <cellStyle name="40% - Énfasis2 2 2 11 2" xfId="3317" xr:uid="{00000000-0005-0000-0000-0000EF2C0000}"/>
    <cellStyle name="40% - Énfasis2 2 2 11 2 2" xfId="17427" xr:uid="{00000000-0005-0000-0000-0000F02C0000}"/>
    <cellStyle name="40% - Énfasis2 2 2 11 2 2 2" xfId="30320" xr:uid="{00000000-0005-0000-0000-0000F12C0000}"/>
    <cellStyle name="40% - Énfasis2 2 2 11 2 3" xfId="13138" xr:uid="{00000000-0005-0000-0000-0000F22C0000}"/>
    <cellStyle name="40% - Énfasis2 2 2 11 2 3 2" xfId="35205" xr:uid="{00000000-0005-0000-0000-0000F32C0000}"/>
    <cellStyle name="40% - Énfasis2 2 2 11 2 4" xfId="8260" xr:uid="{00000000-0005-0000-0000-0000F42C0000}"/>
    <cellStyle name="40% - Énfasis2 2 2 11 2 5" xfId="25385" xr:uid="{00000000-0005-0000-0000-0000F52C0000}"/>
    <cellStyle name="40% - Énfasis2 2 2 11 2 6" xfId="40214" xr:uid="{00000000-0005-0000-0000-0000F62C0000}"/>
    <cellStyle name="40% - Énfasis2 2 2 11 2 7" xfId="45277" xr:uid="{AFCDE722-1B95-49B6-8D20-C6749FACDDC4}"/>
    <cellStyle name="40% - Énfasis2 2 2 11 3" xfId="5791" xr:uid="{00000000-0005-0000-0000-0000F72C0000}"/>
    <cellStyle name="40% - Énfasis2 2 2 11 3 2" xfId="27884" xr:uid="{00000000-0005-0000-0000-0000F82C0000}"/>
    <cellStyle name="40% - Énfasis2 2 2 11 4" xfId="20193" xr:uid="{00000000-0005-0000-0000-0000F92C0000}"/>
    <cellStyle name="40% - Énfasis2 2 2 11 4 2" xfId="32769" xr:uid="{00000000-0005-0000-0000-0000FA2C0000}"/>
    <cellStyle name="40% - Énfasis2 2 2 11 5" xfId="10702" xr:uid="{00000000-0005-0000-0000-0000FB2C0000}"/>
    <cellStyle name="40% - Énfasis2 2 2 11 6" xfId="22843" xr:uid="{00000000-0005-0000-0000-0000FC2C0000}"/>
    <cellStyle name="40% - Énfasis2 2 2 11 7" xfId="37673" xr:uid="{00000000-0005-0000-0000-0000FD2C0000}"/>
    <cellStyle name="40% - Énfasis2 2 2 11 8" xfId="42741" xr:uid="{F516BF9A-277C-4B3E-83F0-06C7AA10F85F}"/>
    <cellStyle name="40% - Énfasis2 2 2 12" xfId="2684" xr:uid="{00000000-0005-0000-0000-0000FE2C0000}"/>
    <cellStyle name="40% - Énfasis2 2 2 12 2" xfId="7607" xr:uid="{00000000-0005-0000-0000-0000FF2C0000}"/>
    <cellStyle name="40% - Énfasis2 2 2 12 2 2" xfId="27201" xr:uid="{00000000-0005-0000-0000-0000002D0000}"/>
    <cellStyle name="40% - Énfasis2 2 2 12 2 3" xfId="42030" xr:uid="{00000000-0005-0000-0000-0000012D0000}"/>
    <cellStyle name="40% - Énfasis2 2 2 12 2 4" xfId="47092" xr:uid="{7A4A4688-2201-4060-AA62-BA259768DA9E}"/>
    <cellStyle name="40% - Énfasis2 2 2 12 3" xfId="22009" xr:uid="{00000000-0005-0000-0000-0000022D0000}"/>
    <cellStyle name="40% - Énfasis2 2 2 12 3 2" xfId="29687" xr:uid="{00000000-0005-0000-0000-0000032D0000}"/>
    <cellStyle name="40% - Énfasis2 2 2 12 4" xfId="12505" xr:uid="{00000000-0005-0000-0000-0000042D0000}"/>
    <cellStyle name="40% - Énfasis2 2 2 12 4 2" xfId="34572" xr:uid="{00000000-0005-0000-0000-0000052D0000}"/>
    <cellStyle name="40% - Énfasis2 2 2 12 5" xfId="24659" xr:uid="{00000000-0005-0000-0000-0000062D0000}"/>
    <cellStyle name="40% - Énfasis2 2 2 12 6" xfId="39488" xr:uid="{00000000-0005-0000-0000-0000072D0000}"/>
    <cellStyle name="40% - Énfasis2 2 2 12 7" xfId="44556" xr:uid="{742A2201-FEDF-4594-8D36-79B8E79B17BD}"/>
    <cellStyle name="40% - Énfasis2 2 2 13" xfId="5152" xr:uid="{00000000-0005-0000-0000-0000082D0000}"/>
    <cellStyle name="40% - Énfasis2 2 2 13 2" xfId="16757" xr:uid="{00000000-0005-0000-0000-0000092D0000}"/>
    <cellStyle name="40% - Énfasis2 2 2 13 3" xfId="24747" xr:uid="{00000000-0005-0000-0000-00000A2D0000}"/>
    <cellStyle name="40% - Énfasis2 2 2 13 4" xfId="39576" xr:uid="{00000000-0005-0000-0000-00000B2D0000}"/>
    <cellStyle name="40% - Énfasis2 2 2 13 5" xfId="44644" xr:uid="{F67BF234-CBEB-4BAD-BA2B-4B0660AA4711}"/>
    <cellStyle name="40% - Énfasis2 2 2 14" xfId="14935" xr:uid="{00000000-0005-0000-0000-00000C2D0000}"/>
    <cellStyle name="40% - Énfasis2 2 2 14 2" xfId="27246" xr:uid="{00000000-0005-0000-0000-00000D2D0000}"/>
    <cellStyle name="40% - Énfasis2 2 2 15" xfId="19264" xr:uid="{00000000-0005-0000-0000-00000E2D0000}"/>
    <cellStyle name="40% - Énfasis2 2 2 15 2" xfId="32131" xr:uid="{00000000-0005-0000-0000-00000F2D0000}"/>
    <cellStyle name="40% - Énfasis2 2 2 16" xfId="19542" xr:uid="{00000000-0005-0000-0000-0000102D0000}"/>
    <cellStyle name="40% - Énfasis2 2 2 17" xfId="10064" xr:uid="{00000000-0005-0000-0000-0000112D0000}"/>
    <cellStyle name="40% - Énfasis2 2 2 18" xfId="22061" xr:uid="{00000000-0005-0000-0000-0000122D0000}"/>
    <cellStyle name="40% - Énfasis2 2 2 19" xfId="22205" xr:uid="{00000000-0005-0000-0000-0000132D0000}"/>
    <cellStyle name="40% - Énfasis2 2 2 2" xfId="213" xr:uid="{00000000-0005-0000-0000-0000142D0000}"/>
    <cellStyle name="40% - Énfasis2 2 2 2 10" xfId="15027" xr:uid="{00000000-0005-0000-0000-0000152D0000}"/>
    <cellStyle name="40% - Énfasis2 2 2 2 10 2" xfId="32197" xr:uid="{00000000-0005-0000-0000-0000162D0000}"/>
    <cellStyle name="40% - Énfasis2 2 2 2 11" xfId="19357" xr:uid="{00000000-0005-0000-0000-0000172D0000}"/>
    <cellStyle name="40% - Énfasis2 2 2 2 12" xfId="19605" xr:uid="{00000000-0005-0000-0000-0000182D0000}"/>
    <cellStyle name="40% - Énfasis2 2 2 2 13" xfId="10130" xr:uid="{00000000-0005-0000-0000-0000192D0000}"/>
    <cellStyle name="40% - Énfasis2 2 2 2 14" xfId="22130" xr:uid="{00000000-0005-0000-0000-00001A2D0000}"/>
    <cellStyle name="40% - Énfasis2 2 2 2 15" xfId="22271" xr:uid="{00000000-0005-0000-0000-00001B2D0000}"/>
    <cellStyle name="40% - Énfasis2 2 2 2 16" xfId="37101" xr:uid="{00000000-0005-0000-0000-00001C2D0000}"/>
    <cellStyle name="40% - Énfasis2 2 2 2 17" xfId="42171" xr:uid="{97866E17-FC1F-4D06-9FA5-1B2A3AC43AB8}"/>
    <cellStyle name="40% - Énfasis2 2 2 2 2" xfId="406" xr:uid="{00000000-0005-0000-0000-00001D2D0000}"/>
    <cellStyle name="40% - Énfasis2 2 2 2 2 10" xfId="37267" xr:uid="{00000000-0005-0000-0000-00001E2D0000}"/>
    <cellStyle name="40% - Énfasis2 2 2 2 2 11" xfId="42335" xr:uid="{A27EB601-CC0B-46E8-87AD-49E99FA5C85A}"/>
    <cellStyle name="40% - Énfasis2 2 2 2 2 2" xfId="2020" xr:uid="{00000000-0005-0000-0000-00001F2D0000}"/>
    <cellStyle name="40% - Énfasis2 2 2 2 2 2 2" xfId="4462" xr:uid="{00000000-0005-0000-0000-0000202D0000}"/>
    <cellStyle name="40% - Énfasis2 2 2 2 2 2 2 2" xfId="18572" xr:uid="{00000000-0005-0000-0000-0000212D0000}"/>
    <cellStyle name="40% - Énfasis2 2 2 2 2 2 2 2 2" xfId="31465" xr:uid="{00000000-0005-0000-0000-0000222D0000}"/>
    <cellStyle name="40% - Énfasis2 2 2 2 2 2 2 3" xfId="14283" xr:uid="{00000000-0005-0000-0000-0000232D0000}"/>
    <cellStyle name="40% - Énfasis2 2 2 2 2 2 2 3 2" xfId="36350" xr:uid="{00000000-0005-0000-0000-0000242D0000}"/>
    <cellStyle name="40% - Énfasis2 2 2 2 2 2 2 4" xfId="9405" xr:uid="{00000000-0005-0000-0000-0000252D0000}"/>
    <cellStyle name="40% - Énfasis2 2 2 2 2 2 2 5" xfId="26530" xr:uid="{00000000-0005-0000-0000-0000262D0000}"/>
    <cellStyle name="40% - Énfasis2 2 2 2 2 2 2 6" xfId="41359" xr:uid="{00000000-0005-0000-0000-0000272D0000}"/>
    <cellStyle name="40% - Énfasis2 2 2 2 2 2 2 7" xfId="46422" xr:uid="{A1A53616-CEAE-4A3A-8F6A-5D6D173DC141}"/>
    <cellStyle name="40% - Énfasis2 2 2 2 2 2 3" xfId="6936" xr:uid="{00000000-0005-0000-0000-0000282D0000}"/>
    <cellStyle name="40% - Énfasis2 2 2 2 2 2 3 2" xfId="29029" xr:uid="{00000000-0005-0000-0000-0000292D0000}"/>
    <cellStyle name="40% - Énfasis2 2 2 2 2 2 4" xfId="16097" xr:uid="{00000000-0005-0000-0000-00002A2D0000}"/>
    <cellStyle name="40% - Énfasis2 2 2 2 2 2 4 2" xfId="33914" xr:uid="{00000000-0005-0000-0000-00002B2D0000}"/>
    <cellStyle name="40% - Énfasis2 2 2 2 2 2 5" xfId="21338" xr:uid="{00000000-0005-0000-0000-00002C2D0000}"/>
    <cellStyle name="40% - Énfasis2 2 2 2 2 2 6" xfId="11847" xr:uid="{00000000-0005-0000-0000-00002D2D0000}"/>
    <cellStyle name="40% - Énfasis2 2 2 2 2 2 7" xfId="23988" xr:uid="{00000000-0005-0000-0000-00002E2D0000}"/>
    <cellStyle name="40% - Énfasis2 2 2 2 2 2 8" xfId="38818" xr:uid="{00000000-0005-0000-0000-00002F2D0000}"/>
    <cellStyle name="40% - Énfasis2 2 2 2 2 2 9" xfId="43886" xr:uid="{F6F68002-8321-44A4-8AF0-2651B09EB929}"/>
    <cellStyle name="40% - Énfasis2 2 2 2 2 3" xfId="1407" xr:uid="{00000000-0005-0000-0000-0000302D0000}"/>
    <cellStyle name="40% - Énfasis2 2 2 2 2 3 2" xfId="3849" xr:uid="{00000000-0005-0000-0000-0000312D0000}"/>
    <cellStyle name="40% - Énfasis2 2 2 2 2 3 2 2" xfId="17959" xr:uid="{00000000-0005-0000-0000-0000322D0000}"/>
    <cellStyle name="40% - Énfasis2 2 2 2 2 3 2 2 2" xfId="30852" xr:uid="{00000000-0005-0000-0000-0000332D0000}"/>
    <cellStyle name="40% - Énfasis2 2 2 2 2 3 2 3" xfId="13670" xr:uid="{00000000-0005-0000-0000-0000342D0000}"/>
    <cellStyle name="40% - Énfasis2 2 2 2 2 3 2 3 2" xfId="35737" xr:uid="{00000000-0005-0000-0000-0000352D0000}"/>
    <cellStyle name="40% - Énfasis2 2 2 2 2 3 2 4" xfId="8792" xr:uid="{00000000-0005-0000-0000-0000362D0000}"/>
    <cellStyle name="40% - Énfasis2 2 2 2 2 3 2 5" xfId="25917" xr:uid="{00000000-0005-0000-0000-0000372D0000}"/>
    <cellStyle name="40% - Énfasis2 2 2 2 2 3 2 6" xfId="40746" xr:uid="{00000000-0005-0000-0000-0000382D0000}"/>
    <cellStyle name="40% - Énfasis2 2 2 2 2 3 2 7" xfId="45809" xr:uid="{C5B708E8-FDC6-40BB-B820-342191CA1BD4}"/>
    <cellStyle name="40% - Énfasis2 2 2 2 2 3 3" xfId="6323" xr:uid="{00000000-0005-0000-0000-0000392D0000}"/>
    <cellStyle name="40% - Énfasis2 2 2 2 2 3 3 2" xfId="28416" xr:uid="{00000000-0005-0000-0000-00003A2D0000}"/>
    <cellStyle name="40% - Énfasis2 2 2 2 2 3 4" xfId="20725" xr:uid="{00000000-0005-0000-0000-00003B2D0000}"/>
    <cellStyle name="40% - Énfasis2 2 2 2 2 3 4 2" xfId="33301" xr:uid="{00000000-0005-0000-0000-00003C2D0000}"/>
    <cellStyle name="40% - Énfasis2 2 2 2 2 3 5" xfId="11234" xr:uid="{00000000-0005-0000-0000-00003D2D0000}"/>
    <cellStyle name="40% - Énfasis2 2 2 2 2 3 6" xfId="23375" xr:uid="{00000000-0005-0000-0000-00003E2D0000}"/>
    <cellStyle name="40% - Énfasis2 2 2 2 2 3 7" xfId="38205" xr:uid="{00000000-0005-0000-0000-00003F2D0000}"/>
    <cellStyle name="40% - Énfasis2 2 2 2 2 3 8" xfId="43273" xr:uid="{6B8EDD68-4ECF-49A6-A340-AF327AF8266A}"/>
    <cellStyle name="40% - Énfasis2 2 2 2 2 4" xfId="2911" xr:uid="{00000000-0005-0000-0000-0000402D0000}"/>
    <cellStyle name="40% - Énfasis2 2 2 2 2 4 2" xfId="17021" xr:uid="{00000000-0005-0000-0000-0000412D0000}"/>
    <cellStyle name="40% - Énfasis2 2 2 2 2 4 2 2" xfId="29914" xr:uid="{00000000-0005-0000-0000-0000422D0000}"/>
    <cellStyle name="40% - Énfasis2 2 2 2 2 4 3" xfId="12732" xr:uid="{00000000-0005-0000-0000-0000432D0000}"/>
    <cellStyle name="40% - Énfasis2 2 2 2 2 4 3 2" xfId="34799" xr:uid="{00000000-0005-0000-0000-0000442D0000}"/>
    <cellStyle name="40% - Énfasis2 2 2 2 2 4 4" xfId="7854" xr:uid="{00000000-0005-0000-0000-0000452D0000}"/>
    <cellStyle name="40% - Énfasis2 2 2 2 2 4 5" xfId="24979" xr:uid="{00000000-0005-0000-0000-0000462D0000}"/>
    <cellStyle name="40% - Énfasis2 2 2 2 2 4 6" xfId="39808" xr:uid="{00000000-0005-0000-0000-0000472D0000}"/>
    <cellStyle name="40% - Énfasis2 2 2 2 2 4 7" xfId="44871" xr:uid="{CFA970B2-0EC1-4F65-ABFB-E6F487114888}"/>
    <cellStyle name="40% - Énfasis2 2 2 2 2 5" xfId="5385" xr:uid="{00000000-0005-0000-0000-0000482D0000}"/>
    <cellStyle name="40% - Énfasis2 2 2 2 2 5 2" xfId="27478" xr:uid="{00000000-0005-0000-0000-0000492D0000}"/>
    <cellStyle name="40% - Énfasis2 2 2 2 2 6" xfId="15466" xr:uid="{00000000-0005-0000-0000-00004A2D0000}"/>
    <cellStyle name="40% - Énfasis2 2 2 2 2 6 2" xfId="32363" xr:uid="{00000000-0005-0000-0000-00004B2D0000}"/>
    <cellStyle name="40% - Énfasis2 2 2 2 2 7" xfId="19769" xr:uid="{00000000-0005-0000-0000-00004C2D0000}"/>
    <cellStyle name="40% - Énfasis2 2 2 2 2 8" xfId="10296" xr:uid="{00000000-0005-0000-0000-00004D2D0000}"/>
    <cellStyle name="40% - Énfasis2 2 2 2 2 9" xfId="22437" xr:uid="{00000000-0005-0000-0000-00004E2D0000}"/>
    <cellStyle name="40% - Énfasis2 2 2 2 3" xfId="624" xr:uid="{00000000-0005-0000-0000-00004F2D0000}"/>
    <cellStyle name="40% - Énfasis2 2 2 2 3 10" xfId="37481" xr:uid="{00000000-0005-0000-0000-0000502D0000}"/>
    <cellStyle name="40% - Énfasis2 2 2 2 3 11" xfId="42549" xr:uid="{E58BE686-66C2-4718-9FC0-2F49E61A740C}"/>
    <cellStyle name="40% - Énfasis2 2 2 2 3 2" xfId="2234" xr:uid="{00000000-0005-0000-0000-0000512D0000}"/>
    <cellStyle name="40% - Énfasis2 2 2 2 3 2 2" xfId="4676" xr:uid="{00000000-0005-0000-0000-0000522D0000}"/>
    <cellStyle name="40% - Énfasis2 2 2 2 3 2 2 2" xfId="18786" xr:uid="{00000000-0005-0000-0000-0000532D0000}"/>
    <cellStyle name="40% - Énfasis2 2 2 2 3 2 2 2 2" xfId="31679" xr:uid="{00000000-0005-0000-0000-0000542D0000}"/>
    <cellStyle name="40% - Énfasis2 2 2 2 3 2 2 3" xfId="14497" xr:uid="{00000000-0005-0000-0000-0000552D0000}"/>
    <cellStyle name="40% - Énfasis2 2 2 2 3 2 2 3 2" xfId="36564" xr:uid="{00000000-0005-0000-0000-0000562D0000}"/>
    <cellStyle name="40% - Énfasis2 2 2 2 3 2 2 4" xfId="9619" xr:uid="{00000000-0005-0000-0000-0000572D0000}"/>
    <cellStyle name="40% - Énfasis2 2 2 2 3 2 2 5" xfId="26744" xr:uid="{00000000-0005-0000-0000-0000582D0000}"/>
    <cellStyle name="40% - Énfasis2 2 2 2 3 2 2 6" xfId="41573" xr:uid="{00000000-0005-0000-0000-0000592D0000}"/>
    <cellStyle name="40% - Énfasis2 2 2 2 3 2 2 7" xfId="46636" xr:uid="{B0F225AF-A8EC-4E65-8F7E-FB52A82AB13E}"/>
    <cellStyle name="40% - Énfasis2 2 2 2 3 2 3" xfId="7150" xr:uid="{00000000-0005-0000-0000-00005A2D0000}"/>
    <cellStyle name="40% - Énfasis2 2 2 2 3 2 3 2" xfId="29243" xr:uid="{00000000-0005-0000-0000-00005B2D0000}"/>
    <cellStyle name="40% - Énfasis2 2 2 2 3 2 4" xfId="16311" xr:uid="{00000000-0005-0000-0000-00005C2D0000}"/>
    <cellStyle name="40% - Énfasis2 2 2 2 3 2 4 2" xfId="34128" xr:uid="{00000000-0005-0000-0000-00005D2D0000}"/>
    <cellStyle name="40% - Énfasis2 2 2 2 3 2 5" xfId="21552" xr:uid="{00000000-0005-0000-0000-00005E2D0000}"/>
    <cellStyle name="40% - Énfasis2 2 2 2 3 2 6" xfId="12061" xr:uid="{00000000-0005-0000-0000-00005F2D0000}"/>
    <cellStyle name="40% - Énfasis2 2 2 2 3 2 7" xfId="24202" xr:uid="{00000000-0005-0000-0000-0000602D0000}"/>
    <cellStyle name="40% - Énfasis2 2 2 2 3 2 8" xfId="39032" xr:uid="{00000000-0005-0000-0000-0000612D0000}"/>
    <cellStyle name="40% - Énfasis2 2 2 2 3 2 9" xfId="44100" xr:uid="{FA7452DD-0263-4F00-8BF8-29CAC35B9225}"/>
    <cellStyle name="40% - Énfasis2 2 2 2 3 3" xfId="1621" xr:uid="{00000000-0005-0000-0000-0000622D0000}"/>
    <cellStyle name="40% - Énfasis2 2 2 2 3 3 2" xfId="4063" xr:uid="{00000000-0005-0000-0000-0000632D0000}"/>
    <cellStyle name="40% - Énfasis2 2 2 2 3 3 2 2" xfId="18173" xr:uid="{00000000-0005-0000-0000-0000642D0000}"/>
    <cellStyle name="40% - Énfasis2 2 2 2 3 3 2 2 2" xfId="31066" xr:uid="{00000000-0005-0000-0000-0000652D0000}"/>
    <cellStyle name="40% - Énfasis2 2 2 2 3 3 2 3" xfId="13884" xr:uid="{00000000-0005-0000-0000-0000662D0000}"/>
    <cellStyle name="40% - Énfasis2 2 2 2 3 3 2 3 2" xfId="35951" xr:uid="{00000000-0005-0000-0000-0000672D0000}"/>
    <cellStyle name="40% - Énfasis2 2 2 2 3 3 2 4" xfId="9006" xr:uid="{00000000-0005-0000-0000-0000682D0000}"/>
    <cellStyle name="40% - Énfasis2 2 2 2 3 3 2 5" xfId="26131" xr:uid="{00000000-0005-0000-0000-0000692D0000}"/>
    <cellStyle name="40% - Énfasis2 2 2 2 3 3 2 6" xfId="40960" xr:uid="{00000000-0005-0000-0000-00006A2D0000}"/>
    <cellStyle name="40% - Énfasis2 2 2 2 3 3 2 7" xfId="46023" xr:uid="{5BC5D948-508A-44A3-BE19-8905C1A35A0F}"/>
    <cellStyle name="40% - Énfasis2 2 2 2 3 3 3" xfId="6537" xr:uid="{00000000-0005-0000-0000-00006B2D0000}"/>
    <cellStyle name="40% - Énfasis2 2 2 2 3 3 3 2" xfId="28630" xr:uid="{00000000-0005-0000-0000-00006C2D0000}"/>
    <cellStyle name="40% - Énfasis2 2 2 2 3 3 4" xfId="20939" xr:uid="{00000000-0005-0000-0000-00006D2D0000}"/>
    <cellStyle name="40% - Énfasis2 2 2 2 3 3 4 2" xfId="33515" xr:uid="{00000000-0005-0000-0000-00006E2D0000}"/>
    <cellStyle name="40% - Énfasis2 2 2 2 3 3 5" xfId="11448" xr:uid="{00000000-0005-0000-0000-00006F2D0000}"/>
    <cellStyle name="40% - Énfasis2 2 2 2 3 3 6" xfId="23589" xr:uid="{00000000-0005-0000-0000-0000702D0000}"/>
    <cellStyle name="40% - Énfasis2 2 2 2 3 3 7" xfId="38419" xr:uid="{00000000-0005-0000-0000-0000712D0000}"/>
    <cellStyle name="40% - Énfasis2 2 2 2 3 3 8" xfId="43487" xr:uid="{EF454D92-FD1D-44A4-84FD-24F0C31123DA}"/>
    <cellStyle name="40% - Énfasis2 2 2 2 3 4" xfId="3125" xr:uid="{00000000-0005-0000-0000-0000722D0000}"/>
    <cellStyle name="40% - Énfasis2 2 2 2 3 4 2" xfId="17235" xr:uid="{00000000-0005-0000-0000-0000732D0000}"/>
    <cellStyle name="40% - Énfasis2 2 2 2 3 4 2 2" xfId="30128" xr:uid="{00000000-0005-0000-0000-0000742D0000}"/>
    <cellStyle name="40% - Énfasis2 2 2 2 3 4 3" xfId="12946" xr:uid="{00000000-0005-0000-0000-0000752D0000}"/>
    <cellStyle name="40% - Énfasis2 2 2 2 3 4 3 2" xfId="35013" xr:uid="{00000000-0005-0000-0000-0000762D0000}"/>
    <cellStyle name="40% - Énfasis2 2 2 2 3 4 4" xfId="8068" xr:uid="{00000000-0005-0000-0000-0000772D0000}"/>
    <cellStyle name="40% - Énfasis2 2 2 2 3 4 5" xfId="25193" xr:uid="{00000000-0005-0000-0000-0000782D0000}"/>
    <cellStyle name="40% - Énfasis2 2 2 2 3 4 6" xfId="40022" xr:uid="{00000000-0005-0000-0000-0000792D0000}"/>
    <cellStyle name="40% - Énfasis2 2 2 2 3 4 7" xfId="45085" xr:uid="{46E5EDA6-8CA8-420C-99D2-9A340FC51912}"/>
    <cellStyle name="40% - Énfasis2 2 2 2 3 5" xfId="5599" xr:uid="{00000000-0005-0000-0000-00007A2D0000}"/>
    <cellStyle name="40% - Énfasis2 2 2 2 3 5 2" xfId="27692" xr:uid="{00000000-0005-0000-0000-00007B2D0000}"/>
    <cellStyle name="40% - Énfasis2 2 2 2 3 6" xfId="15680" xr:uid="{00000000-0005-0000-0000-00007C2D0000}"/>
    <cellStyle name="40% - Énfasis2 2 2 2 3 6 2" xfId="32577" xr:uid="{00000000-0005-0000-0000-00007D2D0000}"/>
    <cellStyle name="40% - Énfasis2 2 2 2 3 7" xfId="19983" xr:uid="{00000000-0005-0000-0000-00007E2D0000}"/>
    <cellStyle name="40% - Énfasis2 2 2 2 3 8" xfId="10510" xr:uid="{00000000-0005-0000-0000-00007F2D0000}"/>
    <cellStyle name="40% - Énfasis2 2 2 2 3 9" xfId="22651" xr:uid="{00000000-0005-0000-0000-0000802D0000}"/>
    <cellStyle name="40% - Énfasis2 2 2 2 4" xfId="1240" xr:uid="{00000000-0005-0000-0000-0000812D0000}"/>
    <cellStyle name="40% - Énfasis2 2 2 2 4 2" xfId="3685" xr:uid="{00000000-0005-0000-0000-0000822D0000}"/>
    <cellStyle name="40% - Énfasis2 2 2 2 4 2 2" xfId="17795" xr:uid="{00000000-0005-0000-0000-0000832D0000}"/>
    <cellStyle name="40% - Énfasis2 2 2 2 4 2 2 2" xfId="30688" xr:uid="{00000000-0005-0000-0000-0000842D0000}"/>
    <cellStyle name="40% - Énfasis2 2 2 2 4 2 3" xfId="13506" xr:uid="{00000000-0005-0000-0000-0000852D0000}"/>
    <cellStyle name="40% - Énfasis2 2 2 2 4 2 3 2" xfId="35573" xr:uid="{00000000-0005-0000-0000-0000862D0000}"/>
    <cellStyle name="40% - Énfasis2 2 2 2 4 2 4" xfId="8628" xr:uid="{00000000-0005-0000-0000-0000872D0000}"/>
    <cellStyle name="40% - Énfasis2 2 2 2 4 2 5" xfId="25753" xr:uid="{00000000-0005-0000-0000-0000882D0000}"/>
    <cellStyle name="40% - Énfasis2 2 2 2 4 2 6" xfId="40582" xr:uid="{00000000-0005-0000-0000-0000892D0000}"/>
    <cellStyle name="40% - Énfasis2 2 2 2 4 2 7" xfId="45645" xr:uid="{583DB84C-2D81-4A57-B8C1-8239BDAD7DE1}"/>
    <cellStyle name="40% - Énfasis2 2 2 2 4 3" xfId="6159" xr:uid="{00000000-0005-0000-0000-00008A2D0000}"/>
    <cellStyle name="40% - Énfasis2 2 2 2 4 3 2" xfId="28252" xr:uid="{00000000-0005-0000-0000-00008B2D0000}"/>
    <cellStyle name="40% - Énfasis2 2 2 2 4 4" xfId="15302" xr:uid="{00000000-0005-0000-0000-00008C2D0000}"/>
    <cellStyle name="40% - Énfasis2 2 2 2 4 4 2" xfId="33137" xr:uid="{00000000-0005-0000-0000-00008D2D0000}"/>
    <cellStyle name="40% - Énfasis2 2 2 2 4 5" xfId="20561" xr:uid="{00000000-0005-0000-0000-00008E2D0000}"/>
    <cellStyle name="40% - Énfasis2 2 2 2 4 6" xfId="11070" xr:uid="{00000000-0005-0000-0000-00008F2D0000}"/>
    <cellStyle name="40% - Énfasis2 2 2 2 4 7" xfId="23211" xr:uid="{00000000-0005-0000-0000-0000902D0000}"/>
    <cellStyle name="40% - Énfasis2 2 2 2 4 8" xfId="38041" xr:uid="{00000000-0005-0000-0000-0000912D0000}"/>
    <cellStyle name="40% - Énfasis2 2 2 2 4 9" xfId="43109" xr:uid="{DBD22B92-871E-4AA7-A214-FC0117851A12}"/>
    <cellStyle name="40% - Énfasis2 2 2 2 5" xfId="1856" xr:uid="{00000000-0005-0000-0000-0000922D0000}"/>
    <cellStyle name="40% - Énfasis2 2 2 2 5 2" xfId="4298" xr:uid="{00000000-0005-0000-0000-0000932D0000}"/>
    <cellStyle name="40% - Énfasis2 2 2 2 5 2 2" xfId="18408" xr:uid="{00000000-0005-0000-0000-0000942D0000}"/>
    <cellStyle name="40% - Énfasis2 2 2 2 5 2 2 2" xfId="31301" xr:uid="{00000000-0005-0000-0000-0000952D0000}"/>
    <cellStyle name="40% - Énfasis2 2 2 2 5 2 3" xfId="14119" xr:uid="{00000000-0005-0000-0000-0000962D0000}"/>
    <cellStyle name="40% - Énfasis2 2 2 2 5 2 3 2" xfId="36186" xr:uid="{00000000-0005-0000-0000-0000972D0000}"/>
    <cellStyle name="40% - Énfasis2 2 2 2 5 2 4" xfId="9241" xr:uid="{00000000-0005-0000-0000-0000982D0000}"/>
    <cellStyle name="40% - Énfasis2 2 2 2 5 2 5" xfId="26366" xr:uid="{00000000-0005-0000-0000-0000992D0000}"/>
    <cellStyle name="40% - Énfasis2 2 2 2 5 2 6" xfId="41195" xr:uid="{00000000-0005-0000-0000-00009A2D0000}"/>
    <cellStyle name="40% - Énfasis2 2 2 2 5 2 7" xfId="46258" xr:uid="{41A55291-5E07-42B1-B8D8-3B9748EE37F7}"/>
    <cellStyle name="40% - Énfasis2 2 2 2 5 3" xfId="6772" xr:uid="{00000000-0005-0000-0000-00009B2D0000}"/>
    <cellStyle name="40% - Énfasis2 2 2 2 5 3 2" xfId="28865" xr:uid="{00000000-0005-0000-0000-00009C2D0000}"/>
    <cellStyle name="40% - Énfasis2 2 2 2 5 4" xfId="15933" xr:uid="{00000000-0005-0000-0000-00009D2D0000}"/>
    <cellStyle name="40% - Énfasis2 2 2 2 5 4 2" xfId="33750" xr:uid="{00000000-0005-0000-0000-00009E2D0000}"/>
    <cellStyle name="40% - Énfasis2 2 2 2 5 5" xfId="21174" xr:uid="{00000000-0005-0000-0000-00009F2D0000}"/>
    <cellStyle name="40% - Énfasis2 2 2 2 5 6" xfId="11683" xr:uid="{00000000-0005-0000-0000-0000A02D0000}"/>
    <cellStyle name="40% - Énfasis2 2 2 2 5 7" xfId="23824" xr:uid="{00000000-0005-0000-0000-0000A12D0000}"/>
    <cellStyle name="40% - Énfasis2 2 2 2 5 8" xfId="38654" xr:uid="{00000000-0005-0000-0000-0000A22D0000}"/>
    <cellStyle name="40% - Énfasis2 2 2 2 5 9" xfId="43722" xr:uid="{80E5D9DF-3F4C-4AB3-AFB4-F68C2144DCB7}"/>
    <cellStyle name="40% - Énfasis2 2 2 2 6" xfId="2512" xr:uid="{00000000-0005-0000-0000-0000A32D0000}"/>
    <cellStyle name="40% - Énfasis2 2 2 2 6 2" xfId="4954" xr:uid="{00000000-0005-0000-0000-0000A42D0000}"/>
    <cellStyle name="40% - Énfasis2 2 2 2 6 2 2" xfId="19064" xr:uid="{00000000-0005-0000-0000-0000A52D0000}"/>
    <cellStyle name="40% - Énfasis2 2 2 2 6 2 2 2" xfId="31957" xr:uid="{00000000-0005-0000-0000-0000A62D0000}"/>
    <cellStyle name="40% - Énfasis2 2 2 2 6 2 3" xfId="14775" xr:uid="{00000000-0005-0000-0000-0000A72D0000}"/>
    <cellStyle name="40% - Énfasis2 2 2 2 6 2 3 2" xfId="36842" xr:uid="{00000000-0005-0000-0000-0000A82D0000}"/>
    <cellStyle name="40% - Énfasis2 2 2 2 6 2 4" xfId="9897" xr:uid="{00000000-0005-0000-0000-0000A92D0000}"/>
    <cellStyle name="40% - Énfasis2 2 2 2 6 2 5" xfId="27022" xr:uid="{00000000-0005-0000-0000-0000AA2D0000}"/>
    <cellStyle name="40% - Énfasis2 2 2 2 6 2 6" xfId="41851" xr:uid="{00000000-0005-0000-0000-0000AB2D0000}"/>
    <cellStyle name="40% - Énfasis2 2 2 2 6 2 7" xfId="46914" xr:uid="{36B107A5-2B9D-4351-A30E-803E00C24E37}"/>
    <cellStyle name="40% - Énfasis2 2 2 2 6 3" xfId="7428" xr:uid="{00000000-0005-0000-0000-0000AC2D0000}"/>
    <cellStyle name="40% - Énfasis2 2 2 2 6 3 2" xfId="29521" xr:uid="{00000000-0005-0000-0000-0000AD2D0000}"/>
    <cellStyle name="40% - Énfasis2 2 2 2 6 4" xfId="16589" xr:uid="{00000000-0005-0000-0000-0000AE2D0000}"/>
    <cellStyle name="40% - Énfasis2 2 2 2 6 4 2" xfId="34406" xr:uid="{00000000-0005-0000-0000-0000AF2D0000}"/>
    <cellStyle name="40% - Énfasis2 2 2 2 6 5" xfId="21830" xr:uid="{00000000-0005-0000-0000-0000B02D0000}"/>
    <cellStyle name="40% - Énfasis2 2 2 2 6 6" xfId="12339" xr:uid="{00000000-0005-0000-0000-0000B12D0000}"/>
    <cellStyle name="40% - Énfasis2 2 2 2 6 7" xfId="24480" xr:uid="{00000000-0005-0000-0000-0000B22D0000}"/>
    <cellStyle name="40% - Énfasis2 2 2 2 6 8" xfId="39310" xr:uid="{00000000-0005-0000-0000-0000B32D0000}"/>
    <cellStyle name="40% - Énfasis2 2 2 2 6 9" xfId="44378" xr:uid="{0B0B6CA1-782F-4B8D-B578-BBDA61023D26}"/>
    <cellStyle name="40% - Énfasis2 2 2 2 7" xfId="965" xr:uid="{00000000-0005-0000-0000-0000B42D0000}"/>
    <cellStyle name="40% - Énfasis2 2 2 2 7 2" xfId="3410" xr:uid="{00000000-0005-0000-0000-0000B52D0000}"/>
    <cellStyle name="40% - Énfasis2 2 2 2 7 2 2" xfId="17520" xr:uid="{00000000-0005-0000-0000-0000B62D0000}"/>
    <cellStyle name="40% - Énfasis2 2 2 2 7 2 2 2" xfId="30413" xr:uid="{00000000-0005-0000-0000-0000B72D0000}"/>
    <cellStyle name="40% - Énfasis2 2 2 2 7 2 3" xfId="13231" xr:uid="{00000000-0005-0000-0000-0000B82D0000}"/>
    <cellStyle name="40% - Énfasis2 2 2 2 7 2 3 2" xfId="35298" xr:uid="{00000000-0005-0000-0000-0000B92D0000}"/>
    <cellStyle name="40% - Énfasis2 2 2 2 7 2 4" xfId="8353" xr:uid="{00000000-0005-0000-0000-0000BA2D0000}"/>
    <cellStyle name="40% - Énfasis2 2 2 2 7 2 5" xfId="25478" xr:uid="{00000000-0005-0000-0000-0000BB2D0000}"/>
    <cellStyle name="40% - Énfasis2 2 2 2 7 2 6" xfId="40307" xr:uid="{00000000-0005-0000-0000-0000BC2D0000}"/>
    <cellStyle name="40% - Énfasis2 2 2 2 7 2 7" xfId="45370" xr:uid="{AF6298AF-F65C-4EA9-B81C-A8AF5DB5590C}"/>
    <cellStyle name="40% - Énfasis2 2 2 2 7 3" xfId="5884" xr:uid="{00000000-0005-0000-0000-0000BD2D0000}"/>
    <cellStyle name="40% - Énfasis2 2 2 2 7 3 2" xfId="27977" xr:uid="{00000000-0005-0000-0000-0000BE2D0000}"/>
    <cellStyle name="40% - Énfasis2 2 2 2 7 4" xfId="20286" xr:uid="{00000000-0005-0000-0000-0000BF2D0000}"/>
    <cellStyle name="40% - Énfasis2 2 2 2 7 4 2" xfId="32862" xr:uid="{00000000-0005-0000-0000-0000C02D0000}"/>
    <cellStyle name="40% - Énfasis2 2 2 2 7 5" xfId="10795" xr:uid="{00000000-0005-0000-0000-0000C12D0000}"/>
    <cellStyle name="40% - Énfasis2 2 2 2 7 6" xfId="22936" xr:uid="{00000000-0005-0000-0000-0000C22D0000}"/>
    <cellStyle name="40% - Énfasis2 2 2 2 7 7" xfId="37766" xr:uid="{00000000-0005-0000-0000-0000C32D0000}"/>
    <cellStyle name="40% - Énfasis2 2 2 2 7 8" xfId="42834" xr:uid="{0C2B049F-835E-4BB1-87F1-86CBAFBD38EA}"/>
    <cellStyle name="40% - Énfasis2 2 2 2 8" xfId="2747" xr:uid="{00000000-0005-0000-0000-0000C42D0000}"/>
    <cellStyle name="40% - Énfasis2 2 2 2 8 2" xfId="16857" xr:uid="{00000000-0005-0000-0000-0000C52D0000}"/>
    <cellStyle name="40% - Énfasis2 2 2 2 8 2 2" xfId="29750" xr:uid="{00000000-0005-0000-0000-0000C62D0000}"/>
    <cellStyle name="40% - Énfasis2 2 2 2 8 3" xfId="12568" xr:uid="{00000000-0005-0000-0000-0000C72D0000}"/>
    <cellStyle name="40% - Énfasis2 2 2 2 8 3 2" xfId="34635" xr:uid="{00000000-0005-0000-0000-0000C82D0000}"/>
    <cellStyle name="40% - Énfasis2 2 2 2 8 4" xfId="7690" xr:uid="{00000000-0005-0000-0000-0000C92D0000}"/>
    <cellStyle name="40% - Énfasis2 2 2 2 8 5" xfId="24813" xr:uid="{00000000-0005-0000-0000-0000CA2D0000}"/>
    <cellStyle name="40% - Énfasis2 2 2 2 8 6" xfId="39642" xr:uid="{00000000-0005-0000-0000-0000CB2D0000}"/>
    <cellStyle name="40% - Énfasis2 2 2 2 8 7" xfId="44707" xr:uid="{C67E1B02-3E7D-4BDC-A236-6F41D62B2783}"/>
    <cellStyle name="40% - Énfasis2 2 2 2 9" xfId="5219" xr:uid="{00000000-0005-0000-0000-0000CC2D0000}"/>
    <cellStyle name="40% - Énfasis2 2 2 2 9 2" xfId="27312" xr:uid="{00000000-0005-0000-0000-0000CD2D0000}"/>
    <cellStyle name="40% - Énfasis2 2 2 20" xfId="37035" xr:uid="{00000000-0005-0000-0000-0000CE2D0000}"/>
    <cellStyle name="40% - Énfasis2 2 2 21" xfId="42108" xr:uid="{46369A2B-215B-4F6C-9A24-111ACDB9CFF4}"/>
    <cellStyle name="40% - Énfasis2 2 2 3" xfId="340" xr:uid="{00000000-0005-0000-0000-0000CF2D0000}"/>
    <cellStyle name="40% - Énfasis2 2 2 3 10" xfId="19294" xr:uid="{00000000-0005-0000-0000-0000D02D0000}"/>
    <cellStyle name="40% - Énfasis2 2 2 3 11" xfId="19706" xr:uid="{00000000-0005-0000-0000-0000D12D0000}"/>
    <cellStyle name="40% - Énfasis2 2 2 3 12" xfId="10233" xr:uid="{00000000-0005-0000-0000-0000D22D0000}"/>
    <cellStyle name="40% - Énfasis2 2 2 3 13" xfId="22374" xr:uid="{00000000-0005-0000-0000-0000D32D0000}"/>
    <cellStyle name="40% - Énfasis2 2 2 3 14" xfId="37204" xr:uid="{00000000-0005-0000-0000-0000D42D0000}"/>
    <cellStyle name="40% - Énfasis2 2 2 3 15" xfId="42272" xr:uid="{A33904FC-E36C-4B3E-89D2-57DB33DBF592}"/>
    <cellStyle name="40% - Énfasis2 2 2 3 2" xfId="625" xr:uid="{00000000-0005-0000-0000-0000D52D0000}"/>
    <cellStyle name="40% - Énfasis2 2 2 3 2 10" xfId="37482" xr:uid="{00000000-0005-0000-0000-0000D62D0000}"/>
    <cellStyle name="40% - Énfasis2 2 2 3 2 11" xfId="42550" xr:uid="{DDAC0BA2-6155-4934-8398-5A6899CC387A}"/>
    <cellStyle name="40% - Énfasis2 2 2 3 2 2" xfId="2235" xr:uid="{00000000-0005-0000-0000-0000D72D0000}"/>
    <cellStyle name="40% - Énfasis2 2 2 3 2 2 2" xfId="4677" xr:uid="{00000000-0005-0000-0000-0000D82D0000}"/>
    <cellStyle name="40% - Énfasis2 2 2 3 2 2 2 2" xfId="18787" xr:uid="{00000000-0005-0000-0000-0000D92D0000}"/>
    <cellStyle name="40% - Énfasis2 2 2 3 2 2 2 2 2" xfId="31680" xr:uid="{00000000-0005-0000-0000-0000DA2D0000}"/>
    <cellStyle name="40% - Énfasis2 2 2 3 2 2 2 3" xfId="14498" xr:uid="{00000000-0005-0000-0000-0000DB2D0000}"/>
    <cellStyle name="40% - Énfasis2 2 2 3 2 2 2 3 2" xfId="36565" xr:uid="{00000000-0005-0000-0000-0000DC2D0000}"/>
    <cellStyle name="40% - Énfasis2 2 2 3 2 2 2 4" xfId="9620" xr:uid="{00000000-0005-0000-0000-0000DD2D0000}"/>
    <cellStyle name="40% - Énfasis2 2 2 3 2 2 2 5" xfId="26745" xr:uid="{00000000-0005-0000-0000-0000DE2D0000}"/>
    <cellStyle name="40% - Énfasis2 2 2 3 2 2 2 6" xfId="41574" xr:uid="{00000000-0005-0000-0000-0000DF2D0000}"/>
    <cellStyle name="40% - Énfasis2 2 2 3 2 2 2 7" xfId="46637" xr:uid="{FF0C82A3-1DF6-4593-932A-F39F2E39A082}"/>
    <cellStyle name="40% - Énfasis2 2 2 3 2 2 3" xfId="7151" xr:uid="{00000000-0005-0000-0000-0000E02D0000}"/>
    <cellStyle name="40% - Énfasis2 2 2 3 2 2 3 2" xfId="29244" xr:uid="{00000000-0005-0000-0000-0000E12D0000}"/>
    <cellStyle name="40% - Énfasis2 2 2 3 2 2 4" xfId="16312" xr:uid="{00000000-0005-0000-0000-0000E22D0000}"/>
    <cellStyle name="40% - Énfasis2 2 2 3 2 2 4 2" xfId="34129" xr:uid="{00000000-0005-0000-0000-0000E32D0000}"/>
    <cellStyle name="40% - Énfasis2 2 2 3 2 2 5" xfId="21553" xr:uid="{00000000-0005-0000-0000-0000E42D0000}"/>
    <cellStyle name="40% - Énfasis2 2 2 3 2 2 6" xfId="12062" xr:uid="{00000000-0005-0000-0000-0000E52D0000}"/>
    <cellStyle name="40% - Énfasis2 2 2 3 2 2 7" xfId="24203" xr:uid="{00000000-0005-0000-0000-0000E62D0000}"/>
    <cellStyle name="40% - Énfasis2 2 2 3 2 2 8" xfId="39033" xr:uid="{00000000-0005-0000-0000-0000E72D0000}"/>
    <cellStyle name="40% - Énfasis2 2 2 3 2 2 9" xfId="44101" xr:uid="{BD8B7A11-7BEC-48EA-889B-05FD5753BB56}"/>
    <cellStyle name="40% - Énfasis2 2 2 3 2 3" xfId="1622" xr:uid="{00000000-0005-0000-0000-0000E82D0000}"/>
    <cellStyle name="40% - Énfasis2 2 2 3 2 3 2" xfId="4064" xr:uid="{00000000-0005-0000-0000-0000E92D0000}"/>
    <cellStyle name="40% - Énfasis2 2 2 3 2 3 2 2" xfId="18174" xr:uid="{00000000-0005-0000-0000-0000EA2D0000}"/>
    <cellStyle name="40% - Énfasis2 2 2 3 2 3 2 2 2" xfId="31067" xr:uid="{00000000-0005-0000-0000-0000EB2D0000}"/>
    <cellStyle name="40% - Énfasis2 2 2 3 2 3 2 3" xfId="13885" xr:uid="{00000000-0005-0000-0000-0000EC2D0000}"/>
    <cellStyle name="40% - Énfasis2 2 2 3 2 3 2 3 2" xfId="35952" xr:uid="{00000000-0005-0000-0000-0000ED2D0000}"/>
    <cellStyle name="40% - Énfasis2 2 2 3 2 3 2 4" xfId="9007" xr:uid="{00000000-0005-0000-0000-0000EE2D0000}"/>
    <cellStyle name="40% - Énfasis2 2 2 3 2 3 2 5" xfId="26132" xr:uid="{00000000-0005-0000-0000-0000EF2D0000}"/>
    <cellStyle name="40% - Énfasis2 2 2 3 2 3 2 6" xfId="40961" xr:uid="{00000000-0005-0000-0000-0000F02D0000}"/>
    <cellStyle name="40% - Énfasis2 2 2 3 2 3 2 7" xfId="46024" xr:uid="{09DA96B6-AE4D-4755-9D79-E0BEB3315E5E}"/>
    <cellStyle name="40% - Énfasis2 2 2 3 2 3 3" xfId="6538" xr:uid="{00000000-0005-0000-0000-0000F12D0000}"/>
    <cellStyle name="40% - Énfasis2 2 2 3 2 3 3 2" xfId="28631" xr:uid="{00000000-0005-0000-0000-0000F22D0000}"/>
    <cellStyle name="40% - Énfasis2 2 2 3 2 3 4" xfId="20940" xr:uid="{00000000-0005-0000-0000-0000F32D0000}"/>
    <cellStyle name="40% - Énfasis2 2 2 3 2 3 4 2" xfId="33516" xr:uid="{00000000-0005-0000-0000-0000F42D0000}"/>
    <cellStyle name="40% - Énfasis2 2 2 3 2 3 5" xfId="11449" xr:uid="{00000000-0005-0000-0000-0000F52D0000}"/>
    <cellStyle name="40% - Énfasis2 2 2 3 2 3 6" xfId="23590" xr:uid="{00000000-0005-0000-0000-0000F62D0000}"/>
    <cellStyle name="40% - Énfasis2 2 2 3 2 3 7" xfId="38420" xr:uid="{00000000-0005-0000-0000-0000F72D0000}"/>
    <cellStyle name="40% - Énfasis2 2 2 3 2 3 8" xfId="43488" xr:uid="{2DCB3230-523B-4A31-BBBD-4464C8B6A83B}"/>
    <cellStyle name="40% - Énfasis2 2 2 3 2 4" xfId="3126" xr:uid="{00000000-0005-0000-0000-0000F82D0000}"/>
    <cellStyle name="40% - Énfasis2 2 2 3 2 4 2" xfId="17236" xr:uid="{00000000-0005-0000-0000-0000F92D0000}"/>
    <cellStyle name="40% - Énfasis2 2 2 3 2 4 2 2" xfId="30129" xr:uid="{00000000-0005-0000-0000-0000FA2D0000}"/>
    <cellStyle name="40% - Énfasis2 2 2 3 2 4 3" xfId="12947" xr:uid="{00000000-0005-0000-0000-0000FB2D0000}"/>
    <cellStyle name="40% - Énfasis2 2 2 3 2 4 3 2" xfId="35014" xr:uid="{00000000-0005-0000-0000-0000FC2D0000}"/>
    <cellStyle name="40% - Énfasis2 2 2 3 2 4 4" xfId="8069" xr:uid="{00000000-0005-0000-0000-0000FD2D0000}"/>
    <cellStyle name="40% - Énfasis2 2 2 3 2 4 5" xfId="25194" xr:uid="{00000000-0005-0000-0000-0000FE2D0000}"/>
    <cellStyle name="40% - Énfasis2 2 2 3 2 4 6" xfId="40023" xr:uid="{00000000-0005-0000-0000-0000FF2D0000}"/>
    <cellStyle name="40% - Énfasis2 2 2 3 2 4 7" xfId="45086" xr:uid="{9ADC614F-CCD5-4ED5-94A9-641FAE7BE971}"/>
    <cellStyle name="40% - Énfasis2 2 2 3 2 5" xfId="5600" xr:uid="{00000000-0005-0000-0000-0000002E0000}"/>
    <cellStyle name="40% - Énfasis2 2 2 3 2 5 2" xfId="27693" xr:uid="{00000000-0005-0000-0000-0000012E0000}"/>
    <cellStyle name="40% - Énfasis2 2 2 3 2 6" xfId="15681" xr:uid="{00000000-0005-0000-0000-0000022E0000}"/>
    <cellStyle name="40% - Énfasis2 2 2 3 2 6 2" xfId="32578" xr:uid="{00000000-0005-0000-0000-0000032E0000}"/>
    <cellStyle name="40% - Énfasis2 2 2 3 2 7" xfId="19984" xr:uid="{00000000-0005-0000-0000-0000042E0000}"/>
    <cellStyle name="40% - Énfasis2 2 2 3 2 8" xfId="10511" xr:uid="{00000000-0005-0000-0000-0000052E0000}"/>
    <cellStyle name="40% - Énfasis2 2 2 3 2 9" xfId="22652" xr:uid="{00000000-0005-0000-0000-0000062E0000}"/>
    <cellStyle name="40% - Énfasis2 2 2 3 3" xfId="1344" xr:uid="{00000000-0005-0000-0000-0000072E0000}"/>
    <cellStyle name="40% - Énfasis2 2 2 3 3 2" xfId="3786" xr:uid="{00000000-0005-0000-0000-0000082E0000}"/>
    <cellStyle name="40% - Énfasis2 2 2 3 3 2 2" xfId="17896" xr:uid="{00000000-0005-0000-0000-0000092E0000}"/>
    <cellStyle name="40% - Énfasis2 2 2 3 3 2 2 2" xfId="30789" xr:uid="{00000000-0005-0000-0000-00000A2E0000}"/>
    <cellStyle name="40% - Énfasis2 2 2 3 3 2 3" xfId="13607" xr:uid="{00000000-0005-0000-0000-00000B2E0000}"/>
    <cellStyle name="40% - Énfasis2 2 2 3 3 2 3 2" xfId="35674" xr:uid="{00000000-0005-0000-0000-00000C2E0000}"/>
    <cellStyle name="40% - Énfasis2 2 2 3 3 2 4" xfId="8729" xr:uid="{00000000-0005-0000-0000-00000D2E0000}"/>
    <cellStyle name="40% - Énfasis2 2 2 3 3 2 5" xfId="25854" xr:uid="{00000000-0005-0000-0000-00000E2E0000}"/>
    <cellStyle name="40% - Énfasis2 2 2 3 3 2 6" xfId="40683" xr:uid="{00000000-0005-0000-0000-00000F2E0000}"/>
    <cellStyle name="40% - Énfasis2 2 2 3 3 2 7" xfId="45746" xr:uid="{7C7FEAC9-23E6-4F33-BE0A-1E2C356546F2}"/>
    <cellStyle name="40% - Énfasis2 2 2 3 3 3" xfId="6260" xr:uid="{00000000-0005-0000-0000-0000102E0000}"/>
    <cellStyle name="40% - Énfasis2 2 2 3 3 3 2" xfId="28353" xr:uid="{00000000-0005-0000-0000-0000112E0000}"/>
    <cellStyle name="40% - Énfasis2 2 2 3 3 4" xfId="15403" xr:uid="{00000000-0005-0000-0000-0000122E0000}"/>
    <cellStyle name="40% - Énfasis2 2 2 3 3 4 2" xfId="33238" xr:uid="{00000000-0005-0000-0000-0000132E0000}"/>
    <cellStyle name="40% - Énfasis2 2 2 3 3 5" xfId="20662" xr:uid="{00000000-0005-0000-0000-0000142E0000}"/>
    <cellStyle name="40% - Énfasis2 2 2 3 3 6" xfId="11171" xr:uid="{00000000-0005-0000-0000-0000152E0000}"/>
    <cellStyle name="40% - Énfasis2 2 2 3 3 7" xfId="23312" xr:uid="{00000000-0005-0000-0000-0000162E0000}"/>
    <cellStyle name="40% - Énfasis2 2 2 3 3 8" xfId="38142" xr:uid="{00000000-0005-0000-0000-0000172E0000}"/>
    <cellStyle name="40% - Énfasis2 2 2 3 3 9" xfId="43210" xr:uid="{DD6674AD-C429-4E10-B645-4B7AC94A74BE}"/>
    <cellStyle name="40% - Énfasis2 2 2 3 4" xfId="1957" xr:uid="{00000000-0005-0000-0000-0000182E0000}"/>
    <cellStyle name="40% - Énfasis2 2 2 3 4 2" xfId="4399" xr:uid="{00000000-0005-0000-0000-0000192E0000}"/>
    <cellStyle name="40% - Énfasis2 2 2 3 4 2 2" xfId="18509" xr:uid="{00000000-0005-0000-0000-00001A2E0000}"/>
    <cellStyle name="40% - Énfasis2 2 2 3 4 2 2 2" xfId="31402" xr:uid="{00000000-0005-0000-0000-00001B2E0000}"/>
    <cellStyle name="40% - Énfasis2 2 2 3 4 2 3" xfId="14220" xr:uid="{00000000-0005-0000-0000-00001C2E0000}"/>
    <cellStyle name="40% - Énfasis2 2 2 3 4 2 3 2" xfId="36287" xr:uid="{00000000-0005-0000-0000-00001D2E0000}"/>
    <cellStyle name="40% - Énfasis2 2 2 3 4 2 4" xfId="9342" xr:uid="{00000000-0005-0000-0000-00001E2E0000}"/>
    <cellStyle name="40% - Énfasis2 2 2 3 4 2 5" xfId="26467" xr:uid="{00000000-0005-0000-0000-00001F2E0000}"/>
    <cellStyle name="40% - Énfasis2 2 2 3 4 2 6" xfId="41296" xr:uid="{00000000-0005-0000-0000-0000202E0000}"/>
    <cellStyle name="40% - Énfasis2 2 2 3 4 2 7" xfId="46359" xr:uid="{31CB3FB3-CCCE-43C5-B13D-5749567919A5}"/>
    <cellStyle name="40% - Énfasis2 2 2 3 4 3" xfId="6873" xr:uid="{00000000-0005-0000-0000-0000212E0000}"/>
    <cellStyle name="40% - Énfasis2 2 2 3 4 3 2" xfId="28966" xr:uid="{00000000-0005-0000-0000-0000222E0000}"/>
    <cellStyle name="40% - Énfasis2 2 2 3 4 4" xfId="16034" xr:uid="{00000000-0005-0000-0000-0000232E0000}"/>
    <cellStyle name="40% - Énfasis2 2 2 3 4 4 2" xfId="33851" xr:uid="{00000000-0005-0000-0000-0000242E0000}"/>
    <cellStyle name="40% - Énfasis2 2 2 3 4 5" xfId="21275" xr:uid="{00000000-0005-0000-0000-0000252E0000}"/>
    <cellStyle name="40% - Énfasis2 2 2 3 4 6" xfId="11784" xr:uid="{00000000-0005-0000-0000-0000262E0000}"/>
    <cellStyle name="40% - Énfasis2 2 2 3 4 7" xfId="23925" xr:uid="{00000000-0005-0000-0000-0000272E0000}"/>
    <cellStyle name="40% - Énfasis2 2 2 3 4 8" xfId="38755" xr:uid="{00000000-0005-0000-0000-0000282E0000}"/>
    <cellStyle name="40% - Énfasis2 2 2 3 4 9" xfId="43823" xr:uid="{B15C4354-1DE8-4362-A998-89B2B0D19AE3}"/>
    <cellStyle name="40% - Énfasis2 2 2 3 5" xfId="2394" xr:uid="{00000000-0005-0000-0000-0000292E0000}"/>
    <cellStyle name="40% - Énfasis2 2 2 3 5 2" xfId="4836" xr:uid="{00000000-0005-0000-0000-00002A2E0000}"/>
    <cellStyle name="40% - Énfasis2 2 2 3 5 2 2" xfId="18946" xr:uid="{00000000-0005-0000-0000-00002B2E0000}"/>
    <cellStyle name="40% - Énfasis2 2 2 3 5 2 2 2" xfId="31839" xr:uid="{00000000-0005-0000-0000-00002C2E0000}"/>
    <cellStyle name="40% - Énfasis2 2 2 3 5 2 3" xfId="14657" xr:uid="{00000000-0005-0000-0000-00002D2E0000}"/>
    <cellStyle name="40% - Énfasis2 2 2 3 5 2 3 2" xfId="36724" xr:uid="{00000000-0005-0000-0000-00002E2E0000}"/>
    <cellStyle name="40% - Énfasis2 2 2 3 5 2 4" xfId="9779" xr:uid="{00000000-0005-0000-0000-00002F2E0000}"/>
    <cellStyle name="40% - Énfasis2 2 2 3 5 2 5" xfId="26904" xr:uid="{00000000-0005-0000-0000-0000302E0000}"/>
    <cellStyle name="40% - Énfasis2 2 2 3 5 2 6" xfId="41733" xr:uid="{00000000-0005-0000-0000-0000312E0000}"/>
    <cellStyle name="40% - Énfasis2 2 2 3 5 2 7" xfId="46796" xr:uid="{4A720B8F-7A24-41D2-B985-E09D7C23DC95}"/>
    <cellStyle name="40% - Énfasis2 2 2 3 5 3" xfId="7310" xr:uid="{00000000-0005-0000-0000-0000322E0000}"/>
    <cellStyle name="40% - Énfasis2 2 2 3 5 3 2" xfId="29403" xr:uid="{00000000-0005-0000-0000-0000332E0000}"/>
    <cellStyle name="40% - Énfasis2 2 2 3 5 4" xfId="16471" xr:uid="{00000000-0005-0000-0000-0000342E0000}"/>
    <cellStyle name="40% - Énfasis2 2 2 3 5 4 2" xfId="34288" xr:uid="{00000000-0005-0000-0000-0000352E0000}"/>
    <cellStyle name="40% - Énfasis2 2 2 3 5 5" xfId="21712" xr:uid="{00000000-0005-0000-0000-0000362E0000}"/>
    <cellStyle name="40% - Énfasis2 2 2 3 5 6" xfId="12221" xr:uid="{00000000-0005-0000-0000-0000372E0000}"/>
    <cellStyle name="40% - Énfasis2 2 2 3 5 7" xfId="24362" xr:uid="{00000000-0005-0000-0000-0000382E0000}"/>
    <cellStyle name="40% - Énfasis2 2 2 3 5 8" xfId="39192" xr:uid="{00000000-0005-0000-0000-0000392E0000}"/>
    <cellStyle name="40% - Énfasis2 2 2 3 5 9" xfId="44260" xr:uid="{847632BD-FA54-4250-8220-06971C81A8E0}"/>
    <cellStyle name="40% - Énfasis2 2 2 3 6" xfId="902" xr:uid="{00000000-0005-0000-0000-00003A2E0000}"/>
    <cellStyle name="40% - Énfasis2 2 2 3 6 2" xfId="3347" xr:uid="{00000000-0005-0000-0000-00003B2E0000}"/>
    <cellStyle name="40% - Énfasis2 2 2 3 6 2 2" xfId="17457" xr:uid="{00000000-0005-0000-0000-00003C2E0000}"/>
    <cellStyle name="40% - Énfasis2 2 2 3 6 2 2 2" xfId="30350" xr:uid="{00000000-0005-0000-0000-00003D2E0000}"/>
    <cellStyle name="40% - Énfasis2 2 2 3 6 2 3" xfId="13168" xr:uid="{00000000-0005-0000-0000-00003E2E0000}"/>
    <cellStyle name="40% - Énfasis2 2 2 3 6 2 3 2" xfId="35235" xr:uid="{00000000-0005-0000-0000-00003F2E0000}"/>
    <cellStyle name="40% - Énfasis2 2 2 3 6 2 4" xfId="8290" xr:uid="{00000000-0005-0000-0000-0000402E0000}"/>
    <cellStyle name="40% - Énfasis2 2 2 3 6 2 5" xfId="25415" xr:uid="{00000000-0005-0000-0000-0000412E0000}"/>
    <cellStyle name="40% - Énfasis2 2 2 3 6 2 6" xfId="40244" xr:uid="{00000000-0005-0000-0000-0000422E0000}"/>
    <cellStyle name="40% - Énfasis2 2 2 3 6 2 7" xfId="45307" xr:uid="{BD27CF8C-03C7-4358-B0E3-3FBBE35AFC5F}"/>
    <cellStyle name="40% - Énfasis2 2 2 3 6 3" xfId="5821" xr:uid="{00000000-0005-0000-0000-0000432E0000}"/>
    <cellStyle name="40% - Énfasis2 2 2 3 6 3 2" xfId="27914" xr:uid="{00000000-0005-0000-0000-0000442E0000}"/>
    <cellStyle name="40% - Énfasis2 2 2 3 6 4" xfId="20223" xr:uid="{00000000-0005-0000-0000-0000452E0000}"/>
    <cellStyle name="40% - Énfasis2 2 2 3 6 4 2" xfId="32799" xr:uid="{00000000-0005-0000-0000-0000462E0000}"/>
    <cellStyle name="40% - Énfasis2 2 2 3 6 5" xfId="10732" xr:uid="{00000000-0005-0000-0000-0000472E0000}"/>
    <cellStyle name="40% - Énfasis2 2 2 3 6 6" xfId="22873" xr:uid="{00000000-0005-0000-0000-0000482E0000}"/>
    <cellStyle name="40% - Énfasis2 2 2 3 6 7" xfId="37703" xr:uid="{00000000-0005-0000-0000-0000492E0000}"/>
    <cellStyle name="40% - Énfasis2 2 2 3 6 8" xfId="42771" xr:uid="{17CF545A-5FA7-421C-BC0A-38EF22E80B0D}"/>
    <cellStyle name="40% - Énfasis2 2 2 3 7" xfId="2848" xr:uid="{00000000-0005-0000-0000-00004A2E0000}"/>
    <cellStyle name="40% - Énfasis2 2 2 3 7 2" xfId="16958" xr:uid="{00000000-0005-0000-0000-00004B2E0000}"/>
    <cellStyle name="40% - Énfasis2 2 2 3 7 2 2" xfId="29851" xr:uid="{00000000-0005-0000-0000-00004C2E0000}"/>
    <cellStyle name="40% - Énfasis2 2 2 3 7 3" xfId="12669" xr:uid="{00000000-0005-0000-0000-00004D2E0000}"/>
    <cellStyle name="40% - Énfasis2 2 2 3 7 3 2" xfId="34736" xr:uid="{00000000-0005-0000-0000-00004E2E0000}"/>
    <cellStyle name="40% - Énfasis2 2 2 3 7 4" xfId="7791" xr:uid="{00000000-0005-0000-0000-00004F2E0000}"/>
    <cellStyle name="40% - Énfasis2 2 2 3 7 5" xfId="24916" xr:uid="{00000000-0005-0000-0000-0000502E0000}"/>
    <cellStyle name="40% - Énfasis2 2 2 3 7 6" xfId="39745" xr:uid="{00000000-0005-0000-0000-0000512E0000}"/>
    <cellStyle name="40% - Énfasis2 2 2 3 7 7" xfId="44808" xr:uid="{96B9597F-6C0A-4536-BA4E-0D4E75F6A370}"/>
    <cellStyle name="40% - Énfasis2 2 2 3 8" xfId="5322" xr:uid="{00000000-0005-0000-0000-0000522E0000}"/>
    <cellStyle name="40% - Énfasis2 2 2 3 8 2" xfId="27415" xr:uid="{00000000-0005-0000-0000-0000532E0000}"/>
    <cellStyle name="40% - Énfasis2 2 2 3 9" xfId="14965" xr:uid="{00000000-0005-0000-0000-0000542E0000}"/>
    <cellStyle name="40% - Énfasis2 2 2 3 9 2" xfId="32300" xr:uid="{00000000-0005-0000-0000-0000552E0000}"/>
    <cellStyle name="40% - Énfasis2 2 2 4" xfId="474" xr:uid="{00000000-0005-0000-0000-0000562E0000}"/>
    <cellStyle name="40% - Énfasis2 2 2 4 10" xfId="19425" xr:uid="{00000000-0005-0000-0000-0000572E0000}"/>
    <cellStyle name="40% - Énfasis2 2 2 4 11" xfId="19837" xr:uid="{00000000-0005-0000-0000-0000582E0000}"/>
    <cellStyle name="40% - Énfasis2 2 2 4 12" xfId="10364" xr:uid="{00000000-0005-0000-0000-0000592E0000}"/>
    <cellStyle name="40% - Énfasis2 2 2 4 13" xfId="22505" xr:uid="{00000000-0005-0000-0000-00005A2E0000}"/>
    <cellStyle name="40% - Énfasis2 2 2 4 14" xfId="37335" xr:uid="{00000000-0005-0000-0000-00005B2E0000}"/>
    <cellStyle name="40% - Énfasis2 2 2 4 15" xfId="42403" xr:uid="{64941EB0-06C3-4C52-AF38-457EE55C930A}"/>
    <cellStyle name="40% - Énfasis2 2 2 4 2" xfId="626" xr:uid="{00000000-0005-0000-0000-00005C2E0000}"/>
    <cellStyle name="40% - Énfasis2 2 2 4 2 10" xfId="37483" xr:uid="{00000000-0005-0000-0000-00005D2E0000}"/>
    <cellStyle name="40% - Énfasis2 2 2 4 2 11" xfId="42551" xr:uid="{4069AC22-9800-4269-9F51-39BB3B63D0B4}"/>
    <cellStyle name="40% - Énfasis2 2 2 4 2 2" xfId="2236" xr:uid="{00000000-0005-0000-0000-00005E2E0000}"/>
    <cellStyle name="40% - Énfasis2 2 2 4 2 2 2" xfId="4678" xr:uid="{00000000-0005-0000-0000-00005F2E0000}"/>
    <cellStyle name="40% - Énfasis2 2 2 4 2 2 2 2" xfId="18788" xr:uid="{00000000-0005-0000-0000-0000602E0000}"/>
    <cellStyle name="40% - Énfasis2 2 2 4 2 2 2 2 2" xfId="31681" xr:uid="{00000000-0005-0000-0000-0000612E0000}"/>
    <cellStyle name="40% - Énfasis2 2 2 4 2 2 2 3" xfId="14499" xr:uid="{00000000-0005-0000-0000-0000622E0000}"/>
    <cellStyle name="40% - Énfasis2 2 2 4 2 2 2 3 2" xfId="36566" xr:uid="{00000000-0005-0000-0000-0000632E0000}"/>
    <cellStyle name="40% - Énfasis2 2 2 4 2 2 2 4" xfId="9621" xr:uid="{00000000-0005-0000-0000-0000642E0000}"/>
    <cellStyle name="40% - Énfasis2 2 2 4 2 2 2 5" xfId="26746" xr:uid="{00000000-0005-0000-0000-0000652E0000}"/>
    <cellStyle name="40% - Énfasis2 2 2 4 2 2 2 6" xfId="41575" xr:uid="{00000000-0005-0000-0000-0000662E0000}"/>
    <cellStyle name="40% - Énfasis2 2 2 4 2 2 2 7" xfId="46638" xr:uid="{BE21260F-32BC-40A5-A482-6A6BA976E275}"/>
    <cellStyle name="40% - Énfasis2 2 2 4 2 2 3" xfId="7152" xr:uid="{00000000-0005-0000-0000-0000672E0000}"/>
    <cellStyle name="40% - Énfasis2 2 2 4 2 2 3 2" xfId="29245" xr:uid="{00000000-0005-0000-0000-0000682E0000}"/>
    <cellStyle name="40% - Énfasis2 2 2 4 2 2 4" xfId="16313" xr:uid="{00000000-0005-0000-0000-0000692E0000}"/>
    <cellStyle name="40% - Énfasis2 2 2 4 2 2 4 2" xfId="34130" xr:uid="{00000000-0005-0000-0000-00006A2E0000}"/>
    <cellStyle name="40% - Énfasis2 2 2 4 2 2 5" xfId="21554" xr:uid="{00000000-0005-0000-0000-00006B2E0000}"/>
    <cellStyle name="40% - Énfasis2 2 2 4 2 2 6" xfId="12063" xr:uid="{00000000-0005-0000-0000-00006C2E0000}"/>
    <cellStyle name="40% - Énfasis2 2 2 4 2 2 7" xfId="24204" xr:uid="{00000000-0005-0000-0000-00006D2E0000}"/>
    <cellStyle name="40% - Énfasis2 2 2 4 2 2 8" xfId="39034" xr:uid="{00000000-0005-0000-0000-00006E2E0000}"/>
    <cellStyle name="40% - Énfasis2 2 2 4 2 2 9" xfId="44102" xr:uid="{B3334D99-0366-41D6-BC3D-3DE519921824}"/>
    <cellStyle name="40% - Énfasis2 2 2 4 2 3" xfId="1623" xr:uid="{00000000-0005-0000-0000-00006F2E0000}"/>
    <cellStyle name="40% - Énfasis2 2 2 4 2 3 2" xfId="4065" xr:uid="{00000000-0005-0000-0000-0000702E0000}"/>
    <cellStyle name="40% - Énfasis2 2 2 4 2 3 2 2" xfId="18175" xr:uid="{00000000-0005-0000-0000-0000712E0000}"/>
    <cellStyle name="40% - Énfasis2 2 2 4 2 3 2 2 2" xfId="31068" xr:uid="{00000000-0005-0000-0000-0000722E0000}"/>
    <cellStyle name="40% - Énfasis2 2 2 4 2 3 2 3" xfId="13886" xr:uid="{00000000-0005-0000-0000-0000732E0000}"/>
    <cellStyle name="40% - Énfasis2 2 2 4 2 3 2 3 2" xfId="35953" xr:uid="{00000000-0005-0000-0000-0000742E0000}"/>
    <cellStyle name="40% - Énfasis2 2 2 4 2 3 2 4" xfId="9008" xr:uid="{00000000-0005-0000-0000-0000752E0000}"/>
    <cellStyle name="40% - Énfasis2 2 2 4 2 3 2 5" xfId="26133" xr:uid="{00000000-0005-0000-0000-0000762E0000}"/>
    <cellStyle name="40% - Énfasis2 2 2 4 2 3 2 6" xfId="40962" xr:uid="{00000000-0005-0000-0000-0000772E0000}"/>
    <cellStyle name="40% - Énfasis2 2 2 4 2 3 2 7" xfId="46025" xr:uid="{A7A8D273-411E-4E71-BCB7-75DE2AE8CF76}"/>
    <cellStyle name="40% - Énfasis2 2 2 4 2 3 3" xfId="6539" xr:uid="{00000000-0005-0000-0000-0000782E0000}"/>
    <cellStyle name="40% - Énfasis2 2 2 4 2 3 3 2" xfId="28632" xr:uid="{00000000-0005-0000-0000-0000792E0000}"/>
    <cellStyle name="40% - Énfasis2 2 2 4 2 3 4" xfId="20941" xr:uid="{00000000-0005-0000-0000-00007A2E0000}"/>
    <cellStyle name="40% - Énfasis2 2 2 4 2 3 4 2" xfId="33517" xr:uid="{00000000-0005-0000-0000-00007B2E0000}"/>
    <cellStyle name="40% - Énfasis2 2 2 4 2 3 5" xfId="11450" xr:uid="{00000000-0005-0000-0000-00007C2E0000}"/>
    <cellStyle name="40% - Énfasis2 2 2 4 2 3 6" xfId="23591" xr:uid="{00000000-0005-0000-0000-00007D2E0000}"/>
    <cellStyle name="40% - Énfasis2 2 2 4 2 3 7" xfId="38421" xr:uid="{00000000-0005-0000-0000-00007E2E0000}"/>
    <cellStyle name="40% - Énfasis2 2 2 4 2 3 8" xfId="43489" xr:uid="{18DE20D5-53E0-4954-96F7-550B8E68662B}"/>
    <cellStyle name="40% - Énfasis2 2 2 4 2 4" xfId="3127" xr:uid="{00000000-0005-0000-0000-00007F2E0000}"/>
    <cellStyle name="40% - Énfasis2 2 2 4 2 4 2" xfId="17237" xr:uid="{00000000-0005-0000-0000-0000802E0000}"/>
    <cellStyle name="40% - Énfasis2 2 2 4 2 4 2 2" xfId="30130" xr:uid="{00000000-0005-0000-0000-0000812E0000}"/>
    <cellStyle name="40% - Énfasis2 2 2 4 2 4 3" xfId="12948" xr:uid="{00000000-0005-0000-0000-0000822E0000}"/>
    <cellStyle name="40% - Énfasis2 2 2 4 2 4 3 2" xfId="35015" xr:uid="{00000000-0005-0000-0000-0000832E0000}"/>
    <cellStyle name="40% - Énfasis2 2 2 4 2 4 4" xfId="8070" xr:uid="{00000000-0005-0000-0000-0000842E0000}"/>
    <cellStyle name="40% - Énfasis2 2 2 4 2 4 5" xfId="25195" xr:uid="{00000000-0005-0000-0000-0000852E0000}"/>
    <cellStyle name="40% - Énfasis2 2 2 4 2 4 6" xfId="40024" xr:uid="{00000000-0005-0000-0000-0000862E0000}"/>
    <cellStyle name="40% - Énfasis2 2 2 4 2 4 7" xfId="45087" xr:uid="{CF158F67-4C62-498C-9E55-ED60BF85803B}"/>
    <cellStyle name="40% - Énfasis2 2 2 4 2 5" xfId="5601" xr:uid="{00000000-0005-0000-0000-0000872E0000}"/>
    <cellStyle name="40% - Énfasis2 2 2 4 2 5 2" xfId="27694" xr:uid="{00000000-0005-0000-0000-0000882E0000}"/>
    <cellStyle name="40% - Énfasis2 2 2 4 2 6" xfId="15682" xr:uid="{00000000-0005-0000-0000-0000892E0000}"/>
    <cellStyle name="40% - Énfasis2 2 2 4 2 6 2" xfId="32579" xr:uid="{00000000-0005-0000-0000-00008A2E0000}"/>
    <cellStyle name="40% - Énfasis2 2 2 4 2 7" xfId="19985" xr:uid="{00000000-0005-0000-0000-00008B2E0000}"/>
    <cellStyle name="40% - Énfasis2 2 2 4 2 8" xfId="10512" xr:uid="{00000000-0005-0000-0000-00008C2E0000}"/>
    <cellStyle name="40% - Énfasis2 2 2 4 2 9" xfId="22653" xr:uid="{00000000-0005-0000-0000-00008D2E0000}"/>
    <cellStyle name="40% - Énfasis2 2 2 4 3" xfId="1475" xr:uid="{00000000-0005-0000-0000-00008E2E0000}"/>
    <cellStyle name="40% - Énfasis2 2 2 4 3 2" xfId="3917" xr:uid="{00000000-0005-0000-0000-00008F2E0000}"/>
    <cellStyle name="40% - Énfasis2 2 2 4 3 2 2" xfId="18027" xr:uid="{00000000-0005-0000-0000-0000902E0000}"/>
    <cellStyle name="40% - Énfasis2 2 2 4 3 2 2 2" xfId="30920" xr:uid="{00000000-0005-0000-0000-0000912E0000}"/>
    <cellStyle name="40% - Énfasis2 2 2 4 3 2 3" xfId="13738" xr:uid="{00000000-0005-0000-0000-0000922E0000}"/>
    <cellStyle name="40% - Énfasis2 2 2 4 3 2 3 2" xfId="35805" xr:uid="{00000000-0005-0000-0000-0000932E0000}"/>
    <cellStyle name="40% - Énfasis2 2 2 4 3 2 4" xfId="8860" xr:uid="{00000000-0005-0000-0000-0000942E0000}"/>
    <cellStyle name="40% - Énfasis2 2 2 4 3 2 5" xfId="25985" xr:uid="{00000000-0005-0000-0000-0000952E0000}"/>
    <cellStyle name="40% - Énfasis2 2 2 4 3 2 6" xfId="40814" xr:uid="{00000000-0005-0000-0000-0000962E0000}"/>
    <cellStyle name="40% - Énfasis2 2 2 4 3 2 7" xfId="45877" xr:uid="{0B9252D4-6A1C-43F7-B022-F4AC77A03201}"/>
    <cellStyle name="40% - Énfasis2 2 2 4 3 3" xfId="6391" xr:uid="{00000000-0005-0000-0000-0000972E0000}"/>
    <cellStyle name="40% - Énfasis2 2 2 4 3 3 2" xfId="28484" xr:uid="{00000000-0005-0000-0000-0000982E0000}"/>
    <cellStyle name="40% - Énfasis2 2 2 4 3 4" xfId="15534" xr:uid="{00000000-0005-0000-0000-0000992E0000}"/>
    <cellStyle name="40% - Énfasis2 2 2 4 3 4 2" xfId="33369" xr:uid="{00000000-0005-0000-0000-00009A2E0000}"/>
    <cellStyle name="40% - Énfasis2 2 2 4 3 5" xfId="20793" xr:uid="{00000000-0005-0000-0000-00009B2E0000}"/>
    <cellStyle name="40% - Énfasis2 2 2 4 3 6" xfId="11302" xr:uid="{00000000-0005-0000-0000-00009C2E0000}"/>
    <cellStyle name="40% - Énfasis2 2 2 4 3 7" xfId="23443" xr:uid="{00000000-0005-0000-0000-00009D2E0000}"/>
    <cellStyle name="40% - Énfasis2 2 2 4 3 8" xfId="38273" xr:uid="{00000000-0005-0000-0000-00009E2E0000}"/>
    <cellStyle name="40% - Énfasis2 2 2 4 3 9" xfId="43341" xr:uid="{42E53AD1-CE2B-4623-B61B-4B43809FAA66}"/>
    <cellStyle name="40% - Énfasis2 2 2 4 4" xfId="2088" xr:uid="{00000000-0005-0000-0000-00009F2E0000}"/>
    <cellStyle name="40% - Énfasis2 2 2 4 4 2" xfId="4530" xr:uid="{00000000-0005-0000-0000-0000A02E0000}"/>
    <cellStyle name="40% - Énfasis2 2 2 4 4 2 2" xfId="18640" xr:uid="{00000000-0005-0000-0000-0000A12E0000}"/>
    <cellStyle name="40% - Énfasis2 2 2 4 4 2 2 2" xfId="31533" xr:uid="{00000000-0005-0000-0000-0000A22E0000}"/>
    <cellStyle name="40% - Énfasis2 2 2 4 4 2 3" xfId="14351" xr:uid="{00000000-0005-0000-0000-0000A32E0000}"/>
    <cellStyle name="40% - Énfasis2 2 2 4 4 2 3 2" xfId="36418" xr:uid="{00000000-0005-0000-0000-0000A42E0000}"/>
    <cellStyle name="40% - Énfasis2 2 2 4 4 2 4" xfId="9473" xr:uid="{00000000-0005-0000-0000-0000A52E0000}"/>
    <cellStyle name="40% - Énfasis2 2 2 4 4 2 5" xfId="26598" xr:uid="{00000000-0005-0000-0000-0000A62E0000}"/>
    <cellStyle name="40% - Énfasis2 2 2 4 4 2 6" xfId="41427" xr:uid="{00000000-0005-0000-0000-0000A72E0000}"/>
    <cellStyle name="40% - Énfasis2 2 2 4 4 2 7" xfId="46490" xr:uid="{B55243B7-148F-4434-A97E-2830AC0E7F89}"/>
    <cellStyle name="40% - Énfasis2 2 2 4 4 3" xfId="7004" xr:uid="{00000000-0005-0000-0000-0000A82E0000}"/>
    <cellStyle name="40% - Énfasis2 2 2 4 4 3 2" xfId="29097" xr:uid="{00000000-0005-0000-0000-0000A92E0000}"/>
    <cellStyle name="40% - Énfasis2 2 2 4 4 4" xfId="16165" xr:uid="{00000000-0005-0000-0000-0000AA2E0000}"/>
    <cellStyle name="40% - Énfasis2 2 2 4 4 4 2" xfId="33982" xr:uid="{00000000-0005-0000-0000-0000AB2E0000}"/>
    <cellStyle name="40% - Énfasis2 2 2 4 4 5" xfId="21406" xr:uid="{00000000-0005-0000-0000-0000AC2E0000}"/>
    <cellStyle name="40% - Énfasis2 2 2 4 4 6" xfId="11915" xr:uid="{00000000-0005-0000-0000-0000AD2E0000}"/>
    <cellStyle name="40% - Énfasis2 2 2 4 4 7" xfId="24056" xr:uid="{00000000-0005-0000-0000-0000AE2E0000}"/>
    <cellStyle name="40% - Énfasis2 2 2 4 4 8" xfId="38886" xr:uid="{00000000-0005-0000-0000-0000AF2E0000}"/>
    <cellStyle name="40% - Énfasis2 2 2 4 4 9" xfId="43954" xr:uid="{BC55B424-9AA3-44D4-8341-A33B90146054}"/>
    <cellStyle name="40% - Énfasis2 2 2 4 5" xfId="2393" xr:uid="{00000000-0005-0000-0000-0000B02E0000}"/>
    <cellStyle name="40% - Énfasis2 2 2 4 5 2" xfId="4835" xr:uid="{00000000-0005-0000-0000-0000B12E0000}"/>
    <cellStyle name="40% - Énfasis2 2 2 4 5 2 2" xfId="18945" xr:uid="{00000000-0005-0000-0000-0000B22E0000}"/>
    <cellStyle name="40% - Énfasis2 2 2 4 5 2 2 2" xfId="31838" xr:uid="{00000000-0005-0000-0000-0000B32E0000}"/>
    <cellStyle name="40% - Énfasis2 2 2 4 5 2 3" xfId="14656" xr:uid="{00000000-0005-0000-0000-0000B42E0000}"/>
    <cellStyle name="40% - Énfasis2 2 2 4 5 2 3 2" xfId="36723" xr:uid="{00000000-0005-0000-0000-0000B52E0000}"/>
    <cellStyle name="40% - Énfasis2 2 2 4 5 2 4" xfId="9778" xr:uid="{00000000-0005-0000-0000-0000B62E0000}"/>
    <cellStyle name="40% - Énfasis2 2 2 4 5 2 5" xfId="26903" xr:uid="{00000000-0005-0000-0000-0000B72E0000}"/>
    <cellStyle name="40% - Énfasis2 2 2 4 5 2 6" xfId="41732" xr:uid="{00000000-0005-0000-0000-0000B82E0000}"/>
    <cellStyle name="40% - Énfasis2 2 2 4 5 2 7" xfId="46795" xr:uid="{6587C27B-00A2-4920-BF10-EEFEB1352702}"/>
    <cellStyle name="40% - Énfasis2 2 2 4 5 3" xfId="7309" xr:uid="{00000000-0005-0000-0000-0000B92E0000}"/>
    <cellStyle name="40% - Énfasis2 2 2 4 5 3 2" xfId="29402" xr:uid="{00000000-0005-0000-0000-0000BA2E0000}"/>
    <cellStyle name="40% - Énfasis2 2 2 4 5 4" xfId="16470" xr:uid="{00000000-0005-0000-0000-0000BB2E0000}"/>
    <cellStyle name="40% - Énfasis2 2 2 4 5 4 2" xfId="34287" xr:uid="{00000000-0005-0000-0000-0000BC2E0000}"/>
    <cellStyle name="40% - Énfasis2 2 2 4 5 5" xfId="21711" xr:uid="{00000000-0005-0000-0000-0000BD2E0000}"/>
    <cellStyle name="40% - Énfasis2 2 2 4 5 6" xfId="12220" xr:uid="{00000000-0005-0000-0000-0000BE2E0000}"/>
    <cellStyle name="40% - Énfasis2 2 2 4 5 7" xfId="24361" xr:uid="{00000000-0005-0000-0000-0000BF2E0000}"/>
    <cellStyle name="40% - Énfasis2 2 2 4 5 8" xfId="39191" xr:uid="{00000000-0005-0000-0000-0000C02E0000}"/>
    <cellStyle name="40% - Énfasis2 2 2 4 5 9" xfId="44259" xr:uid="{F3349063-3950-4151-BB86-BDE2CC588B9A}"/>
    <cellStyle name="40% - Énfasis2 2 2 4 6" xfId="1033" xr:uid="{00000000-0005-0000-0000-0000C12E0000}"/>
    <cellStyle name="40% - Énfasis2 2 2 4 6 2" xfId="3478" xr:uid="{00000000-0005-0000-0000-0000C22E0000}"/>
    <cellStyle name="40% - Énfasis2 2 2 4 6 2 2" xfId="17588" xr:uid="{00000000-0005-0000-0000-0000C32E0000}"/>
    <cellStyle name="40% - Énfasis2 2 2 4 6 2 2 2" xfId="30481" xr:uid="{00000000-0005-0000-0000-0000C42E0000}"/>
    <cellStyle name="40% - Énfasis2 2 2 4 6 2 3" xfId="13299" xr:uid="{00000000-0005-0000-0000-0000C52E0000}"/>
    <cellStyle name="40% - Énfasis2 2 2 4 6 2 3 2" xfId="35366" xr:uid="{00000000-0005-0000-0000-0000C62E0000}"/>
    <cellStyle name="40% - Énfasis2 2 2 4 6 2 4" xfId="8421" xr:uid="{00000000-0005-0000-0000-0000C72E0000}"/>
    <cellStyle name="40% - Énfasis2 2 2 4 6 2 5" xfId="25546" xr:uid="{00000000-0005-0000-0000-0000C82E0000}"/>
    <cellStyle name="40% - Énfasis2 2 2 4 6 2 6" xfId="40375" xr:uid="{00000000-0005-0000-0000-0000C92E0000}"/>
    <cellStyle name="40% - Énfasis2 2 2 4 6 2 7" xfId="45438" xr:uid="{223DA759-2855-4CC0-AB44-D25320218CD3}"/>
    <cellStyle name="40% - Énfasis2 2 2 4 6 3" xfId="5952" xr:uid="{00000000-0005-0000-0000-0000CA2E0000}"/>
    <cellStyle name="40% - Énfasis2 2 2 4 6 3 2" xfId="28045" xr:uid="{00000000-0005-0000-0000-0000CB2E0000}"/>
    <cellStyle name="40% - Énfasis2 2 2 4 6 4" xfId="20354" xr:uid="{00000000-0005-0000-0000-0000CC2E0000}"/>
    <cellStyle name="40% - Énfasis2 2 2 4 6 4 2" xfId="32930" xr:uid="{00000000-0005-0000-0000-0000CD2E0000}"/>
    <cellStyle name="40% - Énfasis2 2 2 4 6 5" xfId="10863" xr:uid="{00000000-0005-0000-0000-0000CE2E0000}"/>
    <cellStyle name="40% - Énfasis2 2 2 4 6 6" xfId="23004" xr:uid="{00000000-0005-0000-0000-0000CF2E0000}"/>
    <cellStyle name="40% - Énfasis2 2 2 4 6 7" xfId="37834" xr:uid="{00000000-0005-0000-0000-0000D02E0000}"/>
    <cellStyle name="40% - Énfasis2 2 2 4 6 8" xfId="42902" xr:uid="{0D671ECE-1382-440E-BA1A-2389A5B240E8}"/>
    <cellStyle name="40% - Énfasis2 2 2 4 7" xfId="2979" xr:uid="{00000000-0005-0000-0000-0000D12E0000}"/>
    <cellStyle name="40% - Énfasis2 2 2 4 7 2" xfId="17089" xr:uid="{00000000-0005-0000-0000-0000D22E0000}"/>
    <cellStyle name="40% - Énfasis2 2 2 4 7 2 2" xfId="29982" xr:uid="{00000000-0005-0000-0000-0000D32E0000}"/>
    <cellStyle name="40% - Énfasis2 2 2 4 7 3" xfId="12800" xr:uid="{00000000-0005-0000-0000-0000D42E0000}"/>
    <cellStyle name="40% - Énfasis2 2 2 4 7 3 2" xfId="34867" xr:uid="{00000000-0005-0000-0000-0000D52E0000}"/>
    <cellStyle name="40% - Énfasis2 2 2 4 7 4" xfId="7922" xr:uid="{00000000-0005-0000-0000-0000D62E0000}"/>
    <cellStyle name="40% - Énfasis2 2 2 4 7 5" xfId="25047" xr:uid="{00000000-0005-0000-0000-0000D72E0000}"/>
    <cellStyle name="40% - Énfasis2 2 2 4 7 6" xfId="39876" xr:uid="{00000000-0005-0000-0000-0000D82E0000}"/>
    <cellStyle name="40% - Énfasis2 2 2 4 7 7" xfId="44939" xr:uid="{13B15B8C-ABCB-42A3-957B-FDB28E4C3E62}"/>
    <cellStyle name="40% - Énfasis2 2 2 4 8" xfId="5453" xr:uid="{00000000-0005-0000-0000-0000D92E0000}"/>
    <cellStyle name="40% - Énfasis2 2 2 4 8 2" xfId="27546" xr:uid="{00000000-0005-0000-0000-0000DA2E0000}"/>
    <cellStyle name="40% - Énfasis2 2 2 4 9" xfId="15095" xr:uid="{00000000-0005-0000-0000-0000DB2E0000}"/>
    <cellStyle name="40% - Énfasis2 2 2 4 9 2" xfId="32431" xr:uid="{00000000-0005-0000-0000-0000DC2E0000}"/>
    <cellStyle name="40% - Énfasis2 2 2 5" xfId="515" xr:uid="{00000000-0005-0000-0000-0000DD2E0000}"/>
    <cellStyle name="40% - Énfasis2 2 2 5 10" xfId="19463" xr:uid="{00000000-0005-0000-0000-0000DE2E0000}"/>
    <cellStyle name="40% - Énfasis2 2 2 5 11" xfId="19875" xr:uid="{00000000-0005-0000-0000-0000DF2E0000}"/>
    <cellStyle name="40% - Énfasis2 2 2 5 12" xfId="10402" xr:uid="{00000000-0005-0000-0000-0000E02E0000}"/>
    <cellStyle name="40% - Énfasis2 2 2 5 13" xfId="22543" xr:uid="{00000000-0005-0000-0000-0000E12E0000}"/>
    <cellStyle name="40% - Énfasis2 2 2 5 14" xfId="37373" xr:uid="{00000000-0005-0000-0000-0000E22E0000}"/>
    <cellStyle name="40% - Énfasis2 2 2 5 15" xfId="42441" xr:uid="{84A1051F-7506-4815-8820-19A88E7EE4B1}"/>
    <cellStyle name="40% - Énfasis2 2 2 5 2" xfId="627" xr:uid="{00000000-0005-0000-0000-0000E32E0000}"/>
    <cellStyle name="40% - Énfasis2 2 2 5 2 10" xfId="37484" xr:uid="{00000000-0005-0000-0000-0000E42E0000}"/>
    <cellStyle name="40% - Énfasis2 2 2 5 2 11" xfId="42552" xr:uid="{41CE9A1D-1737-4C60-9CCC-211397E46435}"/>
    <cellStyle name="40% - Énfasis2 2 2 5 2 2" xfId="2237" xr:uid="{00000000-0005-0000-0000-0000E52E0000}"/>
    <cellStyle name="40% - Énfasis2 2 2 5 2 2 2" xfId="4679" xr:uid="{00000000-0005-0000-0000-0000E62E0000}"/>
    <cellStyle name="40% - Énfasis2 2 2 5 2 2 2 2" xfId="18789" xr:uid="{00000000-0005-0000-0000-0000E72E0000}"/>
    <cellStyle name="40% - Énfasis2 2 2 5 2 2 2 2 2" xfId="31682" xr:uid="{00000000-0005-0000-0000-0000E82E0000}"/>
    <cellStyle name="40% - Énfasis2 2 2 5 2 2 2 3" xfId="14500" xr:uid="{00000000-0005-0000-0000-0000E92E0000}"/>
    <cellStyle name="40% - Énfasis2 2 2 5 2 2 2 3 2" xfId="36567" xr:uid="{00000000-0005-0000-0000-0000EA2E0000}"/>
    <cellStyle name="40% - Énfasis2 2 2 5 2 2 2 4" xfId="9622" xr:uid="{00000000-0005-0000-0000-0000EB2E0000}"/>
    <cellStyle name="40% - Énfasis2 2 2 5 2 2 2 5" xfId="26747" xr:uid="{00000000-0005-0000-0000-0000EC2E0000}"/>
    <cellStyle name="40% - Énfasis2 2 2 5 2 2 2 6" xfId="41576" xr:uid="{00000000-0005-0000-0000-0000ED2E0000}"/>
    <cellStyle name="40% - Énfasis2 2 2 5 2 2 2 7" xfId="46639" xr:uid="{7F1AF4A8-BB62-4317-A73F-E6A9EC814447}"/>
    <cellStyle name="40% - Énfasis2 2 2 5 2 2 3" xfId="7153" xr:uid="{00000000-0005-0000-0000-0000EE2E0000}"/>
    <cellStyle name="40% - Énfasis2 2 2 5 2 2 3 2" xfId="29246" xr:uid="{00000000-0005-0000-0000-0000EF2E0000}"/>
    <cellStyle name="40% - Énfasis2 2 2 5 2 2 4" xfId="16314" xr:uid="{00000000-0005-0000-0000-0000F02E0000}"/>
    <cellStyle name="40% - Énfasis2 2 2 5 2 2 4 2" xfId="34131" xr:uid="{00000000-0005-0000-0000-0000F12E0000}"/>
    <cellStyle name="40% - Énfasis2 2 2 5 2 2 5" xfId="21555" xr:uid="{00000000-0005-0000-0000-0000F22E0000}"/>
    <cellStyle name="40% - Énfasis2 2 2 5 2 2 6" xfId="12064" xr:uid="{00000000-0005-0000-0000-0000F32E0000}"/>
    <cellStyle name="40% - Énfasis2 2 2 5 2 2 7" xfId="24205" xr:uid="{00000000-0005-0000-0000-0000F42E0000}"/>
    <cellStyle name="40% - Énfasis2 2 2 5 2 2 8" xfId="39035" xr:uid="{00000000-0005-0000-0000-0000F52E0000}"/>
    <cellStyle name="40% - Énfasis2 2 2 5 2 2 9" xfId="44103" xr:uid="{C477B261-48AE-432F-BA6E-B2BA09E539E7}"/>
    <cellStyle name="40% - Énfasis2 2 2 5 2 3" xfId="1624" xr:uid="{00000000-0005-0000-0000-0000F62E0000}"/>
    <cellStyle name="40% - Énfasis2 2 2 5 2 3 2" xfId="4066" xr:uid="{00000000-0005-0000-0000-0000F72E0000}"/>
    <cellStyle name="40% - Énfasis2 2 2 5 2 3 2 2" xfId="18176" xr:uid="{00000000-0005-0000-0000-0000F82E0000}"/>
    <cellStyle name="40% - Énfasis2 2 2 5 2 3 2 2 2" xfId="31069" xr:uid="{00000000-0005-0000-0000-0000F92E0000}"/>
    <cellStyle name="40% - Énfasis2 2 2 5 2 3 2 3" xfId="13887" xr:uid="{00000000-0005-0000-0000-0000FA2E0000}"/>
    <cellStyle name="40% - Énfasis2 2 2 5 2 3 2 3 2" xfId="35954" xr:uid="{00000000-0005-0000-0000-0000FB2E0000}"/>
    <cellStyle name="40% - Énfasis2 2 2 5 2 3 2 4" xfId="9009" xr:uid="{00000000-0005-0000-0000-0000FC2E0000}"/>
    <cellStyle name="40% - Énfasis2 2 2 5 2 3 2 5" xfId="26134" xr:uid="{00000000-0005-0000-0000-0000FD2E0000}"/>
    <cellStyle name="40% - Énfasis2 2 2 5 2 3 2 6" xfId="40963" xr:uid="{00000000-0005-0000-0000-0000FE2E0000}"/>
    <cellStyle name="40% - Énfasis2 2 2 5 2 3 2 7" xfId="46026" xr:uid="{9822FBA1-F773-4FCA-A43C-E77F2153BF73}"/>
    <cellStyle name="40% - Énfasis2 2 2 5 2 3 3" xfId="6540" xr:uid="{00000000-0005-0000-0000-0000FF2E0000}"/>
    <cellStyle name="40% - Énfasis2 2 2 5 2 3 3 2" xfId="28633" xr:uid="{00000000-0005-0000-0000-0000002F0000}"/>
    <cellStyle name="40% - Énfasis2 2 2 5 2 3 4" xfId="20942" xr:uid="{00000000-0005-0000-0000-0000012F0000}"/>
    <cellStyle name="40% - Énfasis2 2 2 5 2 3 4 2" xfId="33518" xr:uid="{00000000-0005-0000-0000-0000022F0000}"/>
    <cellStyle name="40% - Énfasis2 2 2 5 2 3 5" xfId="11451" xr:uid="{00000000-0005-0000-0000-0000032F0000}"/>
    <cellStyle name="40% - Énfasis2 2 2 5 2 3 6" xfId="23592" xr:uid="{00000000-0005-0000-0000-0000042F0000}"/>
    <cellStyle name="40% - Énfasis2 2 2 5 2 3 7" xfId="38422" xr:uid="{00000000-0005-0000-0000-0000052F0000}"/>
    <cellStyle name="40% - Énfasis2 2 2 5 2 3 8" xfId="43490" xr:uid="{D9651725-0150-4B1A-B602-4DE5C06CBEDC}"/>
    <cellStyle name="40% - Énfasis2 2 2 5 2 4" xfId="3128" xr:uid="{00000000-0005-0000-0000-0000062F0000}"/>
    <cellStyle name="40% - Énfasis2 2 2 5 2 4 2" xfId="17238" xr:uid="{00000000-0005-0000-0000-0000072F0000}"/>
    <cellStyle name="40% - Énfasis2 2 2 5 2 4 2 2" xfId="30131" xr:uid="{00000000-0005-0000-0000-0000082F0000}"/>
    <cellStyle name="40% - Énfasis2 2 2 5 2 4 3" xfId="12949" xr:uid="{00000000-0005-0000-0000-0000092F0000}"/>
    <cellStyle name="40% - Énfasis2 2 2 5 2 4 3 2" xfId="35016" xr:uid="{00000000-0005-0000-0000-00000A2F0000}"/>
    <cellStyle name="40% - Énfasis2 2 2 5 2 4 4" xfId="8071" xr:uid="{00000000-0005-0000-0000-00000B2F0000}"/>
    <cellStyle name="40% - Énfasis2 2 2 5 2 4 5" xfId="25196" xr:uid="{00000000-0005-0000-0000-00000C2F0000}"/>
    <cellStyle name="40% - Énfasis2 2 2 5 2 4 6" xfId="40025" xr:uid="{00000000-0005-0000-0000-00000D2F0000}"/>
    <cellStyle name="40% - Énfasis2 2 2 5 2 4 7" xfId="45088" xr:uid="{5F872FA2-A90E-41B7-A58F-9EC527E4A881}"/>
    <cellStyle name="40% - Énfasis2 2 2 5 2 5" xfId="5602" xr:uid="{00000000-0005-0000-0000-00000E2F0000}"/>
    <cellStyle name="40% - Énfasis2 2 2 5 2 5 2" xfId="27695" xr:uid="{00000000-0005-0000-0000-00000F2F0000}"/>
    <cellStyle name="40% - Énfasis2 2 2 5 2 6" xfId="15683" xr:uid="{00000000-0005-0000-0000-0000102F0000}"/>
    <cellStyle name="40% - Énfasis2 2 2 5 2 6 2" xfId="32580" xr:uid="{00000000-0005-0000-0000-0000112F0000}"/>
    <cellStyle name="40% - Énfasis2 2 2 5 2 7" xfId="19986" xr:uid="{00000000-0005-0000-0000-0000122F0000}"/>
    <cellStyle name="40% - Énfasis2 2 2 5 2 8" xfId="10513" xr:uid="{00000000-0005-0000-0000-0000132F0000}"/>
    <cellStyle name="40% - Énfasis2 2 2 5 2 9" xfId="22654" xr:uid="{00000000-0005-0000-0000-0000142F0000}"/>
    <cellStyle name="40% - Énfasis2 2 2 5 3" xfId="1513" xr:uid="{00000000-0005-0000-0000-0000152F0000}"/>
    <cellStyle name="40% - Énfasis2 2 2 5 3 2" xfId="3955" xr:uid="{00000000-0005-0000-0000-0000162F0000}"/>
    <cellStyle name="40% - Énfasis2 2 2 5 3 2 2" xfId="18065" xr:uid="{00000000-0005-0000-0000-0000172F0000}"/>
    <cellStyle name="40% - Énfasis2 2 2 5 3 2 2 2" xfId="30958" xr:uid="{00000000-0005-0000-0000-0000182F0000}"/>
    <cellStyle name="40% - Énfasis2 2 2 5 3 2 3" xfId="13776" xr:uid="{00000000-0005-0000-0000-0000192F0000}"/>
    <cellStyle name="40% - Énfasis2 2 2 5 3 2 3 2" xfId="35843" xr:uid="{00000000-0005-0000-0000-00001A2F0000}"/>
    <cellStyle name="40% - Énfasis2 2 2 5 3 2 4" xfId="8898" xr:uid="{00000000-0005-0000-0000-00001B2F0000}"/>
    <cellStyle name="40% - Énfasis2 2 2 5 3 2 5" xfId="26023" xr:uid="{00000000-0005-0000-0000-00001C2F0000}"/>
    <cellStyle name="40% - Énfasis2 2 2 5 3 2 6" xfId="40852" xr:uid="{00000000-0005-0000-0000-00001D2F0000}"/>
    <cellStyle name="40% - Énfasis2 2 2 5 3 2 7" xfId="45915" xr:uid="{2943B7ED-AFA1-48B1-855D-2C811B7C11F7}"/>
    <cellStyle name="40% - Énfasis2 2 2 5 3 3" xfId="6429" xr:uid="{00000000-0005-0000-0000-00001E2F0000}"/>
    <cellStyle name="40% - Énfasis2 2 2 5 3 3 2" xfId="28522" xr:uid="{00000000-0005-0000-0000-00001F2F0000}"/>
    <cellStyle name="40% - Énfasis2 2 2 5 3 4" xfId="15572" xr:uid="{00000000-0005-0000-0000-0000202F0000}"/>
    <cellStyle name="40% - Énfasis2 2 2 5 3 4 2" xfId="33407" xr:uid="{00000000-0005-0000-0000-0000212F0000}"/>
    <cellStyle name="40% - Énfasis2 2 2 5 3 5" xfId="20831" xr:uid="{00000000-0005-0000-0000-0000222F0000}"/>
    <cellStyle name="40% - Énfasis2 2 2 5 3 6" xfId="11340" xr:uid="{00000000-0005-0000-0000-0000232F0000}"/>
    <cellStyle name="40% - Énfasis2 2 2 5 3 7" xfId="23481" xr:uid="{00000000-0005-0000-0000-0000242F0000}"/>
    <cellStyle name="40% - Énfasis2 2 2 5 3 8" xfId="38311" xr:uid="{00000000-0005-0000-0000-0000252F0000}"/>
    <cellStyle name="40% - Énfasis2 2 2 5 3 9" xfId="43379" xr:uid="{E7E6DE7F-6E76-4F7E-AA7C-A4C959B1A20C}"/>
    <cellStyle name="40% - Énfasis2 2 2 5 4" xfId="2126" xr:uid="{00000000-0005-0000-0000-0000262F0000}"/>
    <cellStyle name="40% - Énfasis2 2 2 5 4 2" xfId="4568" xr:uid="{00000000-0005-0000-0000-0000272F0000}"/>
    <cellStyle name="40% - Énfasis2 2 2 5 4 2 2" xfId="18678" xr:uid="{00000000-0005-0000-0000-0000282F0000}"/>
    <cellStyle name="40% - Énfasis2 2 2 5 4 2 2 2" xfId="31571" xr:uid="{00000000-0005-0000-0000-0000292F0000}"/>
    <cellStyle name="40% - Énfasis2 2 2 5 4 2 3" xfId="14389" xr:uid="{00000000-0005-0000-0000-00002A2F0000}"/>
    <cellStyle name="40% - Énfasis2 2 2 5 4 2 3 2" xfId="36456" xr:uid="{00000000-0005-0000-0000-00002B2F0000}"/>
    <cellStyle name="40% - Énfasis2 2 2 5 4 2 4" xfId="9511" xr:uid="{00000000-0005-0000-0000-00002C2F0000}"/>
    <cellStyle name="40% - Énfasis2 2 2 5 4 2 5" xfId="26636" xr:uid="{00000000-0005-0000-0000-00002D2F0000}"/>
    <cellStyle name="40% - Énfasis2 2 2 5 4 2 6" xfId="41465" xr:uid="{00000000-0005-0000-0000-00002E2F0000}"/>
    <cellStyle name="40% - Énfasis2 2 2 5 4 2 7" xfId="46528" xr:uid="{6ADE7896-5631-47D3-A78E-31CF2276BAD4}"/>
    <cellStyle name="40% - Énfasis2 2 2 5 4 3" xfId="7042" xr:uid="{00000000-0005-0000-0000-00002F2F0000}"/>
    <cellStyle name="40% - Énfasis2 2 2 5 4 3 2" xfId="29135" xr:uid="{00000000-0005-0000-0000-0000302F0000}"/>
    <cellStyle name="40% - Énfasis2 2 2 5 4 4" xfId="16203" xr:uid="{00000000-0005-0000-0000-0000312F0000}"/>
    <cellStyle name="40% - Énfasis2 2 2 5 4 4 2" xfId="34020" xr:uid="{00000000-0005-0000-0000-0000322F0000}"/>
    <cellStyle name="40% - Énfasis2 2 2 5 4 5" xfId="21444" xr:uid="{00000000-0005-0000-0000-0000332F0000}"/>
    <cellStyle name="40% - Énfasis2 2 2 5 4 6" xfId="11953" xr:uid="{00000000-0005-0000-0000-0000342F0000}"/>
    <cellStyle name="40% - Énfasis2 2 2 5 4 7" xfId="24094" xr:uid="{00000000-0005-0000-0000-0000352F0000}"/>
    <cellStyle name="40% - Énfasis2 2 2 5 4 8" xfId="38924" xr:uid="{00000000-0005-0000-0000-0000362F0000}"/>
    <cellStyle name="40% - Énfasis2 2 2 5 4 9" xfId="43992" xr:uid="{1E9736F4-D5E3-4D43-AD6F-B5BF3878DAC8}"/>
    <cellStyle name="40% - Énfasis2 2 2 5 5" xfId="2392" xr:uid="{00000000-0005-0000-0000-0000372F0000}"/>
    <cellStyle name="40% - Énfasis2 2 2 5 5 2" xfId="4834" xr:uid="{00000000-0005-0000-0000-0000382F0000}"/>
    <cellStyle name="40% - Énfasis2 2 2 5 5 2 2" xfId="18944" xr:uid="{00000000-0005-0000-0000-0000392F0000}"/>
    <cellStyle name="40% - Énfasis2 2 2 5 5 2 2 2" xfId="31837" xr:uid="{00000000-0005-0000-0000-00003A2F0000}"/>
    <cellStyle name="40% - Énfasis2 2 2 5 5 2 3" xfId="14655" xr:uid="{00000000-0005-0000-0000-00003B2F0000}"/>
    <cellStyle name="40% - Énfasis2 2 2 5 5 2 3 2" xfId="36722" xr:uid="{00000000-0005-0000-0000-00003C2F0000}"/>
    <cellStyle name="40% - Énfasis2 2 2 5 5 2 4" xfId="9777" xr:uid="{00000000-0005-0000-0000-00003D2F0000}"/>
    <cellStyle name="40% - Énfasis2 2 2 5 5 2 5" xfId="26902" xr:uid="{00000000-0005-0000-0000-00003E2F0000}"/>
    <cellStyle name="40% - Énfasis2 2 2 5 5 2 6" xfId="41731" xr:uid="{00000000-0005-0000-0000-00003F2F0000}"/>
    <cellStyle name="40% - Énfasis2 2 2 5 5 2 7" xfId="46794" xr:uid="{951AFBB4-54A2-41A6-9772-6A176CFDC868}"/>
    <cellStyle name="40% - Énfasis2 2 2 5 5 3" xfId="7308" xr:uid="{00000000-0005-0000-0000-0000402F0000}"/>
    <cellStyle name="40% - Énfasis2 2 2 5 5 3 2" xfId="29401" xr:uid="{00000000-0005-0000-0000-0000412F0000}"/>
    <cellStyle name="40% - Énfasis2 2 2 5 5 4" xfId="16469" xr:uid="{00000000-0005-0000-0000-0000422F0000}"/>
    <cellStyle name="40% - Énfasis2 2 2 5 5 4 2" xfId="34286" xr:uid="{00000000-0005-0000-0000-0000432F0000}"/>
    <cellStyle name="40% - Énfasis2 2 2 5 5 5" xfId="21710" xr:uid="{00000000-0005-0000-0000-0000442F0000}"/>
    <cellStyle name="40% - Énfasis2 2 2 5 5 6" xfId="12219" xr:uid="{00000000-0005-0000-0000-0000452F0000}"/>
    <cellStyle name="40% - Énfasis2 2 2 5 5 7" xfId="24360" xr:uid="{00000000-0005-0000-0000-0000462F0000}"/>
    <cellStyle name="40% - Énfasis2 2 2 5 5 8" xfId="39190" xr:uid="{00000000-0005-0000-0000-0000472F0000}"/>
    <cellStyle name="40% - Énfasis2 2 2 5 5 9" xfId="44258" xr:uid="{8B7E7E90-5DBC-492A-A171-9421CD96AA8D}"/>
    <cellStyle name="40% - Énfasis2 2 2 5 6" xfId="1071" xr:uid="{00000000-0005-0000-0000-0000482F0000}"/>
    <cellStyle name="40% - Énfasis2 2 2 5 6 2" xfId="3516" xr:uid="{00000000-0005-0000-0000-0000492F0000}"/>
    <cellStyle name="40% - Énfasis2 2 2 5 6 2 2" xfId="17626" xr:uid="{00000000-0005-0000-0000-00004A2F0000}"/>
    <cellStyle name="40% - Énfasis2 2 2 5 6 2 2 2" xfId="30519" xr:uid="{00000000-0005-0000-0000-00004B2F0000}"/>
    <cellStyle name="40% - Énfasis2 2 2 5 6 2 3" xfId="13337" xr:uid="{00000000-0005-0000-0000-00004C2F0000}"/>
    <cellStyle name="40% - Énfasis2 2 2 5 6 2 3 2" xfId="35404" xr:uid="{00000000-0005-0000-0000-00004D2F0000}"/>
    <cellStyle name="40% - Énfasis2 2 2 5 6 2 4" xfId="8459" xr:uid="{00000000-0005-0000-0000-00004E2F0000}"/>
    <cellStyle name="40% - Énfasis2 2 2 5 6 2 5" xfId="25584" xr:uid="{00000000-0005-0000-0000-00004F2F0000}"/>
    <cellStyle name="40% - Énfasis2 2 2 5 6 2 6" xfId="40413" xr:uid="{00000000-0005-0000-0000-0000502F0000}"/>
    <cellStyle name="40% - Énfasis2 2 2 5 6 2 7" xfId="45476" xr:uid="{CE643397-6547-4F2D-AEA2-DB76AAD6A67D}"/>
    <cellStyle name="40% - Énfasis2 2 2 5 6 3" xfId="5990" xr:uid="{00000000-0005-0000-0000-0000512F0000}"/>
    <cellStyle name="40% - Énfasis2 2 2 5 6 3 2" xfId="28083" xr:uid="{00000000-0005-0000-0000-0000522F0000}"/>
    <cellStyle name="40% - Énfasis2 2 2 5 6 4" xfId="20392" xr:uid="{00000000-0005-0000-0000-0000532F0000}"/>
    <cellStyle name="40% - Énfasis2 2 2 5 6 4 2" xfId="32968" xr:uid="{00000000-0005-0000-0000-0000542F0000}"/>
    <cellStyle name="40% - Énfasis2 2 2 5 6 5" xfId="10901" xr:uid="{00000000-0005-0000-0000-0000552F0000}"/>
    <cellStyle name="40% - Énfasis2 2 2 5 6 6" xfId="23042" xr:uid="{00000000-0005-0000-0000-0000562F0000}"/>
    <cellStyle name="40% - Énfasis2 2 2 5 6 7" xfId="37872" xr:uid="{00000000-0005-0000-0000-0000572F0000}"/>
    <cellStyle name="40% - Énfasis2 2 2 5 6 8" xfId="42940" xr:uid="{62164E40-E01D-4211-8B62-E5DDC124C32C}"/>
    <cellStyle name="40% - Énfasis2 2 2 5 7" xfId="3017" xr:uid="{00000000-0005-0000-0000-0000582F0000}"/>
    <cellStyle name="40% - Énfasis2 2 2 5 7 2" xfId="17127" xr:uid="{00000000-0005-0000-0000-0000592F0000}"/>
    <cellStyle name="40% - Énfasis2 2 2 5 7 2 2" xfId="30020" xr:uid="{00000000-0005-0000-0000-00005A2F0000}"/>
    <cellStyle name="40% - Énfasis2 2 2 5 7 3" xfId="12838" xr:uid="{00000000-0005-0000-0000-00005B2F0000}"/>
    <cellStyle name="40% - Énfasis2 2 2 5 7 3 2" xfId="34905" xr:uid="{00000000-0005-0000-0000-00005C2F0000}"/>
    <cellStyle name="40% - Énfasis2 2 2 5 7 4" xfId="7960" xr:uid="{00000000-0005-0000-0000-00005D2F0000}"/>
    <cellStyle name="40% - Énfasis2 2 2 5 7 5" xfId="25085" xr:uid="{00000000-0005-0000-0000-00005E2F0000}"/>
    <cellStyle name="40% - Énfasis2 2 2 5 7 6" xfId="39914" xr:uid="{00000000-0005-0000-0000-00005F2F0000}"/>
    <cellStyle name="40% - Énfasis2 2 2 5 7 7" xfId="44977" xr:uid="{1916B258-B1E9-4EDA-9EA5-85625EE872D0}"/>
    <cellStyle name="40% - Énfasis2 2 2 5 8" xfId="5491" xr:uid="{00000000-0005-0000-0000-0000602F0000}"/>
    <cellStyle name="40% - Énfasis2 2 2 5 8 2" xfId="27584" xr:uid="{00000000-0005-0000-0000-0000612F0000}"/>
    <cellStyle name="40% - Énfasis2 2 2 5 9" xfId="15133" xr:uid="{00000000-0005-0000-0000-0000622F0000}"/>
    <cellStyle name="40% - Énfasis2 2 2 5 9 2" xfId="32469" xr:uid="{00000000-0005-0000-0000-0000632F0000}"/>
    <cellStyle name="40% - Énfasis2 2 2 6" xfId="290" xr:uid="{00000000-0005-0000-0000-0000642F0000}"/>
    <cellStyle name="40% - Énfasis2 2 2 6 10" xfId="22344" xr:uid="{00000000-0005-0000-0000-0000652F0000}"/>
    <cellStyle name="40% - Énfasis2 2 2 6 11" xfId="37174" xr:uid="{00000000-0005-0000-0000-0000662F0000}"/>
    <cellStyle name="40% - Énfasis2 2 2 6 12" xfId="42242" xr:uid="{10CFD17C-66CF-467B-8100-308BB4FFC0FF}"/>
    <cellStyle name="40% - Énfasis2 2 2 6 2" xfId="1312" xr:uid="{00000000-0005-0000-0000-0000672F0000}"/>
    <cellStyle name="40% - Énfasis2 2 2 6 2 2" xfId="3756" xr:uid="{00000000-0005-0000-0000-0000682F0000}"/>
    <cellStyle name="40% - Énfasis2 2 2 6 2 2 2" xfId="17866" xr:uid="{00000000-0005-0000-0000-0000692F0000}"/>
    <cellStyle name="40% - Énfasis2 2 2 6 2 2 2 2" xfId="30759" xr:uid="{00000000-0005-0000-0000-00006A2F0000}"/>
    <cellStyle name="40% - Énfasis2 2 2 6 2 2 3" xfId="13577" xr:uid="{00000000-0005-0000-0000-00006B2F0000}"/>
    <cellStyle name="40% - Énfasis2 2 2 6 2 2 3 2" xfId="35644" xr:uid="{00000000-0005-0000-0000-00006C2F0000}"/>
    <cellStyle name="40% - Énfasis2 2 2 6 2 2 4" xfId="8699" xr:uid="{00000000-0005-0000-0000-00006D2F0000}"/>
    <cellStyle name="40% - Énfasis2 2 2 6 2 2 5" xfId="25824" xr:uid="{00000000-0005-0000-0000-00006E2F0000}"/>
    <cellStyle name="40% - Énfasis2 2 2 6 2 2 6" xfId="40653" xr:uid="{00000000-0005-0000-0000-00006F2F0000}"/>
    <cellStyle name="40% - Énfasis2 2 2 6 2 2 7" xfId="45716" xr:uid="{0B8B0A96-3318-40D8-941A-E4BB34252138}"/>
    <cellStyle name="40% - Énfasis2 2 2 6 2 3" xfId="6230" xr:uid="{00000000-0005-0000-0000-0000702F0000}"/>
    <cellStyle name="40% - Énfasis2 2 2 6 2 3 2" xfId="28323" xr:uid="{00000000-0005-0000-0000-0000712F0000}"/>
    <cellStyle name="40% - Énfasis2 2 2 6 2 4" xfId="15373" xr:uid="{00000000-0005-0000-0000-0000722F0000}"/>
    <cellStyle name="40% - Énfasis2 2 2 6 2 4 2" xfId="33208" xr:uid="{00000000-0005-0000-0000-0000732F0000}"/>
    <cellStyle name="40% - Énfasis2 2 2 6 2 5" xfId="20632" xr:uid="{00000000-0005-0000-0000-0000742F0000}"/>
    <cellStyle name="40% - Énfasis2 2 2 6 2 6" xfId="11141" xr:uid="{00000000-0005-0000-0000-0000752F0000}"/>
    <cellStyle name="40% - Énfasis2 2 2 6 2 7" xfId="23282" xr:uid="{00000000-0005-0000-0000-0000762F0000}"/>
    <cellStyle name="40% - Énfasis2 2 2 6 2 8" xfId="38112" xr:uid="{00000000-0005-0000-0000-0000772F0000}"/>
    <cellStyle name="40% - Énfasis2 2 2 6 2 9" xfId="43180" xr:uid="{6B5D12E4-75B0-4B22-9E2D-F489FABA9248}"/>
    <cellStyle name="40% - Énfasis2 2 2 6 3" xfId="1927" xr:uid="{00000000-0005-0000-0000-0000782F0000}"/>
    <cellStyle name="40% - Énfasis2 2 2 6 3 2" xfId="4369" xr:uid="{00000000-0005-0000-0000-0000792F0000}"/>
    <cellStyle name="40% - Énfasis2 2 2 6 3 2 2" xfId="18479" xr:uid="{00000000-0005-0000-0000-00007A2F0000}"/>
    <cellStyle name="40% - Énfasis2 2 2 6 3 2 2 2" xfId="31372" xr:uid="{00000000-0005-0000-0000-00007B2F0000}"/>
    <cellStyle name="40% - Énfasis2 2 2 6 3 2 3" xfId="14190" xr:uid="{00000000-0005-0000-0000-00007C2F0000}"/>
    <cellStyle name="40% - Énfasis2 2 2 6 3 2 3 2" xfId="36257" xr:uid="{00000000-0005-0000-0000-00007D2F0000}"/>
    <cellStyle name="40% - Énfasis2 2 2 6 3 2 4" xfId="9312" xr:uid="{00000000-0005-0000-0000-00007E2F0000}"/>
    <cellStyle name="40% - Énfasis2 2 2 6 3 2 5" xfId="26437" xr:uid="{00000000-0005-0000-0000-00007F2F0000}"/>
    <cellStyle name="40% - Énfasis2 2 2 6 3 2 6" xfId="41266" xr:uid="{00000000-0005-0000-0000-0000802F0000}"/>
    <cellStyle name="40% - Énfasis2 2 2 6 3 2 7" xfId="46329" xr:uid="{FE71C61A-1C93-4C93-8CAF-B8D4340403E5}"/>
    <cellStyle name="40% - Énfasis2 2 2 6 3 3" xfId="6843" xr:uid="{00000000-0005-0000-0000-0000812F0000}"/>
    <cellStyle name="40% - Énfasis2 2 2 6 3 3 2" xfId="28936" xr:uid="{00000000-0005-0000-0000-0000822F0000}"/>
    <cellStyle name="40% - Énfasis2 2 2 6 3 4" xfId="16004" xr:uid="{00000000-0005-0000-0000-0000832F0000}"/>
    <cellStyle name="40% - Énfasis2 2 2 6 3 4 2" xfId="33821" xr:uid="{00000000-0005-0000-0000-0000842F0000}"/>
    <cellStyle name="40% - Énfasis2 2 2 6 3 5" xfId="21245" xr:uid="{00000000-0005-0000-0000-0000852F0000}"/>
    <cellStyle name="40% - Énfasis2 2 2 6 3 6" xfId="11754" xr:uid="{00000000-0005-0000-0000-0000862F0000}"/>
    <cellStyle name="40% - Énfasis2 2 2 6 3 7" xfId="23895" xr:uid="{00000000-0005-0000-0000-0000872F0000}"/>
    <cellStyle name="40% - Énfasis2 2 2 6 3 8" xfId="38725" xr:uid="{00000000-0005-0000-0000-0000882F0000}"/>
    <cellStyle name="40% - Énfasis2 2 2 6 3 9" xfId="43793" xr:uid="{E173B22D-3F5C-4778-85CB-D4EB80B69618}"/>
    <cellStyle name="40% - Énfasis2 2 2 6 4" xfId="1122" xr:uid="{00000000-0005-0000-0000-0000892F0000}"/>
    <cellStyle name="40% - Énfasis2 2 2 6 4 2" xfId="3567" xr:uid="{00000000-0005-0000-0000-00008A2F0000}"/>
    <cellStyle name="40% - Énfasis2 2 2 6 4 2 2" xfId="17677" xr:uid="{00000000-0005-0000-0000-00008B2F0000}"/>
    <cellStyle name="40% - Énfasis2 2 2 6 4 2 2 2" xfId="30570" xr:uid="{00000000-0005-0000-0000-00008C2F0000}"/>
    <cellStyle name="40% - Énfasis2 2 2 6 4 2 3" xfId="13388" xr:uid="{00000000-0005-0000-0000-00008D2F0000}"/>
    <cellStyle name="40% - Énfasis2 2 2 6 4 2 3 2" xfId="35455" xr:uid="{00000000-0005-0000-0000-00008E2F0000}"/>
    <cellStyle name="40% - Énfasis2 2 2 6 4 2 4" xfId="8510" xr:uid="{00000000-0005-0000-0000-00008F2F0000}"/>
    <cellStyle name="40% - Énfasis2 2 2 6 4 2 5" xfId="25635" xr:uid="{00000000-0005-0000-0000-0000902F0000}"/>
    <cellStyle name="40% - Énfasis2 2 2 6 4 2 6" xfId="40464" xr:uid="{00000000-0005-0000-0000-0000912F0000}"/>
    <cellStyle name="40% - Énfasis2 2 2 6 4 2 7" xfId="45527" xr:uid="{ED74EFB8-1182-4C0A-8F32-6C2E6EB011CA}"/>
    <cellStyle name="40% - Énfasis2 2 2 6 4 3" xfId="6041" xr:uid="{00000000-0005-0000-0000-0000922F0000}"/>
    <cellStyle name="40% - Énfasis2 2 2 6 4 3 2" xfId="28134" xr:uid="{00000000-0005-0000-0000-0000932F0000}"/>
    <cellStyle name="40% - Énfasis2 2 2 6 4 4" xfId="20443" xr:uid="{00000000-0005-0000-0000-0000942F0000}"/>
    <cellStyle name="40% - Énfasis2 2 2 6 4 4 2" xfId="33019" xr:uid="{00000000-0005-0000-0000-0000952F0000}"/>
    <cellStyle name="40% - Énfasis2 2 2 6 4 5" xfId="10952" xr:uid="{00000000-0005-0000-0000-0000962F0000}"/>
    <cellStyle name="40% - Énfasis2 2 2 6 4 6" xfId="23093" xr:uid="{00000000-0005-0000-0000-0000972F0000}"/>
    <cellStyle name="40% - Énfasis2 2 2 6 4 7" xfId="37923" xr:uid="{00000000-0005-0000-0000-0000982F0000}"/>
    <cellStyle name="40% - Énfasis2 2 2 6 4 8" xfId="42991" xr:uid="{64DAEBFB-9FFD-4CC3-8077-D652BA8B9382}"/>
    <cellStyle name="40% - Énfasis2 2 2 6 5" xfId="2818" xr:uid="{00000000-0005-0000-0000-0000992F0000}"/>
    <cellStyle name="40% - Énfasis2 2 2 6 5 2" xfId="16928" xr:uid="{00000000-0005-0000-0000-00009A2F0000}"/>
    <cellStyle name="40% - Énfasis2 2 2 6 5 2 2" xfId="29821" xr:uid="{00000000-0005-0000-0000-00009B2F0000}"/>
    <cellStyle name="40% - Énfasis2 2 2 6 5 3" xfId="12639" xr:uid="{00000000-0005-0000-0000-00009C2F0000}"/>
    <cellStyle name="40% - Énfasis2 2 2 6 5 3 2" xfId="34706" xr:uid="{00000000-0005-0000-0000-00009D2F0000}"/>
    <cellStyle name="40% - Énfasis2 2 2 6 5 4" xfId="7761" xr:uid="{00000000-0005-0000-0000-00009E2F0000}"/>
    <cellStyle name="40% - Énfasis2 2 2 6 5 5" xfId="24886" xr:uid="{00000000-0005-0000-0000-00009F2F0000}"/>
    <cellStyle name="40% - Énfasis2 2 2 6 5 6" xfId="39715" xr:uid="{00000000-0005-0000-0000-0000A02F0000}"/>
    <cellStyle name="40% - Énfasis2 2 2 6 5 7" xfId="44778" xr:uid="{D2DCEBED-3356-43B1-84B2-F7D7B36FECD9}"/>
    <cellStyle name="40% - Énfasis2 2 2 6 6" xfId="5292" xr:uid="{00000000-0005-0000-0000-0000A12F0000}"/>
    <cellStyle name="40% - Énfasis2 2 2 6 6 2" xfId="27385" xr:uid="{00000000-0005-0000-0000-0000A22F0000}"/>
    <cellStyle name="40% - Énfasis2 2 2 6 7" xfId="15184" xr:uid="{00000000-0005-0000-0000-0000A32F0000}"/>
    <cellStyle name="40% - Énfasis2 2 2 6 7 2" xfId="32270" xr:uid="{00000000-0005-0000-0000-0000A42F0000}"/>
    <cellStyle name="40% - Énfasis2 2 2 6 8" xfId="19676" xr:uid="{00000000-0005-0000-0000-0000A52F0000}"/>
    <cellStyle name="40% - Énfasis2 2 2 6 9" xfId="10203" xr:uid="{00000000-0005-0000-0000-0000A62F0000}"/>
    <cellStyle name="40% - Énfasis2 2 2 7" xfId="623" xr:uid="{00000000-0005-0000-0000-0000A72F0000}"/>
    <cellStyle name="40% - Énfasis2 2 2 7 10" xfId="37480" xr:uid="{00000000-0005-0000-0000-0000A82F0000}"/>
    <cellStyle name="40% - Énfasis2 2 2 7 11" xfId="42548" xr:uid="{E613A783-1137-41E4-BA2C-3EFF84978506}"/>
    <cellStyle name="40% - Énfasis2 2 2 7 2" xfId="2233" xr:uid="{00000000-0005-0000-0000-0000A92F0000}"/>
    <cellStyle name="40% - Énfasis2 2 2 7 2 2" xfId="4675" xr:uid="{00000000-0005-0000-0000-0000AA2F0000}"/>
    <cellStyle name="40% - Énfasis2 2 2 7 2 2 2" xfId="18785" xr:uid="{00000000-0005-0000-0000-0000AB2F0000}"/>
    <cellStyle name="40% - Énfasis2 2 2 7 2 2 2 2" xfId="31678" xr:uid="{00000000-0005-0000-0000-0000AC2F0000}"/>
    <cellStyle name="40% - Énfasis2 2 2 7 2 2 3" xfId="14496" xr:uid="{00000000-0005-0000-0000-0000AD2F0000}"/>
    <cellStyle name="40% - Énfasis2 2 2 7 2 2 3 2" xfId="36563" xr:uid="{00000000-0005-0000-0000-0000AE2F0000}"/>
    <cellStyle name="40% - Énfasis2 2 2 7 2 2 4" xfId="9618" xr:uid="{00000000-0005-0000-0000-0000AF2F0000}"/>
    <cellStyle name="40% - Énfasis2 2 2 7 2 2 5" xfId="26743" xr:uid="{00000000-0005-0000-0000-0000B02F0000}"/>
    <cellStyle name="40% - Énfasis2 2 2 7 2 2 6" xfId="41572" xr:uid="{00000000-0005-0000-0000-0000B12F0000}"/>
    <cellStyle name="40% - Énfasis2 2 2 7 2 2 7" xfId="46635" xr:uid="{1E86E964-AC9A-4BD6-A751-BA6CFD94D597}"/>
    <cellStyle name="40% - Énfasis2 2 2 7 2 3" xfId="7149" xr:uid="{00000000-0005-0000-0000-0000B22F0000}"/>
    <cellStyle name="40% - Énfasis2 2 2 7 2 3 2" xfId="29242" xr:uid="{00000000-0005-0000-0000-0000B32F0000}"/>
    <cellStyle name="40% - Énfasis2 2 2 7 2 4" xfId="16310" xr:uid="{00000000-0005-0000-0000-0000B42F0000}"/>
    <cellStyle name="40% - Énfasis2 2 2 7 2 4 2" xfId="34127" xr:uid="{00000000-0005-0000-0000-0000B52F0000}"/>
    <cellStyle name="40% - Énfasis2 2 2 7 2 5" xfId="21551" xr:uid="{00000000-0005-0000-0000-0000B62F0000}"/>
    <cellStyle name="40% - Énfasis2 2 2 7 2 6" xfId="12060" xr:uid="{00000000-0005-0000-0000-0000B72F0000}"/>
    <cellStyle name="40% - Énfasis2 2 2 7 2 7" xfId="24201" xr:uid="{00000000-0005-0000-0000-0000B82F0000}"/>
    <cellStyle name="40% - Énfasis2 2 2 7 2 8" xfId="39031" xr:uid="{00000000-0005-0000-0000-0000B92F0000}"/>
    <cellStyle name="40% - Énfasis2 2 2 7 2 9" xfId="44099" xr:uid="{96111CB2-E77F-46FF-9B5B-570044F3563E}"/>
    <cellStyle name="40% - Énfasis2 2 2 7 3" xfId="1620" xr:uid="{00000000-0005-0000-0000-0000BA2F0000}"/>
    <cellStyle name="40% - Énfasis2 2 2 7 3 2" xfId="4062" xr:uid="{00000000-0005-0000-0000-0000BB2F0000}"/>
    <cellStyle name="40% - Énfasis2 2 2 7 3 2 2" xfId="18172" xr:uid="{00000000-0005-0000-0000-0000BC2F0000}"/>
    <cellStyle name="40% - Énfasis2 2 2 7 3 2 2 2" xfId="31065" xr:uid="{00000000-0005-0000-0000-0000BD2F0000}"/>
    <cellStyle name="40% - Énfasis2 2 2 7 3 2 3" xfId="13883" xr:uid="{00000000-0005-0000-0000-0000BE2F0000}"/>
    <cellStyle name="40% - Énfasis2 2 2 7 3 2 3 2" xfId="35950" xr:uid="{00000000-0005-0000-0000-0000BF2F0000}"/>
    <cellStyle name="40% - Énfasis2 2 2 7 3 2 4" xfId="9005" xr:uid="{00000000-0005-0000-0000-0000C02F0000}"/>
    <cellStyle name="40% - Énfasis2 2 2 7 3 2 5" xfId="26130" xr:uid="{00000000-0005-0000-0000-0000C12F0000}"/>
    <cellStyle name="40% - Énfasis2 2 2 7 3 2 6" xfId="40959" xr:uid="{00000000-0005-0000-0000-0000C22F0000}"/>
    <cellStyle name="40% - Énfasis2 2 2 7 3 2 7" xfId="46022" xr:uid="{A80FCCB2-28BA-48AC-A046-2D4FD50A5E16}"/>
    <cellStyle name="40% - Énfasis2 2 2 7 3 3" xfId="6536" xr:uid="{00000000-0005-0000-0000-0000C32F0000}"/>
    <cellStyle name="40% - Énfasis2 2 2 7 3 3 2" xfId="28629" xr:uid="{00000000-0005-0000-0000-0000C42F0000}"/>
    <cellStyle name="40% - Énfasis2 2 2 7 3 4" xfId="20938" xr:uid="{00000000-0005-0000-0000-0000C52F0000}"/>
    <cellStyle name="40% - Énfasis2 2 2 7 3 4 2" xfId="33514" xr:uid="{00000000-0005-0000-0000-0000C62F0000}"/>
    <cellStyle name="40% - Énfasis2 2 2 7 3 5" xfId="11447" xr:uid="{00000000-0005-0000-0000-0000C72F0000}"/>
    <cellStyle name="40% - Énfasis2 2 2 7 3 6" xfId="23588" xr:uid="{00000000-0005-0000-0000-0000C82F0000}"/>
    <cellStyle name="40% - Énfasis2 2 2 7 3 7" xfId="38418" xr:uid="{00000000-0005-0000-0000-0000C92F0000}"/>
    <cellStyle name="40% - Énfasis2 2 2 7 3 8" xfId="43486" xr:uid="{CA3176F9-3945-45DE-A179-1F3A51FC86A0}"/>
    <cellStyle name="40% - Énfasis2 2 2 7 4" xfId="3124" xr:uid="{00000000-0005-0000-0000-0000CA2F0000}"/>
    <cellStyle name="40% - Énfasis2 2 2 7 4 2" xfId="17234" xr:uid="{00000000-0005-0000-0000-0000CB2F0000}"/>
    <cellStyle name="40% - Énfasis2 2 2 7 4 2 2" xfId="30127" xr:uid="{00000000-0005-0000-0000-0000CC2F0000}"/>
    <cellStyle name="40% - Énfasis2 2 2 7 4 3" xfId="12945" xr:uid="{00000000-0005-0000-0000-0000CD2F0000}"/>
    <cellStyle name="40% - Énfasis2 2 2 7 4 3 2" xfId="35012" xr:uid="{00000000-0005-0000-0000-0000CE2F0000}"/>
    <cellStyle name="40% - Énfasis2 2 2 7 4 4" xfId="8067" xr:uid="{00000000-0005-0000-0000-0000CF2F0000}"/>
    <cellStyle name="40% - Énfasis2 2 2 7 4 5" xfId="25192" xr:uid="{00000000-0005-0000-0000-0000D02F0000}"/>
    <cellStyle name="40% - Énfasis2 2 2 7 4 6" xfId="40021" xr:uid="{00000000-0005-0000-0000-0000D12F0000}"/>
    <cellStyle name="40% - Énfasis2 2 2 7 4 7" xfId="45084" xr:uid="{BF30C740-BF25-4082-BE3C-76056A10F152}"/>
    <cellStyle name="40% - Énfasis2 2 2 7 5" xfId="5598" xr:uid="{00000000-0005-0000-0000-0000D22F0000}"/>
    <cellStyle name="40% - Énfasis2 2 2 7 5 2" xfId="27691" xr:uid="{00000000-0005-0000-0000-0000D32F0000}"/>
    <cellStyle name="40% - Énfasis2 2 2 7 6" xfId="15679" xr:uid="{00000000-0005-0000-0000-0000D42F0000}"/>
    <cellStyle name="40% - Énfasis2 2 2 7 6 2" xfId="32576" xr:uid="{00000000-0005-0000-0000-0000D52F0000}"/>
    <cellStyle name="40% - Énfasis2 2 2 7 7" xfId="19982" xr:uid="{00000000-0005-0000-0000-0000D62F0000}"/>
    <cellStyle name="40% - Énfasis2 2 2 7 8" xfId="10509" xr:uid="{00000000-0005-0000-0000-0000D72F0000}"/>
    <cellStyle name="40% - Énfasis2 2 2 7 9" xfId="22650" xr:uid="{00000000-0005-0000-0000-0000D82F0000}"/>
    <cellStyle name="40% - Énfasis2 2 2 8" xfId="1177" xr:uid="{00000000-0005-0000-0000-0000D92F0000}"/>
    <cellStyle name="40% - Énfasis2 2 2 8 2" xfId="3622" xr:uid="{00000000-0005-0000-0000-0000DA2F0000}"/>
    <cellStyle name="40% - Énfasis2 2 2 8 2 2" xfId="17732" xr:uid="{00000000-0005-0000-0000-0000DB2F0000}"/>
    <cellStyle name="40% - Énfasis2 2 2 8 2 2 2" xfId="30625" xr:uid="{00000000-0005-0000-0000-0000DC2F0000}"/>
    <cellStyle name="40% - Énfasis2 2 2 8 2 3" xfId="13443" xr:uid="{00000000-0005-0000-0000-0000DD2F0000}"/>
    <cellStyle name="40% - Énfasis2 2 2 8 2 3 2" xfId="35510" xr:uid="{00000000-0005-0000-0000-0000DE2F0000}"/>
    <cellStyle name="40% - Énfasis2 2 2 8 2 4" xfId="8565" xr:uid="{00000000-0005-0000-0000-0000DF2F0000}"/>
    <cellStyle name="40% - Énfasis2 2 2 8 2 5" xfId="25690" xr:uid="{00000000-0005-0000-0000-0000E02F0000}"/>
    <cellStyle name="40% - Énfasis2 2 2 8 2 6" xfId="40519" xr:uid="{00000000-0005-0000-0000-0000E12F0000}"/>
    <cellStyle name="40% - Énfasis2 2 2 8 2 7" xfId="45582" xr:uid="{BB5A900B-2B18-47CC-98B4-B197C1D2F7D8}"/>
    <cellStyle name="40% - Énfasis2 2 2 8 3" xfId="6096" xr:uid="{00000000-0005-0000-0000-0000E22F0000}"/>
    <cellStyle name="40% - Énfasis2 2 2 8 3 2" xfId="28189" xr:uid="{00000000-0005-0000-0000-0000E32F0000}"/>
    <cellStyle name="40% - Énfasis2 2 2 8 4" xfId="15239" xr:uid="{00000000-0005-0000-0000-0000E42F0000}"/>
    <cellStyle name="40% - Énfasis2 2 2 8 4 2" xfId="33074" xr:uid="{00000000-0005-0000-0000-0000E52F0000}"/>
    <cellStyle name="40% - Énfasis2 2 2 8 5" xfId="20498" xr:uid="{00000000-0005-0000-0000-0000E62F0000}"/>
    <cellStyle name="40% - Énfasis2 2 2 8 6" xfId="11007" xr:uid="{00000000-0005-0000-0000-0000E72F0000}"/>
    <cellStyle name="40% - Énfasis2 2 2 8 7" xfId="23148" xr:uid="{00000000-0005-0000-0000-0000E82F0000}"/>
    <cellStyle name="40% - Énfasis2 2 2 8 8" xfId="37978" xr:uid="{00000000-0005-0000-0000-0000E92F0000}"/>
    <cellStyle name="40% - Énfasis2 2 2 8 9" xfId="43046" xr:uid="{5329AAFF-70FD-4648-9952-542AC040798A}"/>
    <cellStyle name="40% - Énfasis2 2 2 9" xfId="1793" xr:uid="{00000000-0005-0000-0000-0000EA2F0000}"/>
    <cellStyle name="40% - Énfasis2 2 2 9 2" xfId="4235" xr:uid="{00000000-0005-0000-0000-0000EB2F0000}"/>
    <cellStyle name="40% - Énfasis2 2 2 9 2 2" xfId="18345" xr:uid="{00000000-0005-0000-0000-0000EC2F0000}"/>
    <cellStyle name="40% - Énfasis2 2 2 9 2 2 2" xfId="31238" xr:uid="{00000000-0005-0000-0000-0000ED2F0000}"/>
    <cellStyle name="40% - Énfasis2 2 2 9 2 3" xfId="14056" xr:uid="{00000000-0005-0000-0000-0000EE2F0000}"/>
    <cellStyle name="40% - Énfasis2 2 2 9 2 3 2" xfId="36123" xr:uid="{00000000-0005-0000-0000-0000EF2F0000}"/>
    <cellStyle name="40% - Énfasis2 2 2 9 2 4" xfId="9178" xr:uid="{00000000-0005-0000-0000-0000F02F0000}"/>
    <cellStyle name="40% - Énfasis2 2 2 9 2 5" xfId="26303" xr:uid="{00000000-0005-0000-0000-0000F12F0000}"/>
    <cellStyle name="40% - Énfasis2 2 2 9 2 6" xfId="41132" xr:uid="{00000000-0005-0000-0000-0000F22F0000}"/>
    <cellStyle name="40% - Énfasis2 2 2 9 2 7" xfId="46195" xr:uid="{3FD4DC1F-69A6-4662-8950-505498A70A52}"/>
    <cellStyle name="40% - Énfasis2 2 2 9 3" xfId="6709" xr:uid="{00000000-0005-0000-0000-0000F32F0000}"/>
    <cellStyle name="40% - Énfasis2 2 2 9 3 2" xfId="28802" xr:uid="{00000000-0005-0000-0000-0000F42F0000}"/>
    <cellStyle name="40% - Énfasis2 2 2 9 4" xfId="15870" xr:uid="{00000000-0005-0000-0000-0000F52F0000}"/>
    <cellStyle name="40% - Énfasis2 2 2 9 4 2" xfId="33687" xr:uid="{00000000-0005-0000-0000-0000F62F0000}"/>
    <cellStyle name="40% - Énfasis2 2 2 9 5" xfId="21111" xr:uid="{00000000-0005-0000-0000-0000F72F0000}"/>
    <cellStyle name="40% - Énfasis2 2 2 9 6" xfId="11620" xr:uid="{00000000-0005-0000-0000-0000F82F0000}"/>
    <cellStyle name="40% - Énfasis2 2 2 9 7" xfId="23761" xr:uid="{00000000-0005-0000-0000-0000F92F0000}"/>
    <cellStyle name="40% - Énfasis2 2 2 9 8" xfId="38591" xr:uid="{00000000-0005-0000-0000-0000FA2F0000}"/>
    <cellStyle name="40% - Énfasis2 2 2 9 9" xfId="43659" xr:uid="{2E4DE9DA-1591-44C2-993C-F50E79B3D8FC}"/>
    <cellStyle name="40% - Énfasis2 2 20" xfId="22045" xr:uid="{00000000-0005-0000-0000-0000FB2F0000}"/>
    <cellStyle name="40% - Énfasis2 2 21" xfId="22173" xr:uid="{00000000-0005-0000-0000-0000FC2F0000}"/>
    <cellStyle name="40% - Énfasis2 2 22" xfId="37003" xr:uid="{00000000-0005-0000-0000-0000FD2F0000}"/>
    <cellStyle name="40% - Énfasis2 2 23" xfId="42062" xr:uid="{00000000-0005-0000-0000-0000FE2F0000}"/>
    <cellStyle name="40% - Énfasis2 2 24" xfId="42076" xr:uid="{EA2647D0-0F39-4E1A-93EE-005412B7B6D8}"/>
    <cellStyle name="40% - Énfasis2 2 3" xfId="212" xr:uid="{00000000-0005-0000-0000-0000FF2F0000}"/>
    <cellStyle name="40% - Énfasis2 2 3 10" xfId="15026" xr:uid="{00000000-0005-0000-0000-000000300000}"/>
    <cellStyle name="40% - Énfasis2 2 3 10 2" xfId="32196" xr:uid="{00000000-0005-0000-0000-000001300000}"/>
    <cellStyle name="40% - Énfasis2 2 3 11" xfId="19356" xr:uid="{00000000-0005-0000-0000-000002300000}"/>
    <cellStyle name="40% - Énfasis2 2 3 12" xfId="19604" xr:uid="{00000000-0005-0000-0000-000003300000}"/>
    <cellStyle name="40% - Énfasis2 2 3 13" xfId="10129" xr:uid="{00000000-0005-0000-0000-000004300000}"/>
    <cellStyle name="40% - Énfasis2 2 3 14" xfId="22062" xr:uid="{00000000-0005-0000-0000-000005300000}"/>
    <cellStyle name="40% - Énfasis2 2 3 15" xfId="22270" xr:uid="{00000000-0005-0000-0000-000006300000}"/>
    <cellStyle name="40% - Énfasis2 2 3 16" xfId="37100" xr:uid="{00000000-0005-0000-0000-000007300000}"/>
    <cellStyle name="40% - Énfasis2 2 3 17" xfId="42170" xr:uid="{99D52DC1-8B31-417F-AC6E-2246B9B9B611}"/>
    <cellStyle name="40% - Énfasis2 2 3 2" xfId="405" xr:uid="{00000000-0005-0000-0000-000008300000}"/>
    <cellStyle name="40% - Énfasis2 2 3 2 10" xfId="37266" xr:uid="{00000000-0005-0000-0000-000009300000}"/>
    <cellStyle name="40% - Énfasis2 2 3 2 11" xfId="42334" xr:uid="{D7429513-A9B0-48A4-89EB-D1127C7002BF}"/>
    <cellStyle name="40% - Énfasis2 2 3 2 2" xfId="2019" xr:uid="{00000000-0005-0000-0000-00000A300000}"/>
    <cellStyle name="40% - Énfasis2 2 3 2 2 2" xfId="4461" xr:uid="{00000000-0005-0000-0000-00000B300000}"/>
    <cellStyle name="40% - Énfasis2 2 3 2 2 2 2" xfId="18571" xr:uid="{00000000-0005-0000-0000-00000C300000}"/>
    <cellStyle name="40% - Énfasis2 2 3 2 2 2 2 2" xfId="31464" xr:uid="{00000000-0005-0000-0000-00000D300000}"/>
    <cellStyle name="40% - Énfasis2 2 3 2 2 2 3" xfId="14282" xr:uid="{00000000-0005-0000-0000-00000E300000}"/>
    <cellStyle name="40% - Énfasis2 2 3 2 2 2 3 2" xfId="36349" xr:uid="{00000000-0005-0000-0000-00000F300000}"/>
    <cellStyle name="40% - Énfasis2 2 3 2 2 2 4" xfId="9404" xr:uid="{00000000-0005-0000-0000-000010300000}"/>
    <cellStyle name="40% - Énfasis2 2 3 2 2 2 5" xfId="26529" xr:uid="{00000000-0005-0000-0000-000011300000}"/>
    <cellStyle name="40% - Énfasis2 2 3 2 2 2 6" xfId="41358" xr:uid="{00000000-0005-0000-0000-000012300000}"/>
    <cellStyle name="40% - Énfasis2 2 3 2 2 2 7" xfId="46421" xr:uid="{DCA1F060-87D2-4F1E-ADE1-F8D3A1FF5C9F}"/>
    <cellStyle name="40% - Énfasis2 2 3 2 2 3" xfId="6935" xr:uid="{00000000-0005-0000-0000-000013300000}"/>
    <cellStyle name="40% - Énfasis2 2 3 2 2 3 2" xfId="29028" xr:uid="{00000000-0005-0000-0000-000014300000}"/>
    <cellStyle name="40% - Énfasis2 2 3 2 2 4" xfId="16096" xr:uid="{00000000-0005-0000-0000-000015300000}"/>
    <cellStyle name="40% - Énfasis2 2 3 2 2 4 2" xfId="33913" xr:uid="{00000000-0005-0000-0000-000016300000}"/>
    <cellStyle name="40% - Énfasis2 2 3 2 2 5" xfId="21337" xr:uid="{00000000-0005-0000-0000-000017300000}"/>
    <cellStyle name="40% - Énfasis2 2 3 2 2 6" xfId="11846" xr:uid="{00000000-0005-0000-0000-000018300000}"/>
    <cellStyle name="40% - Énfasis2 2 3 2 2 7" xfId="23987" xr:uid="{00000000-0005-0000-0000-000019300000}"/>
    <cellStyle name="40% - Énfasis2 2 3 2 2 8" xfId="38817" xr:uid="{00000000-0005-0000-0000-00001A300000}"/>
    <cellStyle name="40% - Énfasis2 2 3 2 2 9" xfId="43885" xr:uid="{69B499EC-FE2D-4C7B-AC96-2D51DCD40E50}"/>
    <cellStyle name="40% - Énfasis2 2 3 2 3" xfId="1406" xr:uid="{00000000-0005-0000-0000-00001B300000}"/>
    <cellStyle name="40% - Énfasis2 2 3 2 3 2" xfId="3848" xr:uid="{00000000-0005-0000-0000-00001C300000}"/>
    <cellStyle name="40% - Énfasis2 2 3 2 3 2 2" xfId="17958" xr:uid="{00000000-0005-0000-0000-00001D300000}"/>
    <cellStyle name="40% - Énfasis2 2 3 2 3 2 2 2" xfId="30851" xr:uid="{00000000-0005-0000-0000-00001E300000}"/>
    <cellStyle name="40% - Énfasis2 2 3 2 3 2 3" xfId="13669" xr:uid="{00000000-0005-0000-0000-00001F300000}"/>
    <cellStyle name="40% - Énfasis2 2 3 2 3 2 3 2" xfId="35736" xr:uid="{00000000-0005-0000-0000-000020300000}"/>
    <cellStyle name="40% - Énfasis2 2 3 2 3 2 4" xfId="8791" xr:uid="{00000000-0005-0000-0000-000021300000}"/>
    <cellStyle name="40% - Énfasis2 2 3 2 3 2 5" xfId="25916" xr:uid="{00000000-0005-0000-0000-000022300000}"/>
    <cellStyle name="40% - Énfasis2 2 3 2 3 2 6" xfId="40745" xr:uid="{00000000-0005-0000-0000-000023300000}"/>
    <cellStyle name="40% - Énfasis2 2 3 2 3 2 7" xfId="45808" xr:uid="{F2E67653-1F28-47F0-BA44-79BCBCBCB88D}"/>
    <cellStyle name="40% - Énfasis2 2 3 2 3 3" xfId="6322" xr:uid="{00000000-0005-0000-0000-000024300000}"/>
    <cellStyle name="40% - Énfasis2 2 3 2 3 3 2" xfId="28415" xr:uid="{00000000-0005-0000-0000-000025300000}"/>
    <cellStyle name="40% - Énfasis2 2 3 2 3 4" xfId="20724" xr:uid="{00000000-0005-0000-0000-000026300000}"/>
    <cellStyle name="40% - Énfasis2 2 3 2 3 4 2" xfId="33300" xr:uid="{00000000-0005-0000-0000-000027300000}"/>
    <cellStyle name="40% - Énfasis2 2 3 2 3 5" xfId="11233" xr:uid="{00000000-0005-0000-0000-000028300000}"/>
    <cellStyle name="40% - Énfasis2 2 3 2 3 6" xfId="23374" xr:uid="{00000000-0005-0000-0000-000029300000}"/>
    <cellStyle name="40% - Énfasis2 2 3 2 3 7" xfId="38204" xr:uid="{00000000-0005-0000-0000-00002A300000}"/>
    <cellStyle name="40% - Énfasis2 2 3 2 3 8" xfId="43272" xr:uid="{EA54DF5E-FF53-43D0-926A-8F4A137625D4}"/>
    <cellStyle name="40% - Énfasis2 2 3 2 4" xfId="2910" xr:uid="{00000000-0005-0000-0000-00002B300000}"/>
    <cellStyle name="40% - Énfasis2 2 3 2 4 2" xfId="17020" xr:uid="{00000000-0005-0000-0000-00002C300000}"/>
    <cellStyle name="40% - Énfasis2 2 3 2 4 2 2" xfId="29913" xr:uid="{00000000-0005-0000-0000-00002D300000}"/>
    <cellStyle name="40% - Énfasis2 2 3 2 4 3" xfId="12731" xr:uid="{00000000-0005-0000-0000-00002E300000}"/>
    <cellStyle name="40% - Énfasis2 2 3 2 4 3 2" xfId="34798" xr:uid="{00000000-0005-0000-0000-00002F300000}"/>
    <cellStyle name="40% - Énfasis2 2 3 2 4 4" xfId="7853" xr:uid="{00000000-0005-0000-0000-000030300000}"/>
    <cellStyle name="40% - Énfasis2 2 3 2 4 5" xfId="24978" xr:uid="{00000000-0005-0000-0000-000031300000}"/>
    <cellStyle name="40% - Énfasis2 2 3 2 4 6" xfId="39807" xr:uid="{00000000-0005-0000-0000-000032300000}"/>
    <cellStyle name="40% - Énfasis2 2 3 2 4 7" xfId="44870" xr:uid="{6F1FB6BD-98AD-4687-B3AB-E3DBD558E06C}"/>
    <cellStyle name="40% - Énfasis2 2 3 2 5" xfId="5384" xr:uid="{00000000-0005-0000-0000-000033300000}"/>
    <cellStyle name="40% - Énfasis2 2 3 2 5 2" xfId="27477" xr:uid="{00000000-0005-0000-0000-000034300000}"/>
    <cellStyle name="40% - Énfasis2 2 3 2 6" xfId="15465" xr:uid="{00000000-0005-0000-0000-000035300000}"/>
    <cellStyle name="40% - Énfasis2 2 3 2 6 2" xfId="32362" xr:uid="{00000000-0005-0000-0000-000036300000}"/>
    <cellStyle name="40% - Énfasis2 2 3 2 7" xfId="19768" xr:uid="{00000000-0005-0000-0000-000037300000}"/>
    <cellStyle name="40% - Énfasis2 2 3 2 8" xfId="10295" xr:uid="{00000000-0005-0000-0000-000038300000}"/>
    <cellStyle name="40% - Énfasis2 2 3 2 9" xfId="22436" xr:uid="{00000000-0005-0000-0000-000039300000}"/>
    <cellStyle name="40% - Énfasis2 2 3 3" xfId="628" xr:uid="{00000000-0005-0000-0000-00003A300000}"/>
    <cellStyle name="40% - Énfasis2 2 3 3 10" xfId="37485" xr:uid="{00000000-0005-0000-0000-00003B300000}"/>
    <cellStyle name="40% - Énfasis2 2 3 3 11" xfId="42553" xr:uid="{F4D2D38B-CF93-4032-979B-929EEBAE4862}"/>
    <cellStyle name="40% - Énfasis2 2 3 3 2" xfId="2238" xr:uid="{00000000-0005-0000-0000-00003C300000}"/>
    <cellStyle name="40% - Énfasis2 2 3 3 2 2" xfId="4680" xr:uid="{00000000-0005-0000-0000-00003D300000}"/>
    <cellStyle name="40% - Énfasis2 2 3 3 2 2 2" xfId="18790" xr:uid="{00000000-0005-0000-0000-00003E300000}"/>
    <cellStyle name="40% - Énfasis2 2 3 3 2 2 2 2" xfId="31683" xr:uid="{00000000-0005-0000-0000-00003F300000}"/>
    <cellStyle name="40% - Énfasis2 2 3 3 2 2 3" xfId="14501" xr:uid="{00000000-0005-0000-0000-000040300000}"/>
    <cellStyle name="40% - Énfasis2 2 3 3 2 2 3 2" xfId="36568" xr:uid="{00000000-0005-0000-0000-000041300000}"/>
    <cellStyle name="40% - Énfasis2 2 3 3 2 2 4" xfId="9623" xr:uid="{00000000-0005-0000-0000-000042300000}"/>
    <cellStyle name="40% - Énfasis2 2 3 3 2 2 5" xfId="26748" xr:uid="{00000000-0005-0000-0000-000043300000}"/>
    <cellStyle name="40% - Énfasis2 2 3 3 2 2 6" xfId="41577" xr:uid="{00000000-0005-0000-0000-000044300000}"/>
    <cellStyle name="40% - Énfasis2 2 3 3 2 2 7" xfId="46640" xr:uid="{AF4F6E7B-4CAB-4D7D-A8A5-D92EE02788CF}"/>
    <cellStyle name="40% - Énfasis2 2 3 3 2 3" xfId="7154" xr:uid="{00000000-0005-0000-0000-000045300000}"/>
    <cellStyle name="40% - Énfasis2 2 3 3 2 3 2" xfId="29247" xr:uid="{00000000-0005-0000-0000-000046300000}"/>
    <cellStyle name="40% - Énfasis2 2 3 3 2 4" xfId="16315" xr:uid="{00000000-0005-0000-0000-000047300000}"/>
    <cellStyle name="40% - Énfasis2 2 3 3 2 4 2" xfId="34132" xr:uid="{00000000-0005-0000-0000-000048300000}"/>
    <cellStyle name="40% - Énfasis2 2 3 3 2 5" xfId="21556" xr:uid="{00000000-0005-0000-0000-000049300000}"/>
    <cellStyle name="40% - Énfasis2 2 3 3 2 6" xfId="12065" xr:uid="{00000000-0005-0000-0000-00004A300000}"/>
    <cellStyle name="40% - Énfasis2 2 3 3 2 7" xfId="24206" xr:uid="{00000000-0005-0000-0000-00004B300000}"/>
    <cellStyle name="40% - Énfasis2 2 3 3 2 8" xfId="39036" xr:uid="{00000000-0005-0000-0000-00004C300000}"/>
    <cellStyle name="40% - Énfasis2 2 3 3 2 9" xfId="44104" xr:uid="{4B545146-5A79-4F6D-88BD-42A69FD3099B}"/>
    <cellStyle name="40% - Énfasis2 2 3 3 3" xfId="1625" xr:uid="{00000000-0005-0000-0000-00004D300000}"/>
    <cellStyle name="40% - Énfasis2 2 3 3 3 2" xfId="4067" xr:uid="{00000000-0005-0000-0000-00004E300000}"/>
    <cellStyle name="40% - Énfasis2 2 3 3 3 2 2" xfId="18177" xr:uid="{00000000-0005-0000-0000-00004F300000}"/>
    <cellStyle name="40% - Énfasis2 2 3 3 3 2 2 2" xfId="31070" xr:uid="{00000000-0005-0000-0000-000050300000}"/>
    <cellStyle name="40% - Énfasis2 2 3 3 3 2 3" xfId="13888" xr:uid="{00000000-0005-0000-0000-000051300000}"/>
    <cellStyle name="40% - Énfasis2 2 3 3 3 2 3 2" xfId="35955" xr:uid="{00000000-0005-0000-0000-000052300000}"/>
    <cellStyle name="40% - Énfasis2 2 3 3 3 2 4" xfId="9010" xr:uid="{00000000-0005-0000-0000-000053300000}"/>
    <cellStyle name="40% - Énfasis2 2 3 3 3 2 5" xfId="26135" xr:uid="{00000000-0005-0000-0000-000054300000}"/>
    <cellStyle name="40% - Énfasis2 2 3 3 3 2 6" xfId="40964" xr:uid="{00000000-0005-0000-0000-000055300000}"/>
    <cellStyle name="40% - Énfasis2 2 3 3 3 2 7" xfId="46027" xr:uid="{D3025102-84B2-459F-8E8F-1A6635174663}"/>
    <cellStyle name="40% - Énfasis2 2 3 3 3 3" xfId="6541" xr:uid="{00000000-0005-0000-0000-000056300000}"/>
    <cellStyle name="40% - Énfasis2 2 3 3 3 3 2" xfId="28634" xr:uid="{00000000-0005-0000-0000-000057300000}"/>
    <cellStyle name="40% - Énfasis2 2 3 3 3 4" xfId="20943" xr:uid="{00000000-0005-0000-0000-000058300000}"/>
    <cellStyle name="40% - Énfasis2 2 3 3 3 4 2" xfId="33519" xr:uid="{00000000-0005-0000-0000-000059300000}"/>
    <cellStyle name="40% - Énfasis2 2 3 3 3 5" xfId="11452" xr:uid="{00000000-0005-0000-0000-00005A300000}"/>
    <cellStyle name="40% - Énfasis2 2 3 3 3 6" xfId="23593" xr:uid="{00000000-0005-0000-0000-00005B300000}"/>
    <cellStyle name="40% - Énfasis2 2 3 3 3 7" xfId="38423" xr:uid="{00000000-0005-0000-0000-00005C300000}"/>
    <cellStyle name="40% - Énfasis2 2 3 3 3 8" xfId="43491" xr:uid="{83AE2497-36C1-4C64-B373-F30E16C17B94}"/>
    <cellStyle name="40% - Énfasis2 2 3 3 4" xfId="3129" xr:uid="{00000000-0005-0000-0000-00005D300000}"/>
    <cellStyle name="40% - Énfasis2 2 3 3 4 2" xfId="17239" xr:uid="{00000000-0005-0000-0000-00005E300000}"/>
    <cellStyle name="40% - Énfasis2 2 3 3 4 2 2" xfId="30132" xr:uid="{00000000-0005-0000-0000-00005F300000}"/>
    <cellStyle name="40% - Énfasis2 2 3 3 4 3" xfId="12950" xr:uid="{00000000-0005-0000-0000-000060300000}"/>
    <cellStyle name="40% - Énfasis2 2 3 3 4 3 2" xfId="35017" xr:uid="{00000000-0005-0000-0000-000061300000}"/>
    <cellStyle name="40% - Énfasis2 2 3 3 4 4" xfId="8072" xr:uid="{00000000-0005-0000-0000-000062300000}"/>
    <cellStyle name="40% - Énfasis2 2 3 3 4 5" xfId="25197" xr:uid="{00000000-0005-0000-0000-000063300000}"/>
    <cellStyle name="40% - Énfasis2 2 3 3 4 6" xfId="40026" xr:uid="{00000000-0005-0000-0000-000064300000}"/>
    <cellStyle name="40% - Énfasis2 2 3 3 4 7" xfId="45089" xr:uid="{F6741596-8749-41CC-8AD9-33015A519D71}"/>
    <cellStyle name="40% - Énfasis2 2 3 3 5" xfId="5603" xr:uid="{00000000-0005-0000-0000-000065300000}"/>
    <cellStyle name="40% - Énfasis2 2 3 3 5 2" xfId="27696" xr:uid="{00000000-0005-0000-0000-000066300000}"/>
    <cellStyle name="40% - Énfasis2 2 3 3 6" xfId="15684" xr:uid="{00000000-0005-0000-0000-000067300000}"/>
    <cellStyle name="40% - Énfasis2 2 3 3 6 2" xfId="32581" xr:uid="{00000000-0005-0000-0000-000068300000}"/>
    <cellStyle name="40% - Énfasis2 2 3 3 7" xfId="19987" xr:uid="{00000000-0005-0000-0000-000069300000}"/>
    <cellStyle name="40% - Énfasis2 2 3 3 8" xfId="10514" xr:uid="{00000000-0005-0000-0000-00006A300000}"/>
    <cellStyle name="40% - Énfasis2 2 3 3 9" xfId="22655" xr:uid="{00000000-0005-0000-0000-00006B300000}"/>
    <cellStyle name="40% - Énfasis2 2 3 4" xfId="1239" xr:uid="{00000000-0005-0000-0000-00006C300000}"/>
    <cellStyle name="40% - Énfasis2 2 3 4 2" xfId="3684" xr:uid="{00000000-0005-0000-0000-00006D300000}"/>
    <cellStyle name="40% - Énfasis2 2 3 4 2 2" xfId="17794" xr:uid="{00000000-0005-0000-0000-00006E300000}"/>
    <cellStyle name="40% - Énfasis2 2 3 4 2 2 2" xfId="30687" xr:uid="{00000000-0005-0000-0000-00006F300000}"/>
    <cellStyle name="40% - Énfasis2 2 3 4 2 3" xfId="13505" xr:uid="{00000000-0005-0000-0000-000070300000}"/>
    <cellStyle name="40% - Énfasis2 2 3 4 2 3 2" xfId="35572" xr:uid="{00000000-0005-0000-0000-000071300000}"/>
    <cellStyle name="40% - Énfasis2 2 3 4 2 4" xfId="8627" xr:uid="{00000000-0005-0000-0000-000072300000}"/>
    <cellStyle name="40% - Énfasis2 2 3 4 2 5" xfId="25752" xr:uid="{00000000-0005-0000-0000-000073300000}"/>
    <cellStyle name="40% - Énfasis2 2 3 4 2 6" xfId="40581" xr:uid="{00000000-0005-0000-0000-000074300000}"/>
    <cellStyle name="40% - Énfasis2 2 3 4 2 7" xfId="45644" xr:uid="{3796D2BC-D7B5-4F14-A30A-D0A0629D2A4E}"/>
    <cellStyle name="40% - Énfasis2 2 3 4 3" xfId="6158" xr:uid="{00000000-0005-0000-0000-000075300000}"/>
    <cellStyle name="40% - Énfasis2 2 3 4 3 2" xfId="28251" xr:uid="{00000000-0005-0000-0000-000076300000}"/>
    <cellStyle name="40% - Énfasis2 2 3 4 4" xfId="15301" xr:uid="{00000000-0005-0000-0000-000077300000}"/>
    <cellStyle name="40% - Énfasis2 2 3 4 4 2" xfId="33136" xr:uid="{00000000-0005-0000-0000-000078300000}"/>
    <cellStyle name="40% - Énfasis2 2 3 4 5" xfId="20560" xr:uid="{00000000-0005-0000-0000-000079300000}"/>
    <cellStyle name="40% - Énfasis2 2 3 4 6" xfId="11069" xr:uid="{00000000-0005-0000-0000-00007A300000}"/>
    <cellStyle name="40% - Énfasis2 2 3 4 7" xfId="23210" xr:uid="{00000000-0005-0000-0000-00007B300000}"/>
    <cellStyle name="40% - Énfasis2 2 3 4 8" xfId="38040" xr:uid="{00000000-0005-0000-0000-00007C300000}"/>
    <cellStyle name="40% - Énfasis2 2 3 4 9" xfId="43108" xr:uid="{FE0EE27E-B824-4D9B-AFC0-80B5EB27C83A}"/>
    <cellStyle name="40% - Énfasis2 2 3 5" xfId="1855" xr:uid="{00000000-0005-0000-0000-00007D300000}"/>
    <cellStyle name="40% - Énfasis2 2 3 5 2" xfId="4297" xr:uid="{00000000-0005-0000-0000-00007E300000}"/>
    <cellStyle name="40% - Énfasis2 2 3 5 2 2" xfId="18407" xr:uid="{00000000-0005-0000-0000-00007F300000}"/>
    <cellStyle name="40% - Énfasis2 2 3 5 2 2 2" xfId="31300" xr:uid="{00000000-0005-0000-0000-000080300000}"/>
    <cellStyle name="40% - Énfasis2 2 3 5 2 3" xfId="14118" xr:uid="{00000000-0005-0000-0000-000081300000}"/>
    <cellStyle name="40% - Énfasis2 2 3 5 2 3 2" xfId="36185" xr:uid="{00000000-0005-0000-0000-000082300000}"/>
    <cellStyle name="40% - Énfasis2 2 3 5 2 4" xfId="9240" xr:uid="{00000000-0005-0000-0000-000083300000}"/>
    <cellStyle name="40% - Énfasis2 2 3 5 2 5" xfId="26365" xr:uid="{00000000-0005-0000-0000-000084300000}"/>
    <cellStyle name="40% - Énfasis2 2 3 5 2 6" xfId="41194" xr:uid="{00000000-0005-0000-0000-000085300000}"/>
    <cellStyle name="40% - Énfasis2 2 3 5 2 7" xfId="46257" xr:uid="{1458CD7A-7DC2-4DCF-940F-A3A9A5D183E0}"/>
    <cellStyle name="40% - Énfasis2 2 3 5 3" xfId="6771" xr:uid="{00000000-0005-0000-0000-000086300000}"/>
    <cellStyle name="40% - Énfasis2 2 3 5 3 2" xfId="28864" xr:uid="{00000000-0005-0000-0000-000087300000}"/>
    <cellStyle name="40% - Énfasis2 2 3 5 4" xfId="15932" xr:uid="{00000000-0005-0000-0000-000088300000}"/>
    <cellStyle name="40% - Énfasis2 2 3 5 4 2" xfId="33749" xr:uid="{00000000-0005-0000-0000-000089300000}"/>
    <cellStyle name="40% - Énfasis2 2 3 5 5" xfId="21173" xr:uid="{00000000-0005-0000-0000-00008A300000}"/>
    <cellStyle name="40% - Énfasis2 2 3 5 6" xfId="11682" xr:uid="{00000000-0005-0000-0000-00008B300000}"/>
    <cellStyle name="40% - Énfasis2 2 3 5 7" xfId="23823" xr:uid="{00000000-0005-0000-0000-00008C300000}"/>
    <cellStyle name="40% - Énfasis2 2 3 5 8" xfId="38653" xr:uid="{00000000-0005-0000-0000-00008D300000}"/>
    <cellStyle name="40% - Énfasis2 2 3 5 9" xfId="43721" xr:uid="{31AC5881-B97C-4202-903C-CD9E2D6DBE82}"/>
    <cellStyle name="40% - Énfasis2 2 3 6" xfId="2511" xr:uid="{00000000-0005-0000-0000-00008E300000}"/>
    <cellStyle name="40% - Énfasis2 2 3 6 2" xfId="4953" xr:uid="{00000000-0005-0000-0000-00008F300000}"/>
    <cellStyle name="40% - Énfasis2 2 3 6 2 2" xfId="19063" xr:uid="{00000000-0005-0000-0000-000090300000}"/>
    <cellStyle name="40% - Énfasis2 2 3 6 2 2 2" xfId="31956" xr:uid="{00000000-0005-0000-0000-000091300000}"/>
    <cellStyle name="40% - Énfasis2 2 3 6 2 3" xfId="14774" xr:uid="{00000000-0005-0000-0000-000092300000}"/>
    <cellStyle name="40% - Énfasis2 2 3 6 2 3 2" xfId="36841" xr:uid="{00000000-0005-0000-0000-000093300000}"/>
    <cellStyle name="40% - Énfasis2 2 3 6 2 4" xfId="9896" xr:uid="{00000000-0005-0000-0000-000094300000}"/>
    <cellStyle name="40% - Énfasis2 2 3 6 2 5" xfId="27021" xr:uid="{00000000-0005-0000-0000-000095300000}"/>
    <cellStyle name="40% - Énfasis2 2 3 6 2 6" xfId="41850" xr:uid="{00000000-0005-0000-0000-000096300000}"/>
    <cellStyle name="40% - Énfasis2 2 3 6 2 7" xfId="46913" xr:uid="{C571989C-19C2-4235-BC4C-98D55A6B310A}"/>
    <cellStyle name="40% - Énfasis2 2 3 6 3" xfId="7427" xr:uid="{00000000-0005-0000-0000-000097300000}"/>
    <cellStyle name="40% - Énfasis2 2 3 6 3 2" xfId="29520" xr:uid="{00000000-0005-0000-0000-000098300000}"/>
    <cellStyle name="40% - Énfasis2 2 3 6 4" xfId="16588" xr:uid="{00000000-0005-0000-0000-000099300000}"/>
    <cellStyle name="40% - Énfasis2 2 3 6 4 2" xfId="34405" xr:uid="{00000000-0005-0000-0000-00009A300000}"/>
    <cellStyle name="40% - Énfasis2 2 3 6 5" xfId="21829" xr:uid="{00000000-0005-0000-0000-00009B300000}"/>
    <cellStyle name="40% - Énfasis2 2 3 6 6" xfId="12338" xr:uid="{00000000-0005-0000-0000-00009C300000}"/>
    <cellStyle name="40% - Énfasis2 2 3 6 7" xfId="24479" xr:uid="{00000000-0005-0000-0000-00009D300000}"/>
    <cellStyle name="40% - Énfasis2 2 3 6 8" xfId="39309" xr:uid="{00000000-0005-0000-0000-00009E300000}"/>
    <cellStyle name="40% - Énfasis2 2 3 6 9" xfId="44377" xr:uid="{26F276D1-6A7D-41C5-8AAC-56981EFB1C58}"/>
    <cellStyle name="40% - Énfasis2 2 3 7" xfId="964" xr:uid="{00000000-0005-0000-0000-00009F300000}"/>
    <cellStyle name="40% - Énfasis2 2 3 7 2" xfId="3409" xr:uid="{00000000-0005-0000-0000-0000A0300000}"/>
    <cellStyle name="40% - Énfasis2 2 3 7 2 2" xfId="17519" xr:uid="{00000000-0005-0000-0000-0000A1300000}"/>
    <cellStyle name="40% - Énfasis2 2 3 7 2 2 2" xfId="30412" xr:uid="{00000000-0005-0000-0000-0000A2300000}"/>
    <cellStyle name="40% - Énfasis2 2 3 7 2 3" xfId="13230" xr:uid="{00000000-0005-0000-0000-0000A3300000}"/>
    <cellStyle name="40% - Énfasis2 2 3 7 2 3 2" xfId="35297" xr:uid="{00000000-0005-0000-0000-0000A4300000}"/>
    <cellStyle name="40% - Énfasis2 2 3 7 2 4" xfId="8352" xr:uid="{00000000-0005-0000-0000-0000A5300000}"/>
    <cellStyle name="40% - Énfasis2 2 3 7 2 5" xfId="25477" xr:uid="{00000000-0005-0000-0000-0000A6300000}"/>
    <cellStyle name="40% - Énfasis2 2 3 7 2 6" xfId="40306" xr:uid="{00000000-0005-0000-0000-0000A7300000}"/>
    <cellStyle name="40% - Énfasis2 2 3 7 2 7" xfId="45369" xr:uid="{1710A11E-69DE-4E43-9A35-71D9EFF5D33A}"/>
    <cellStyle name="40% - Énfasis2 2 3 7 3" xfId="5883" xr:uid="{00000000-0005-0000-0000-0000A8300000}"/>
    <cellStyle name="40% - Énfasis2 2 3 7 3 2" xfId="27976" xr:uid="{00000000-0005-0000-0000-0000A9300000}"/>
    <cellStyle name="40% - Énfasis2 2 3 7 4" xfId="20285" xr:uid="{00000000-0005-0000-0000-0000AA300000}"/>
    <cellStyle name="40% - Énfasis2 2 3 7 4 2" xfId="32861" xr:uid="{00000000-0005-0000-0000-0000AB300000}"/>
    <cellStyle name="40% - Énfasis2 2 3 7 5" xfId="10794" xr:uid="{00000000-0005-0000-0000-0000AC300000}"/>
    <cellStyle name="40% - Énfasis2 2 3 7 6" xfId="22935" xr:uid="{00000000-0005-0000-0000-0000AD300000}"/>
    <cellStyle name="40% - Énfasis2 2 3 7 7" xfId="37765" xr:uid="{00000000-0005-0000-0000-0000AE300000}"/>
    <cellStyle name="40% - Énfasis2 2 3 7 8" xfId="42833" xr:uid="{F8CED505-336A-4634-8758-CADCC002B564}"/>
    <cellStyle name="40% - Énfasis2 2 3 8" xfId="2746" xr:uid="{00000000-0005-0000-0000-0000AF300000}"/>
    <cellStyle name="40% - Énfasis2 2 3 8 2" xfId="16856" xr:uid="{00000000-0005-0000-0000-0000B0300000}"/>
    <cellStyle name="40% - Énfasis2 2 3 8 2 2" xfId="29749" xr:uid="{00000000-0005-0000-0000-0000B1300000}"/>
    <cellStyle name="40% - Énfasis2 2 3 8 3" xfId="12567" xr:uid="{00000000-0005-0000-0000-0000B2300000}"/>
    <cellStyle name="40% - Énfasis2 2 3 8 3 2" xfId="34634" xr:uid="{00000000-0005-0000-0000-0000B3300000}"/>
    <cellStyle name="40% - Énfasis2 2 3 8 4" xfId="7689" xr:uid="{00000000-0005-0000-0000-0000B4300000}"/>
    <cellStyle name="40% - Énfasis2 2 3 8 5" xfId="24812" xr:uid="{00000000-0005-0000-0000-0000B5300000}"/>
    <cellStyle name="40% - Énfasis2 2 3 8 6" xfId="39641" xr:uid="{00000000-0005-0000-0000-0000B6300000}"/>
    <cellStyle name="40% - Énfasis2 2 3 8 7" xfId="44706" xr:uid="{A751D18C-1735-4C06-8365-4824B140506A}"/>
    <cellStyle name="40% - Énfasis2 2 3 9" xfId="5218" xr:uid="{00000000-0005-0000-0000-0000B7300000}"/>
    <cellStyle name="40% - Énfasis2 2 3 9 2" xfId="27311" xr:uid="{00000000-0005-0000-0000-0000B8300000}"/>
    <cellStyle name="40% - Énfasis2 2 4" xfId="339" xr:uid="{00000000-0005-0000-0000-0000B9300000}"/>
    <cellStyle name="40% - Énfasis2 2 4 10" xfId="19293" xr:uid="{00000000-0005-0000-0000-0000BA300000}"/>
    <cellStyle name="40% - Énfasis2 2 4 11" xfId="19705" xr:uid="{00000000-0005-0000-0000-0000BB300000}"/>
    <cellStyle name="40% - Énfasis2 2 4 12" xfId="10232" xr:uid="{00000000-0005-0000-0000-0000BC300000}"/>
    <cellStyle name="40% - Énfasis2 2 4 13" xfId="22129" xr:uid="{00000000-0005-0000-0000-0000BD300000}"/>
    <cellStyle name="40% - Énfasis2 2 4 14" xfId="22373" xr:uid="{00000000-0005-0000-0000-0000BE300000}"/>
    <cellStyle name="40% - Énfasis2 2 4 15" xfId="37203" xr:uid="{00000000-0005-0000-0000-0000BF300000}"/>
    <cellStyle name="40% - Énfasis2 2 4 16" xfId="42271" xr:uid="{E8CC5A56-416D-42CB-8006-2396AC45072F}"/>
    <cellStyle name="40% - Énfasis2 2 4 2" xfId="629" xr:uid="{00000000-0005-0000-0000-0000C0300000}"/>
    <cellStyle name="40% - Énfasis2 2 4 2 10" xfId="37486" xr:uid="{00000000-0005-0000-0000-0000C1300000}"/>
    <cellStyle name="40% - Énfasis2 2 4 2 11" xfId="42554" xr:uid="{C99EF831-443F-40A3-B1E8-2F46E3464681}"/>
    <cellStyle name="40% - Énfasis2 2 4 2 2" xfId="2239" xr:uid="{00000000-0005-0000-0000-0000C2300000}"/>
    <cellStyle name="40% - Énfasis2 2 4 2 2 2" xfId="4681" xr:uid="{00000000-0005-0000-0000-0000C3300000}"/>
    <cellStyle name="40% - Énfasis2 2 4 2 2 2 2" xfId="18791" xr:uid="{00000000-0005-0000-0000-0000C4300000}"/>
    <cellStyle name="40% - Énfasis2 2 4 2 2 2 2 2" xfId="31684" xr:uid="{00000000-0005-0000-0000-0000C5300000}"/>
    <cellStyle name="40% - Énfasis2 2 4 2 2 2 3" xfId="14502" xr:uid="{00000000-0005-0000-0000-0000C6300000}"/>
    <cellStyle name="40% - Énfasis2 2 4 2 2 2 3 2" xfId="36569" xr:uid="{00000000-0005-0000-0000-0000C7300000}"/>
    <cellStyle name="40% - Énfasis2 2 4 2 2 2 4" xfId="9624" xr:uid="{00000000-0005-0000-0000-0000C8300000}"/>
    <cellStyle name="40% - Énfasis2 2 4 2 2 2 5" xfId="26749" xr:uid="{00000000-0005-0000-0000-0000C9300000}"/>
    <cellStyle name="40% - Énfasis2 2 4 2 2 2 6" xfId="41578" xr:uid="{00000000-0005-0000-0000-0000CA300000}"/>
    <cellStyle name="40% - Énfasis2 2 4 2 2 2 7" xfId="46641" xr:uid="{83098B47-8AE6-4283-A387-A386EE8BDFB0}"/>
    <cellStyle name="40% - Énfasis2 2 4 2 2 3" xfId="7155" xr:uid="{00000000-0005-0000-0000-0000CB300000}"/>
    <cellStyle name="40% - Énfasis2 2 4 2 2 3 2" xfId="29248" xr:uid="{00000000-0005-0000-0000-0000CC300000}"/>
    <cellStyle name="40% - Énfasis2 2 4 2 2 4" xfId="16316" xr:uid="{00000000-0005-0000-0000-0000CD300000}"/>
    <cellStyle name="40% - Énfasis2 2 4 2 2 4 2" xfId="34133" xr:uid="{00000000-0005-0000-0000-0000CE300000}"/>
    <cellStyle name="40% - Énfasis2 2 4 2 2 5" xfId="21557" xr:uid="{00000000-0005-0000-0000-0000CF300000}"/>
    <cellStyle name="40% - Énfasis2 2 4 2 2 6" xfId="12066" xr:uid="{00000000-0005-0000-0000-0000D0300000}"/>
    <cellStyle name="40% - Énfasis2 2 4 2 2 7" xfId="24207" xr:uid="{00000000-0005-0000-0000-0000D1300000}"/>
    <cellStyle name="40% - Énfasis2 2 4 2 2 8" xfId="39037" xr:uid="{00000000-0005-0000-0000-0000D2300000}"/>
    <cellStyle name="40% - Énfasis2 2 4 2 2 9" xfId="44105" xr:uid="{1C4A5E17-58EE-427E-A3F0-26566349F8C8}"/>
    <cellStyle name="40% - Énfasis2 2 4 2 3" xfId="1626" xr:uid="{00000000-0005-0000-0000-0000D3300000}"/>
    <cellStyle name="40% - Énfasis2 2 4 2 3 2" xfId="4068" xr:uid="{00000000-0005-0000-0000-0000D4300000}"/>
    <cellStyle name="40% - Énfasis2 2 4 2 3 2 2" xfId="18178" xr:uid="{00000000-0005-0000-0000-0000D5300000}"/>
    <cellStyle name="40% - Énfasis2 2 4 2 3 2 2 2" xfId="31071" xr:uid="{00000000-0005-0000-0000-0000D6300000}"/>
    <cellStyle name="40% - Énfasis2 2 4 2 3 2 3" xfId="13889" xr:uid="{00000000-0005-0000-0000-0000D7300000}"/>
    <cellStyle name="40% - Énfasis2 2 4 2 3 2 3 2" xfId="35956" xr:uid="{00000000-0005-0000-0000-0000D8300000}"/>
    <cellStyle name="40% - Énfasis2 2 4 2 3 2 4" xfId="9011" xr:uid="{00000000-0005-0000-0000-0000D9300000}"/>
    <cellStyle name="40% - Énfasis2 2 4 2 3 2 5" xfId="26136" xr:uid="{00000000-0005-0000-0000-0000DA300000}"/>
    <cellStyle name="40% - Énfasis2 2 4 2 3 2 6" xfId="40965" xr:uid="{00000000-0005-0000-0000-0000DB300000}"/>
    <cellStyle name="40% - Énfasis2 2 4 2 3 2 7" xfId="46028" xr:uid="{78B7F6B7-CEEB-4653-95CC-5717F5980B2C}"/>
    <cellStyle name="40% - Énfasis2 2 4 2 3 3" xfId="6542" xr:uid="{00000000-0005-0000-0000-0000DC300000}"/>
    <cellStyle name="40% - Énfasis2 2 4 2 3 3 2" xfId="28635" xr:uid="{00000000-0005-0000-0000-0000DD300000}"/>
    <cellStyle name="40% - Énfasis2 2 4 2 3 4" xfId="20944" xr:uid="{00000000-0005-0000-0000-0000DE300000}"/>
    <cellStyle name="40% - Énfasis2 2 4 2 3 4 2" xfId="33520" xr:uid="{00000000-0005-0000-0000-0000DF300000}"/>
    <cellStyle name="40% - Énfasis2 2 4 2 3 5" xfId="11453" xr:uid="{00000000-0005-0000-0000-0000E0300000}"/>
    <cellStyle name="40% - Énfasis2 2 4 2 3 6" xfId="23594" xr:uid="{00000000-0005-0000-0000-0000E1300000}"/>
    <cellStyle name="40% - Énfasis2 2 4 2 3 7" xfId="38424" xr:uid="{00000000-0005-0000-0000-0000E2300000}"/>
    <cellStyle name="40% - Énfasis2 2 4 2 3 8" xfId="43492" xr:uid="{CE410C48-4A32-4ED4-ACE5-2C28A953FEDF}"/>
    <cellStyle name="40% - Énfasis2 2 4 2 4" xfId="3130" xr:uid="{00000000-0005-0000-0000-0000E3300000}"/>
    <cellStyle name="40% - Énfasis2 2 4 2 4 2" xfId="17240" xr:uid="{00000000-0005-0000-0000-0000E4300000}"/>
    <cellStyle name="40% - Énfasis2 2 4 2 4 2 2" xfId="30133" xr:uid="{00000000-0005-0000-0000-0000E5300000}"/>
    <cellStyle name="40% - Énfasis2 2 4 2 4 3" xfId="12951" xr:uid="{00000000-0005-0000-0000-0000E6300000}"/>
    <cellStyle name="40% - Énfasis2 2 4 2 4 3 2" xfId="35018" xr:uid="{00000000-0005-0000-0000-0000E7300000}"/>
    <cellStyle name="40% - Énfasis2 2 4 2 4 4" xfId="8073" xr:uid="{00000000-0005-0000-0000-0000E8300000}"/>
    <cellStyle name="40% - Énfasis2 2 4 2 4 5" xfId="25198" xr:uid="{00000000-0005-0000-0000-0000E9300000}"/>
    <cellStyle name="40% - Énfasis2 2 4 2 4 6" xfId="40027" xr:uid="{00000000-0005-0000-0000-0000EA300000}"/>
    <cellStyle name="40% - Énfasis2 2 4 2 4 7" xfId="45090" xr:uid="{E10816E1-97C7-4D31-8EA6-B5F6A1691C67}"/>
    <cellStyle name="40% - Énfasis2 2 4 2 5" xfId="5604" xr:uid="{00000000-0005-0000-0000-0000EB300000}"/>
    <cellStyle name="40% - Énfasis2 2 4 2 5 2" xfId="27697" xr:uid="{00000000-0005-0000-0000-0000EC300000}"/>
    <cellStyle name="40% - Énfasis2 2 4 2 6" xfId="15685" xr:uid="{00000000-0005-0000-0000-0000ED300000}"/>
    <cellStyle name="40% - Énfasis2 2 4 2 6 2" xfId="32582" xr:uid="{00000000-0005-0000-0000-0000EE300000}"/>
    <cellStyle name="40% - Énfasis2 2 4 2 7" xfId="19988" xr:uid="{00000000-0005-0000-0000-0000EF300000}"/>
    <cellStyle name="40% - Énfasis2 2 4 2 8" xfId="10515" xr:uid="{00000000-0005-0000-0000-0000F0300000}"/>
    <cellStyle name="40% - Énfasis2 2 4 2 9" xfId="22656" xr:uid="{00000000-0005-0000-0000-0000F1300000}"/>
    <cellStyle name="40% - Énfasis2 2 4 3" xfId="1343" xr:uid="{00000000-0005-0000-0000-0000F2300000}"/>
    <cellStyle name="40% - Énfasis2 2 4 3 2" xfId="3785" xr:uid="{00000000-0005-0000-0000-0000F3300000}"/>
    <cellStyle name="40% - Énfasis2 2 4 3 2 2" xfId="17895" xr:uid="{00000000-0005-0000-0000-0000F4300000}"/>
    <cellStyle name="40% - Énfasis2 2 4 3 2 2 2" xfId="30788" xr:uid="{00000000-0005-0000-0000-0000F5300000}"/>
    <cellStyle name="40% - Énfasis2 2 4 3 2 3" xfId="13606" xr:uid="{00000000-0005-0000-0000-0000F6300000}"/>
    <cellStyle name="40% - Énfasis2 2 4 3 2 3 2" xfId="35673" xr:uid="{00000000-0005-0000-0000-0000F7300000}"/>
    <cellStyle name="40% - Énfasis2 2 4 3 2 4" xfId="8728" xr:uid="{00000000-0005-0000-0000-0000F8300000}"/>
    <cellStyle name="40% - Énfasis2 2 4 3 2 5" xfId="25853" xr:uid="{00000000-0005-0000-0000-0000F9300000}"/>
    <cellStyle name="40% - Énfasis2 2 4 3 2 6" xfId="40682" xr:uid="{00000000-0005-0000-0000-0000FA300000}"/>
    <cellStyle name="40% - Énfasis2 2 4 3 2 7" xfId="45745" xr:uid="{0E77C752-63DA-43B8-9133-82ACD8DBA6C4}"/>
    <cellStyle name="40% - Énfasis2 2 4 3 3" xfId="6259" xr:uid="{00000000-0005-0000-0000-0000FB300000}"/>
    <cellStyle name="40% - Énfasis2 2 4 3 3 2" xfId="28352" xr:uid="{00000000-0005-0000-0000-0000FC300000}"/>
    <cellStyle name="40% - Énfasis2 2 4 3 4" xfId="15402" xr:uid="{00000000-0005-0000-0000-0000FD300000}"/>
    <cellStyle name="40% - Énfasis2 2 4 3 4 2" xfId="33237" xr:uid="{00000000-0005-0000-0000-0000FE300000}"/>
    <cellStyle name="40% - Énfasis2 2 4 3 5" xfId="20661" xr:uid="{00000000-0005-0000-0000-0000FF300000}"/>
    <cellStyle name="40% - Énfasis2 2 4 3 6" xfId="11170" xr:uid="{00000000-0005-0000-0000-000000310000}"/>
    <cellStyle name="40% - Énfasis2 2 4 3 7" xfId="23311" xr:uid="{00000000-0005-0000-0000-000001310000}"/>
    <cellStyle name="40% - Énfasis2 2 4 3 8" xfId="38141" xr:uid="{00000000-0005-0000-0000-000002310000}"/>
    <cellStyle name="40% - Énfasis2 2 4 3 9" xfId="43209" xr:uid="{2017FA7D-7D9C-4C17-BF71-91958401E736}"/>
    <cellStyle name="40% - Énfasis2 2 4 4" xfId="1956" xr:uid="{00000000-0005-0000-0000-000003310000}"/>
    <cellStyle name="40% - Énfasis2 2 4 4 2" xfId="4398" xr:uid="{00000000-0005-0000-0000-000004310000}"/>
    <cellStyle name="40% - Énfasis2 2 4 4 2 2" xfId="18508" xr:uid="{00000000-0005-0000-0000-000005310000}"/>
    <cellStyle name="40% - Énfasis2 2 4 4 2 2 2" xfId="31401" xr:uid="{00000000-0005-0000-0000-000006310000}"/>
    <cellStyle name="40% - Énfasis2 2 4 4 2 3" xfId="14219" xr:uid="{00000000-0005-0000-0000-000007310000}"/>
    <cellStyle name="40% - Énfasis2 2 4 4 2 3 2" xfId="36286" xr:uid="{00000000-0005-0000-0000-000008310000}"/>
    <cellStyle name="40% - Énfasis2 2 4 4 2 4" xfId="9341" xr:uid="{00000000-0005-0000-0000-000009310000}"/>
    <cellStyle name="40% - Énfasis2 2 4 4 2 5" xfId="26466" xr:uid="{00000000-0005-0000-0000-00000A310000}"/>
    <cellStyle name="40% - Énfasis2 2 4 4 2 6" xfId="41295" xr:uid="{00000000-0005-0000-0000-00000B310000}"/>
    <cellStyle name="40% - Énfasis2 2 4 4 2 7" xfId="46358" xr:uid="{167CAFCA-0A31-4CEE-9C9C-0C705E6D1BAB}"/>
    <cellStyle name="40% - Énfasis2 2 4 4 3" xfId="6872" xr:uid="{00000000-0005-0000-0000-00000C310000}"/>
    <cellStyle name="40% - Énfasis2 2 4 4 3 2" xfId="28965" xr:uid="{00000000-0005-0000-0000-00000D310000}"/>
    <cellStyle name="40% - Énfasis2 2 4 4 4" xfId="16033" xr:uid="{00000000-0005-0000-0000-00000E310000}"/>
    <cellStyle name="40% - Énfasis2 2 4 4 4 2" xfId="33850" xr:uid="{00000000-0005-0000-0000-00000F310000}"/>
    <cellStyle name="40% - Énfasis2 2 4 4 5" xfId="21274" xr:uid="{00000000-0005-0000-0000-000010310000}"/>
    <cellStyle name="40% - Énfasis2 2 4 4 6" xfId="11783" xr:uid="{00000000-0005-0000-0000-000011310000}"/>
    <cellStyle name="40% - Énfasis2 2 4 4 7" xfId="23924" xr:uid="{00000000-0005-0000-0000-000012310000}"/>
    <cellStyle name="40% - Énfasis2 2 4 4 8" xfId="38754" xr:uid="{00000000-0005-0000-0000-000013310000}"/>
    <cellStyle name="40% - Énfasis2 2 4 4 9" xfId="43822" xr:uid="{1E8FBB4D-4FB4-4963-ADD2-85EA56C51190}"/>
    <cellStyle name="40% - Énfasis2 2 4 5" xfId="2391" xr:uid="{00000000-0005-0000-0000-000014310000}"/>
    <cellStyle name="40% - Énfasis2 2 4 5 2" xfId="4833" xr:uid="{00000000-0005-0000-0000-000015310000}"/>
    <cellStyle name="40% - Énfasis2 2 4 5 2 2" xfId="18943" xr:uid="{00000000-0005-0000-0000-000016310000}"/>
    <cellStyle name="40% - Énfasis2 2 4 5 2 2 2" xfId="31836" xr:uid="{00000000-0005-0000-0000-000017310000}"/>
    <cellStyle name="40% - Énfasis2 2 4 5 2 3" xfId="14654" xr:uid="{00000000-0005-0000-0000-000018310000}"/>
    <cellStyle name="40% - Énfasis2 2 4 5 2 3 2" xfId="36721" xr:uid="{00000000-0005-0000-0000-000019310000}"/>
    <cellStyle name="40% - Énfasis2 2 4 5 2 4" xfId="9776" xr:uid="{00000000-0005-0000-0000-00001A310000}"/>
    <cellStyle name="40% - Énfasis2 2 4 5 2 5" xfId="26901" xr:uid="{00000000-0005-0000-0000-00001B310000}"/>
    <cellStyle name="40% - Énfasis2 2 4 5 2 6" xfId="41730" xr:uid="{00000000-0005-0000-0000-00001C310000}"/>
    <cellStyle name="40% - Énfasis2 2 4 5 2 7" xfId="46793" xr:uid="{212F5FE3-69A1-402E-86FA-82A45A4CF067}"/>
    <cellStyle name="40% - Énfasis2 2 4 5 3" xfId="7307" xr:uid="{00000000-0005-0000-0000-00001D310000}"/>
    <cellStyle name="40% - Énfasis2 2 4 5 3 2" xfId="29400" xr:uid="{00000000-0005-0000-0000-00001E310000}"/>
    <cellStyle name="40% - Énfasis2 2 4 5 4" xfId="16468" xr:uid="{00000000-0005-0000-0000-00001F310000}"/>
    <cellStyle name="40% - Énfasis2 2 4 5 4 2" xfId="34285" xr:uid="{00000000-0005-0000-0000-000020310000}"/>
    <cellStyle name="40% - Énfasis2 2 4 5 5" xfId="21709" xr:uid="{00000000-0005-0000-0000-000021310000}"/>
    <cellStyle name="40% - Énfasis2 2 4 5 6" xfId="12218" xr:uid="{00000000-0005-0000-0000-000022310000}"/>
    <cellStyle name="40% - Énfasis2 2 4 5 7" xfId="24359" xr:uid="{00000000-0005-0000-0000-000023310000}"/>
    <cellStyle name="40% - Énfasis2 2 4 5 8" xfId="39189" xr:uid="{00000000-0005-0000-0000-000024310000}"/>
    <cellStyle name="40% - Énfasis2 2 4 5 9" xfId="44257" xr:uid="{2C7E862E-B767-41B0-8383-F08EED974224}"/>
    <cellStyle name="40% - Énfasis2 2 4 6" xfId="901" xr:uid="{00000000-0005-0000-0000-000025310000}"/>
    <cellStyle name="40% - Énfasis2 2 4 6 2" xfId="3346" xr:uid="{00000000-0005-0000-0000-000026310000}"/>
    <cellStyle name="40% - Énfasis2 2 4 6 2 2" xfId="17456" xr:uid="{00000000-0005-0000-0000-000027310000}"/>
    <cellStyle name="40% - Énfasis2 2 4 6 2 2 2" xfId="30349" xr:uid="{00000000-0005-0000-0000-000028310000}"/>
    <cellStyle name="40% - Énfasis2 2 4 6 2 3" xfId="13167" xr:uid="{00000000-0005-0000-0000-000029310000}"/>
    <cellStyle name="40% - Énfasis2 2 4 6 2 3 2" xfId="35234" xr:uid="{00000000-0005-0000-0000-00002A310000}"/>
    <cellStyle name="40% - Énfasis2 2 4 6 2 4" xfId="8289" xr:uid="{00000000-0005-0000-0000-00002B310000}"/>
    <cellStyle name="40% - Énfasis2 2 4 6 2 5" xfId="25414" xr:uid="{00000000-0005-0000-0000-00002C310000}"/>
    <cellStyle name="40% - Énfasis2 2 4 6 2 6" xfId="40243" xr:uid="{00000000-0005-0000-0000-00002D310000}"/>
    <cellStyle name="40% - Énfasis2 2 4 6 2 7" xfId="45306" xr:uid="{83A94871-336A-4E44-8F51-37C568473E45}"/>
    <cellStyle name="40% - Énfasis2 2 4 6 3" xfId="5820" xr:uid="{00000000-0005-0000-0000-00002E310000}"/>
    <cellStyle name="40% - Énfasis2 2 4 6 3 2" xfId="27913" xr:uid="{00000000-0005-0000-0000-00002F310000}"/>
    <cellStyle name="40% - Énfasis2 2 4 6 4" xfId="20222" xr:uid="{00000000-0005-0000-0000-000030310000}"/>
    <cellStyle name="40% - Énfasis2 2 4 6 4 2" xfId="32798" xr:uid="{00000000-0005-0000-0000-000031310000}"/>
    <cellStyle name="40% - Énfasis2 2 4 6 5" xfId="10731" xr:uid="{00000000-0005-0000-0000-000032310000}"/>
    <cellStyle name="40% - Énfasis2 2 4 6 6" xfId="22872" xr:uid="{00000000-0005-0000-0000-000033310000}"/>
    <cellStyle name="40% - Énfasis2 2 4 6 7" xfId="37702" xr:uid="{00000000-0005-0000-0000-000034310000}"/>
    <cellStyle name="40% - Énfasis2 2 4 6 8" xfId="42770" xr:uid="{70B8FFB3-A909-468D-A612-215BB413881F}"/>
    <cellStyle name="40% - Énfasis2 2 4 7" xfId="2847" xr:uid="{00000000-0005-0000-0000-000035310000}"/>
    <cellStyle name="40% - Énfasis2 2 4 7 2" xfId="16957" xr:uid="{00000000-0005-0000-0000-000036310000}"/>
    <cellStyle name="40% - Énfasis2 2 4 7 2 2" xfId="29850" xr:uid="{00000000-0005-0000-0000-000037310000}"/>
    <cellStyle name="40% - Énfasis2 2 4 7 3" xfId="12668" xr:uid="{00000000-0005-0000-0000-000038310000}"/>
    <cellStyle name="40% - Énfasis2 2 4 7 3 2" xfId="34735" xr:uid="{00000000-0005-0000-0000-000039310000}"/>
    <cellStyle name="40% - Énfasis2 2 4 7 4" xfId="7790" xr:uid="{00000000-0005-0000-0000-00003A310000}"/>
    <cellStyle name="40% - Énfasis2 2 4 7 5" xfId="24915" xr:uid="{00000000-0005-0000-0000-00003B310000}"/>
    <cellStyle name="40% - Énfasis2 2 4 7 6" xfId="39744" xr:uid="{00000000-0005-0000-0000-00003C310000}"/>
    <cellStyle name="40% - Énfasis2 2 4 7 7" xfId="44807" xr:uid="{836112EB-5F09-4D0E-A5EA-B96356B2FCE9}"/>
    <cellStyle name="40% - Énfasis2 2 4 8" xfId="5321" xr:uid="{00000000-0005-0000-0000-00003D310000}"/>
    <cellStyle name="40% - Énfasis2 2 4 8 2" xfId="27414" xr:uid="{00000000-0005-0000-0000-00003E310000}"/>
    <cellStyle name="40% - Énfasis2 2 4 9" xfId="14964" xr:uid="{00000000-0005-0000-0000-00003F310000}"/>
    <cellStyle name="40% - Énfasis2 2 4 9 2" xfId="32299" xr:uid="{00000000-0005-0000-0000-000040310000}"/>
    <cellStyle name="40% - Énfasis2 2 5" xfId="475" xr:uid="{00000000-0005-0000-0000-000041310000}"/>
    <cellStyle name="40% - Énfasis2 2 5 10" xfId="19426" xr:uid="{00000000-0005-0000-0000-000042310000}"/>
    <cellStyle name="40% - Énfasis2 2 5 11" xfId="19838" xr:uid="{00000000-0005-0000-0000-000043310000}"/>
    <cellStyle name="40% - Énfasis2 2 5 12" xfId="10365" xr:uid="{00000000-0005-0000-0000-000044310000}"/>
    <cellStyle name="40% - Énfasis2 2 5 13" xfId="22506" xr:uid="{00000000-0005-0000-0000-000045310000}"/>
    <cellStyle name="40% - Énfasis2 2 5 14" xfId="37336" xr:uid="{00000000-0005-0000-0000-000046310000}"/>
    <cellStyle name="40% - Énfasis2 2 5 15" xfId="42404" xr:uid="{6DB24D3F-D17C-44B2-ACF1-8DD1DA5C4C7C}"/>
    <cellStyle name="40% - Énfasis2 2 5 2" xfId="630" xr:uid="{00000000-0005-0000-0000-000047310000}"/>
    <cellStyle name="40% - Énfasis2 2 5 2 10" xfId="37487" xr:uid="{00000000-0005-0000-0000-000048310000}"/>
    <cellStyle name="40% - Énfasis2 2 5 2 11" xfId="42555" xr:uid="{1BEB5133-2047-448A-820A-8BAAFA2A8324}"/>
    <cellStyle name="40% - Énfasis2 2 5 2 2" xfId="2240" xr:uid="{00000000-0005-0000-0000-000049310000}"/>
    <cellStyle name="40% - Énfasis2 2 5 2 2 2" xfId="4682" xr:uid="{00000000-0005-0000-0000-00004A310000}"/>
    <cellStyle name="40% - Énfasis2 2 5 2 2 2 2" xfId="18792" xr:uid="{00000000-0005-0000-0000-00004B310000}"/>
    <cellStyle name="40% - Énfasis2 2 5 2 2 2 2 2" xfId="31685" xr:uid="{00000000-0005-0000-0000-00004C310000}"/>
    <cellStyle name="40% - Énfasis2 2 5 2 2 2 3" xfId="14503" xr:uid="{00000000-0005-0000-0000-00004D310000}"/>
    <cellStyle name="40% - Énfasis2 2 5 2 2 2 3 2" xfId="36570" xr:uid="{00000000-0005-0000-0000-00004E310000}"/>
    <cellStyle name="40% - Énfasis2 2 5 2 2 2 4" xfId="9625" xr:uid="{00000000-0005-0000-0000-00004F310000}"/>
    <cellStyle name="40% - Énfasis2 2 5 2 2 2 5" xfId="26750" xr:uid="{00000000-0005-0000-0000-000050310000}"/>
    <cellStyle name="40% - Énfasis2 2 5 2 2 2 6" xfId="41579" xr:uid="{00000000-0005-0000-0000-000051310000}"/>
    <cellStyle name="40% - Énfasis2 2 5 2 2 2 7" xfId="46642" xr:uid="{C4BFFF24-507C-4F19-8D62-2178807EEDAD}"/>
    <cellStyle name="40% - Énfasis2 2 5 2 2 3" xfId="7156" xr:uid="{00000000-0005-0000-0000-000052310000}"/>
    <cellStyle name="40% - Énfasis2 2 5 2 2 3 2" xfId="29249" xr:uid="{00000000-0005-0000-0000-000053310000}"/>
    <cellStyle name="40% - Énfasis2 2 5 2 2 4" xfId="16317" xr:uid="{00000000-0005-0000-0000-000054310000}"/>
    <cellStyle name="40% - Énfasis2 2 5 2 2 4 2" xfId="34134" xr:uid="{00000000-0005-0000-0000-000055310000}"/>
    <cellStyle name="40% - Énfasis2 2 5 2 2 5" xfId="21558" xr:uid="{00000000-0005-0000-0000-000056310000}"/>
    <cellStyle name="40% - Énfasis2 2 5 2 2 6" xfId="12067" xr:uid="{00000000-0005-0000-0000-000057310000}"/>
    <cellStyle name="40% - Énfasis2 2 5 2 2 7" xfId="24208" xr:uid="{00000000-0005-0000-0000-000058310000}"/>
    <cellStyle name="40% - Énfasis2 2 5 2 2 8" xfId="39038" xr:uid="{00000000-0005-0000-0000-000059310000}"/>
    <cellStyle name="40% - Énfasis2 2 5 2 2 9" xfId="44106" xr:uid="{E41B44CF-1C04-470D-88A9-908E590C79DF}"/>
    <cellStyle name="40% - Énfasis2 2 5 2 3" xfId="1627" xr:uid="{00000000-0005-0000-0000-00005A310000}"/>
    <cellStyle name="40% - Énfasis2 2 5 2 3 2" xfId="4069" xr:uid="{00000000-0005-0000-0000-00005B310000}"/>
    <cellStyle name="40% - Énfasis2 2 5 2 3 2 2" xfId="18179" xr:uid="{00000000-0005-0000-0000-00005C310000}"/>
    <cellStyle name="40% - Énfasis2 2 5 2 3 2 2 2" xfId="31072" xr:uid="{00000000-0005-0000-0000-00005D310000}"/>
    <cellStyle name="40% - Énfasis2 2 5 2 3 2 3" xfId="13890" xr:uid="{00000000-0005-0000-0000-00005E310000}"/>
    <cellStyle name="40% - Énfasis2 2 5 2 3 2 3 2" xfId="35957" xr:uid="{00000000-0005-0000-0000-00005F310000}"/>
    <cellStyle name="40% - Énfasis2 2 5 2 3 2 4" xfId="9012" xr:uid="{00000000-0005-0000-0000-000060310000}"/>
    <cellStyle name="40% - Énfasis2 2 5 2 3 2 5" xfId="26137" xr:uid="{00000000-0005-0000-0000-000061310000}"/>
    <cellStyle name="40% - Énfasis2 2 5 2 3 2 6" xfId="40966" xr:uid="{00000000-0005-0000-0000-000062310000}"/>
    <cellStyle name="40% - Énfasis2 2 5 2 3 2 7" xfId="46029" xr:uid="{A32833D1-948C-4CF4-B7FE-2F01218465A9}"/>
    <cellStyle name="40% - Énfasis2 2 5 2 3 3" xfId="6543" xr:uid="{00000000-0005-0000-0000-000063310000}"/>
    <cellStyle name="40% - Énfasis2 2 5 2 3 3 2" xfId="28636" xr:uid="{00000000-0005-0000-0000-000064310000}"/>
    <cellStyle name="40% - Énfasis2 2 5 2 3 4" xfId="20945" xr:uid="{00000000-0005-0000-0000-000065310000}"/>
    <cellStyle name="40% - Énfasis2 2 5 2 3 4 2" xfId="33521" xr:uid="{00000000-0005-0000-0000-000066310000}"/>
    <cellStyle name="40% - Énfasis2 2 5 2 3 5" xfId="11454" xr:uid="{00000000-0005-0000-0000-000067310000}"/>
    <cellStyle name="40% - Énfasis2 2 5 2 3 6" xfId="23595" xr:uid="{00000000-0005-0000-0000-000068310000}"/>
    <cellStyle name="40% - Énfasis2 2 5 2 3 7" xfId="38425" xr:uid="{00000000-0005-0000-0000-000069310000}"/>
    <cellStyle name="40% - Énfasis2 2 5 2 3 8" xfId="43493" xr:uid="{27DE67D2-BA70-4124-9435-0672E53BC32F}"/>
    <cellStyle name="40% - Énfasis2 2 5 2 4" xfId="3131" xr:uid="{00000000-0005-0000-0000-00006A310000}"/>
    <cellStyle name="40% - Énfasis2 2 5 2 4 2" xfId="17241" xr:uid="{00000000-0005-0000-0000-00006B310000}"/>
    <cellStyle name="40% - Énfasis2 2 5 2 4 2 2" xfId="30134" xr:uid="{00000000-0005-0000-0000-00006C310000}"/>
    <cellStyle name="40% - Énfasis2 2 5 2 4 3" xfId="12952" xr:uid="{00000000-0005-0000-0000-00006D310000}"/>
    <cellStyle name="40% - Énfasis2 2 5 2 4 3 2" xfId="35019" xr:uid="{00000000-0005-0000-0000-00006E310000}"/>
    <cellStyle name="40% - Énfasis2 2 5 2 4 4" xfId="8074" xr:uid="{00000000-0005-0000-0000-00006F310000}"/>
    <cellStyle name="40% - Énfasis2 2 5 2 4 5" xfId="25199" xr:uid="{00000000-0005-0000-0000-000070310000}"/>
    <cellStyle name="40% - Énfasis2 2 5 2 4 6" xfId="40028" xr:uid="{00000000-0005-0000-0000-000071310000}"/>
    <cellStyle name="40% - Énfasis2 2 5 2 4 7" xfId="45091" xr:uid="{6C139E5E-81E9-4D56-BA33-D5A90E077958}"/>
    <cellStyle name="40% - Énfasis2 2 5 2 5" xfId="5605" xr:uid="{00000000-0005-0000-0000-000072310000}"/>
    <cellStyle name="40% - Énfasis2 2 5 2 5 2" xfId="27698" xr:uid="{00000000-0005-0000-0000-000073310000}"/>
    <cellStyle name="40% - Énfasis2 2 5 2 6" xfId="15686" xr:uid="{00000000-0005-0000-0000-000074310000}"/>
    <cellStyle name="40% - Énfasis2 2 5 2 6 2" xfId="32583" xr:uid="{00000000-0005-0000-0000-000075310000}"/>
    <cellStyle name="40% - Énfasis2 2 5 2 7" xfId="19989" xr:uid="{00000000-0005-0000-0000-000076310000}"/>
    <cellStyle name="40% - Énfasis2 2 5 2 8" xfId="10516" xr:uid="{00000000-0005-0000-0000-000077310000}"/>
    <cellStyle name="40% - Énfasis2 2 5 2 9" xfId="22657" xr:uid="{00000000-0005-0000-0000-000078310000}"/>
    <cellStyle name="40% - Énfasis2 2 5 3" xfId="1476" xr:uid="{00000000-0005-0000-0000-000079310000}"/>
    <cellStyle name="40% - Énfasis2 2 5 3 2" xfId="3918" xr:uid="{00000000-0005-0000-0000-00007A310000}"/>
    <cellStyle name="40% - Énfasis2 2 5 3 2 2" xfId="18028" xr:uid="{00000000-0005-0000-0000-00007B310000}"/>
    <cellStyle name="40% - Énfasis2 2 5 3 2 2 2" xfId="30921" xr:uid="{00000000-0005-0000-0000-00007C310000}"/>
    <cellStyle name="40% - Énfasis2 2 5 3 2 3" xfId="13739" xr:uid="{00000000-0005-0000-0000-00007D310000}"/>
    <cellStyle name="40% - Énfasis2 2 5 3 2 3 2" xfId="35806" xr:uid="{00000000-0005-0000-0000-00007E310000}"/>
    <cellStyle name="40% - Énfasis2 2 5 3 2 4" xfId="8861" xr:uid="{00000000-0005-0000-0000-00007F310000}"/>
    <cellStyle name="40% - Énfasis2 2 5 3 2 5" xfId="25986" xr:uid="{00000000-0005-0000-0000-000080310000}"/>
    <cellStyle name="40% - Énfasis2 2 5 3 2 6" xfId="40815" xr:uid="{00000000-0005-0000-0000-000081310000}"/>
    <cellStyle name="40% - Énfasis2 2 5 3 2 7" xfId="45878" xr:uid="{DA9A4D70-B892-49BD-81B1-FC51880F1BE8}"/>
    <cellStyle name="40% - Énfasis2 2 5 3 3" xfId="6392" xr:uid="{00000000-0005-0000-0000-000082310000}"/>
    <cellStyle name="40% - Énfasis2 2 5 3 3 2" xfId="28485" xr:uid="{00000000-0005-0000-0000-000083310000}"/>
    <cellStyle name="40% - Énfasis2 2 5 3 4" xfId="15535" xr:uid="{00000000-0005-0000-0000-000084310000}"/>
    <cellStyle name="40% - Énfasis2 2 5 3 4 2" xfId="33370" xr:uid="{00000000-0005-0000-0000-000085310000}"/>
    <cellStyle name="40% - Énfasis2 2 5 3 5" xfId="20794" xr:uid="{00000000-0005-0000-0000-000086310000}"/>
    <cellStyle name="40% - Énfasis2 2 5 3 6" xfId="11303" xr:uid="{00000000-0005-0000-0000-000087310000}"/>
    <cellStyle name="40% - Énfasis2 2 5 3 7" xfId="23444" xr:uid="{00000000-0005-0000-0000-000088310000}"/>
    <cellStyle name="40% - Énfasis2 2 5 3 8" xfId="38274" xr:uid="{00000000-0005-0000-0000-000089310000}"/>
    <cellStyle name="40% - Énfasis2 2 5 3 9" xfId="43342" xr:uid="{BC5F29E1-7723-4367-A210-B5C607BF30EE}"/>
    <cellStyle name="40% - Énfasis2 2 5 4" xfId="2089" xr:uid="{00000000-0005-0000-0000-00008A310000}"/>
    <cellStyle name="40% - Énfasis2 2 5 4 2" xfId="4531" xr:uid="{00000000-0005-0000-0000-00008B310000}"/>
    <cellStyle name="40% - Énfasis2 2 5 4 2 2" xfId="18641" xr:uid="{00000000-0005-0000-0000-00008C310000}"/>
    <cellStyle name="40% - Énfasis2 2 5 4 2 2 2" xfId="31534" xr:uid="{00000000-0005-0000-0000-00008D310000}"/>
    <cellStyle name="40% - Énfasis2 2 5 4 2 3" xfId="14352" xr:uid="{00000000-0005-0000-0000-00008E310000}"/>
    <cellStyle name="40% - Énfasis2 2 5 4 2 3 2" xfId="36419" xr:uid="{00000000-0005-0000-0000-00008F310000}"/>
    <cellStyle name="40% - Énfasis2 2 5 4 2 4" xfId="9474" xr:uid="{00000000-0005-0000-0000-000090310000}"/>
    <cellStyle name="40% - Énfasis2 2 5 4 2 5" xfId="26599" xr:uid="{00000000-0005-0000-0000-000091310000}"/>
    <cellStyle name="40% - Énfasis2 2 5 4 2 6" xfId="41428" xr:uid="{00000000-0005-0000-0000-000092310000}"/>
    <cellStyle name="40% - Énfasis2 2 5 4 2 7" xfId="46491" xr:uid="{31734A8D-BFD7-4C96-9F43-9266847EC842}"/>
    <cellStyle name="40% - Énfasis2 2 5 4 3" xfId="7005" xr:uid="{00000000-0005-0000-0000-000093310000}"/>
    <cellStyle name="40% - Énfasis2 2 5 4 3 2" xfId="29098" xr:uid="{00000000-0005-0000-0000-000094310000}"/>
    <cellStyle name="40% - Énfasis2 2 5 4 4" xfId="16166" xr:uid="{00000000-0005-0000-0000-000095310000}"/>
    <cellStyle name="40% - Énfasis2 2 5 4 4 2" xfId="33983" xr:uid="{00000000-0005-0000-0000-000096310000}"/>
    <cellStyle name="40% - Énfasis2 2 5 4 5" xfId="21407" xr:uid="{00000000-0005-0000-0000-000097310000}"/>
    <cellStyle name="40% - Énfasis2 2 5 4 6" xfId="11916" xr:uid="{00000000-0005-0000-0000-000098310000}"/>
    <cellStyle name="40% - Énfasis2 2 5 4 7" xfId="24057" xr:uid="{00000000-0005-0000-0000-000099310000}"/>
    <cellStyle name="40% - Énfasis2 2 5 4 8" xfId="38887" xr:uid="{00000000-0005-0000-0000-00009A310000}"/>
    <cellStyle name="40% - Énfasis2 2 5 4 9" xfId="43955" xr:uid="{966E1C43-41A4-49C5-AD9F-5422ADD7E086}"/>
    <cellStyle name="40% - Énfasis2 2 5 5" xfId="2390" xr:uid="{00000000-0005-0000-0000-00009B310000}"/>
    <cellStyle name="40% - Énfasis2 2 5 5 2" xfId="4832" xr:uid="{00000000-0005-0000-0000-00009C310000}"/>
    <cellStyle name="40% - Énfasis2 2 5 5 2 2" xfId="18942" xr:uid="{00000000-0005-0000-0000-00009D310000}"/>
    <cellStyle name="40% - Énfasis2 2 5 5 2 2 2" xfId="31835" xr:uid="{00000000-0005-0000-0000-00009E310000}"/>
    <cellStyle name="40% - Énfasis2 2 5 5 2 3" xfId="14653" xr:uid="{00000000-0005-0000-0000-00009F310000}"/>
    <cellStyle name="40% - Énfasis2 2 5 5 2 3 2" xfId="36720" xr:uid="{00000000-0005-0000-0000-0000A0310000}"/>
    <cellStyle name="40% - Énfasis2 2 5 5 2 4" xfId="9775" xr:uid="{00000000-0005-0000-0000-0000A1310000}"/>
    <cellStyle name="40% - Énfasis2 2 5 5 2 5" xfId="26900" xr:uid="{00000000-0005-0000-0000-0000A2310000}"/>
    <cellStyle name="40% - Énfasis2 2 5 5 2 6" xfId="41729" xr:uid="{00000000-0005-0000-0000-0000A3310000}"/>
    <cellStyle name="40% - Énfasis2 2 5 5 2 7" xfId="46792" xr:uid="{8C3D7C08-676C-4EBD-A83D-65E7ACBA4797}"/>
    <cellStyle name="40% - Énfasis2 2 5 5 3" xfId="7306" xr:uid="{00000000-0005-0000-0000-0000A4310000}"/>
    <cellStyle name="40% - Énfasis2 2 5 5 3 2" xfId="29399" xr:uid="{00000000-0005-0000-0000-0000A5310000}"/>
    <cellStyle name="40% - Énfasis2 2 5 5 4" xfId="16467" xr:uid="{00000000-0005-0000-0000-0000A6310000}"/>
    <cellStyle name="40% - Énfasis2 2 5 5 4 2" xfId="34284" xr:uid="{00000000-0005-0000-0000-0000A7310000}"/>
    <cellStyle name="40% - Énfasis2 2 5 5 5" xfId="21708" xr:uid="{00000000-0005-0000-0000-0000A8310000}"/>
    <cellStyle name="40% - Énfasis2 2 5 5 6" xfId="12217" xr:uid="{00000000-0005-0000-0000-0000A9310000}"/>
    <cellStyle name="40% - Énfasis2 2 5 5 7" xfId="24358" xr:uid="{00000000-0005-0000-0000-0000AA310000}"/>
    <cellStyle name="40% - Énfasis2 2 5 5 8" xfId="39188" xr:uid="{00000000-0005-0000-0000-0000AB310000}"/>
    <cellStyle name="40% - Énfasis2 2 5 5 9" xfId="44256" xr:uid="{546D321A-B00C-477F-AE1D-FFBEEC27E211}"/>
    <cellStyle name="40% - Énfasis2 2 5 6" xfId="1034" xr:uid="{00000000-0005-0000-0000-0000AC310000}"/>
    <cellStyle name="40% - Énfasis2 2 5 6 2" xfId="3479" xr:uid="{00000000-0005-0000-0000-0000AD310000}"/>
    <cellStyle name="40% - Énfasis2 2 5 6 2 2" xfId="17589" xr:uid="{00000000-0005-0000-0000-0000AE310000}"/>
    <cellStyle name="40% - Énfasis2 2 5 6 2 2 2" xfId="30482" xr:uid="{00000000-0005-0000-0000-0000AF310000}"/>
    <cellStyle name="40% - Énfasis2 2 5 6 2 3" xfId="13300" xr:uid="{00000000-0005-0000-0000-0000B0310000}"/>
    <cellStyle name="40% - Énfasis2 2 5 6 2 3 2" xfId="35367" xr:uid="{00000000-0005-0000-0000-0000B1310000}"/>
    <cellStyle name="40% - Énfasis2 2 5 6 2 4" xfId="8422" xr:uid="{00000000-0005-0000-0000-0000B2310000}"/>
    <cellStyle name="40% - Énfasis2 2 5 6 2 5" xfId="25547" xr:uid="{00000000-0005-0000-0000-0000B3310000}"/>
    <cellStyle name="40% - Énfasis2 2 5 6 2 6" xfId="40376" xr:uid="{00000000-0005-0000-0000-0000B4310000}"/>
    <cellStyle name="40% - Énfasis2 2 5 6 2 7" xfId="45439" xr:uid="{2D7E3B34-623B-4D08-90C7-8A2C2256B1D8}"/>
    <cellStyle name="40% - Énfasis2 2 5 6 3" xfId="5953" xr:uid="{00000000-0005-0000-0000-0000B5310000}"/>
    <cellStyle name="40% - Énfasis2 2 5 6 3 2" xfId="28046" xr:uid="{00000000-0005-0000-0000-0000B6310000}"/>
    <cellStyle name="40% - Énfasis2 2 5 6 4" xfId="20355" xr:uid="{00000000-0005-0000-0000-0000B7310000}"/>
    <cellStyle name="40% - Énfasis2 2 5 6 4 2" xfId="32931" xr:uid="{00000000-0005-0000-0000-0000B8310000}"/>
    <cellStyle name="40% - Énfasis2 2 5 6 5" xfId="10864" xr:uid="{00000000-0005-0000-0000-0000B9310000}"/>
    <cellStyle name="40% - Énfasis2 2 5 6 6" xfId="23005" xr:uid="{00000000-0005-0000-0000-0000BA310000}"/>
    <cellStyle name="40% - Énfasis2 2 5 6 7" xfId="37835" xr:uid="{00000000-0005-0000-0000-0000BB310000}"/>
    <cellStyle name="40% - Énfasis2 2 5 6 8" xfId="42903" xr:uid="{9D83066C-1626-4032-93B9-C502C2EEE07A}"/>
    <cellStyle name="40% - Énfasis2 2 5 7" xfId="2980" xr:uid="{00000000-0005-0000-0000-0000BC310000}"/>
    <cellStyle name="40% - Énfasis2 2 5 7 2" xfId="17090" xr:uid="{00000000-0005-0000-0000-0000BD310000}"/>
    <cellStyle name="40% - Énfasis2 2 5 7 2 2" xfId="29983" xr:uid="{00000000-0005-0000-0000-0000BE310000}"/>
    <cellStyle name="40% - Énfasis2 2 5 7 3" xfId="12801" xr:uid="{00000000-0005-0000-0000-0000BF310000}"/>
    <cellStyle name="40% - Énfasis2 2 5 7 3 2" xfId="34868" xr:uid="{00000000-0005-0000-0000-0000C0310000}"/>
    <cellStyle name="40% - Énfasis2 2 5 7 4" xfId="7923" xr:uid="{00000000-0005-0000-0000-0000C1310000}"/>
    <cellStyle name="40% - Énfasis2 2 5 7 5" xfId="25048" xr:uid="{00000000-0005-0000-0000-0000C2310000}"/>
    <cellStyle name="40% - Énfasis2 2 5 7 6" xfId="39877" xr:uid="{00000000-0005-0000-0000-0000C3310000}"/>
    <cellStyle name="40% - Énfasis2 2 5 7 7" xfId="44940" xr:uid="{1BE032B2-7F65-490C-82FF-FCDC6B7C3A53}"/>
    <cellStyle name="40% - Énfasis2 2 5 8" xfId="5454" xr:uid="{00000000-0005-0000-0000-0000C4310000}"/>
    <cellStyle name="40% - Énfasis2 2 5 8 2" xfId="27547" xr:uid="{00000000-0005-0000-0000-0000C5310000}"/>
    <cellStyle name="40% - Énfasis2 2 5 9" xfId="15096" xr:uid="{00000000-0005-0000-0000-0000C6310000}"/>
    <cellStyle name="40% - Énfasis2 2 5 9 2" xfId="32432" xr:uid="{00000000-0005-0000-0000-0000C7310000}"/>
    <cellStyle name="40% - Énfasis2 2 6" xfId="514" xr:uid="{00000000-0005-0000-0000-0000C8310000}"/>
    <cellStyle name="40% - Énfasis2 2 6 10" xfId="19462" xr:uid="{00000000-0005-0000-0000-0000C9310000}"/>
    <cellStyle name="40% - Énfasis2 2 6 11" xfId="19874" xr:uid="{00000000-0005-0000-0000-0000CA310000}"/>
    <cellStyle name="40% - Énfasis2 2 6 12" xfId="10401" xr:uid="{00000000-0005-0000-0000-0000CB310000}"/>
    <cellStyle name="40% - Énfasis2 2 6 13" xfId="22542" xr:uid="{00000000-0005-0000-0000-0000CC310000}"/>
    <cellStyle name="40% - Énfasis2 2 6 14" xfId="37372" xr:uid="{00000000-0005-0000-0000-0000CD310000}"/>
    <cellStyle name="40% - Énfasis2 2 6 15" xfId="42440" xr:uid="{A88F7FF5-920B-4DD8-871C-49B7E27EC772}"/>
    <cellStyle name="40% - Énfasis2 2 6 2" xfId="631" xr:uid="{00000000-0005-0000-0000-0000CE310000}"/>
    <cellStyle name="40% - Énfasis2 2 6 2 10" xfId="37488" xr:uid="{00000000-0005-0000-0000-0000CF310000}"/>
    <cellStyle name="40% - Énfasis2 2 6 2 11" xfId="42556" xr:uid="{7A7756B4-9F93-459B-B11C-3F4AD18F5F96}"/>
    <cellStyle name="40% - Énfasis2 2 6 2 2" xfId="2241" xr:uid="{00000000-0005-0000-0000-0000D0310000}"/>
    <cellStyle name="40% - Énfasis2 2 6 2 2 2" xfId="4683" xr:uid="{00000000-0005-0000-0000-0000D1310000}"/>
    <cellStyle name="40% - Énfasis2 2 6 2 2 2 2" xfId="18793" xr:uid="{00000000-0005-0000-0000-0000D2310000}"/>
    <cellStyle name="40% - Énfasis2 2 6 2 2 2 2 2" xfId="31686" xr:uid="{00000000-0005-0000-0000-0000D3310000}"/>
    <cellStyle name="40% - Énfasis2 2 6 2 2 2 3" xfId="14504" xr:uid="{00000000-0005-0000-0000-0000D4310000}"/>
    <cellStyle name="40% - Énfasis2 2 6 2 2 2 3 2" xfId="36571" xr:uid="{00000000-0005-0000-0000-0000D5310000}"/>
    <cellStyle name="40% - Énfasis2 2 6 2 2 2 4" xfId="9626" xr:uid="{00000000-0005-0000-0000-0000D6310000}"/>
    <cellStyle name="40% - Énfasis2 2 6 2 2 2 5" xfId="26751" xr:uid="{00000000-0005-0000-0000-0000D7310000}"/>
    <cellStyle name="40% - Énfasis2 2 6 2 2 2 6" xfId="41580" xr:uid="{00000000-0005-0000-0000-0000D8310000}"/>
    <cellStyle name="40% - Énfasis2 2 6 2 2 2 7" xfId="46643" xr:uid="{6645BD78-A126-40CD-BB0E-525B761286D4}"/>
    <cellStyle name="40% - Énfasis2 2 6 2 2 3" xfId="7157" xr:uid="{00000000-0005-0000-0000-0000D9310000}"/>
    <cellStyle name="40% - Énfasis2 2 6 2 2 3 2" xfId="29250" xr:uid="{00000000-0005-0000-0000-0000DA310000}"/>
    <cellStyle name="40% - Énfasis2 2 6 2 2 4" xfId="16318" xr:uid="{00000000-0005-0000-0000-0000DB310000}"/>
    <cellStyle name="40% - Énfasis2 2 6 2 2 4 2" xfId="34135" xr:uid="{00000000-0005-0000-0000-0000DC310000}"/>
    <cellStyle name="40% - Énfasis2 2 6 2 2 5" xfId="21559" xr:uid="{00000000-0005-0000-0000-0000DD310000}"/>
    <cellStyle name="40% - Énfasis2 2 6 2 2 6" xfId="12068" xr:uid="{00000000-0005-0000-0000-0000DE310000}"/>
    <cellStyle name="40% - Énfasis2 2 6 2 2 7" xfId="24209" xr:uid="{00000000-0005-0000-0000-0000DF310000}"/>
    <cellStyle name="40% - Énfasis2 2 6 2 2 8" xfId="39039" xr:uid="{00000000-0005-0000-0000-0000E0310000}"/>
    <cellStyle name="40% - Énfasis2 2 6 2 2 9" xfId="44107" xr:uid="{008148D4-BC2C-4B4E-9093-AE630A645D06}"/>
    <cellStyle name="40% - Énfasis2 2 6 2 3" xfId="1628" xr:uid="{00000000-0005-0000-0000-0000E1310000}"/>
    <cellStyle name="40% - Énfasis2 2 6 2 3 2" xfId="4070" xr:uid="{00000000-0005-0000-0000-0000E2310000}"/>
    <cellStyle name="40% - Énfasis2 2 6 2 3 2 2" xfId="18180" xr:uid="{00000000-0005-0000-0000-0000E3310000}"/>
    <cellStyle name="40% - Énfasis2 2 6 2 3 2 2 2" xfId="31073" xr:uid="{00000000-0005-0000-0000-0000E4310000}"/>
    <cellStyle name="40% - Énfasis2 2 6 2 3 2 3" xfId="13891" xr:uid="{00000000-0005-0000-0000-0000E5310000}"/>
    <cellStyle name="40% - Énfasis2 2 6 2 3 2 3 2" xfId="35958" xr:uid="{00000000-0005-0000-0000-0000E6310000}"/>
    <cellStyle name="40% - Énfasis2 2 6 2 3 2 4" xfId="9013" xr:uid="{00000000-0005-0000-0000-0000E7310000}"/>
    <cellStyle name="40% - Énfasis2 2 6 2 3 2 5" xfId="26138" xr:uid="{00000000-0005-0000-0000-0000E8310000}"/>
    <cellStyle name="40% - Énfasis2 2 6 2 3 2 6" xfId="40967" xr:uid="{00000000-0005-0000-0000-0000E9310000}"/>
    <cellStyle name="40% - Énfasis2 2 6 2 3 2 7" xfId="46030" xr:uid="{15CE52A2-4BC2-42C2-99CC-A79E707919A3}"/>
    <cellStyle name="40% - Énfasis2 2 6 2 3 3" xfId="6544" xr:uid="{00000000-0005-0000-0000-0000EA310000}"/>
    <cellStyle name="40% - Énfasis2 2 6 2 3 3 2" xfId="28637" xr:uid="{00000000-0005-0000-0000-0000EB310000}"/>
    <cellStyle name="40% - Énfasis2 2 6 2 3 4" xfId="20946" xr:uid="{00000000-0005-0000-0000-0000EC310000}"/>
    <cellStyle name="40% - Énfasis2 2 6 2 3 4 2" xfId="33522" xr:uid="{00000000-0005-0000-0000-0000ED310000}"/>
    <cellStyle name="40% - Énfasis2 2 6 2 3 5" xfId="11455" xr:uid="{00000000-0005-0000-0000-0000EE310000}"/>
    <cellStyle name="40% - Énfasis2 2 6 2 3 6" xfId="23596" xr:uid="{00000000-0005-0000-0000-0000EF310000}"/>
    <cellStyle name="40% - Énfasis2 2 6 2 3 7" xfId="38426" xr:uid="{00000000-0005-0000-0000-0000F0310000}"/>
    <cellStyle name="40% - Énfasis2 2 6 2 3 8" xfId="43494" xr:uid="{FB825F89-7BE7-4429-80C7-B2A1133F74FC}"/>
    <cellStyle name="40% - Énfasis2 2 6 2 4" xfId="3132" xr:uid="{00000000-0005-0000-0000-0000F1310000}"/>
    <cellStyle name="40% - Énfasis2 2 6 2 4 2" xfId="17242" xr:uid="{00000000-0005-0000-0000-0000F2310000}"/>
    <cellStyle name="40% - Énfasis2 2 6 2 4 2 2" xfId="30135" xr:uid="{00000000-0005-0000-0000-0000F3310000}"/>
    <cellStyle name="40% - Énfasis2 2 6 2 4 3" xfId="12953" xr:uid="{00000000-0005-0000-0000-0000F4310000}"/>
    <cellStyle name="40% - Énfasis2 2 6 2 4 3 2" xfId="35020" xr:uid="{00000000-0005-0000-0000-0000F5310000}"/>
    <cellStyle name="40% - Énfasis2 2 6 2 4 4" xfId="8075" xr:uid="{00000000-0005-0000-0000-0000F6310000}"/>
    <cellStyle name="40% - Énfasis2 2 6 2 4 5" xfId="25200" xr:uid="{00000000-0005-0000-0000-0000F7310000}"/>
    <cellStyle name="40% - Énfasis2 2 6 2 4 6" xfId="40029" xr:uid="{00000000-0005-0000-0000-0000F8310000}"/>
    <cellStyle name="40% - Énfasis2 2 6 2 4 7" xfId="45092" xr:uid="{FDCDD46B-841C-4207-A4CC-BEDEA4B5AD99}"/>
    <cellStyle name="40% - Énfasis2 2 6 2 5" xfId="5606" xr:uid="{00000000-0005-0000-0000-0000F9310000}"/>
    <cellStyle name="40% - Énfasis2 2 6 2 5 2" xfId="27699" xr:uid="{00000000-0005-0000-0000-0000FA310000}"/>
    <cellStyle name="40% - Énfasis2 2 6 2 6" xfId="15687" xr:uid="{00000000-0005-0000-0000-0000FB310000}"/>
    <cellStyle name="40% - Énfasis2 2 6 2 6 2" xfId="32584" xr:uid="{00000000-0005-0000-0000-0000FC310000}"/>
    <cellStyle name="40% - Énfasis2 2 6 2 7" xfId="19990" xr:uid="{00000000-0005-0000-0000-0000FD310000}"/>
    <cellStyle name="40% - Énfasis2 2 6 2 8" xfId="10517" xr:uid="{00000000-0005-0000-0000-0000FE310000}"/>
    <cellStyle name="40% - Énfasis2 2 6 2 9" xfId="22658" xr:uid="{00000000-0005-0000-0000-0000FF310000}"/>
    <cellStyle name="40% - Énfasis2 2 6 3" xfId="1512" xr:uid="{00000000-0005-0000-0000-000000320000}"/>
    <cellStyle name="40% - Énfasis2 2 6 3 2" xfId="3954" xr:uid="{00000000-0005-0000-0000-000001320000}"/>
    <cellStyle name="40% - Énfasis2 2 6 3 2 2" xfId="18064" xr:uid="{00000000-0005-0000-0000-000002320000}"/>
    <cellStyle name="40% - Énfasis2 2 6 3 2 2 2" xfId="30957" xr:uid="{00000000-0005-0000-0000-000003320000}"/>
    <cellStyle name="40% - Énfasis2 2 6 3 2 3" xfId="13775" xr:uid="{00000000-0005-0000-0000-000004320000}"/>
    <cellStyle name="40% - Énfasis2 2 6 3 2 3 2" xfId="35842" xr:uid="{00000000-0005-0000-0000-000005320000}"/>
    <cellStyle name="40% - Énfasis2 2 6 3 2 4" xfId="8897" xr:uid="{00000000-0005-0000-0000-000006320000}"/>
    <cellStyle name="40% - Énfasis2 2 6 3 2 5" xfId="26022" xr:uid="{00000000-0005-0000-0000-000007320000}"/>
    <cellStyle name="40% - Énfasis2 2 6 3 2 6" xfId="40851" xr:uid="{00000000-0005-0000-0000-000008320000}"/>
    <cellStyle name="40% - Énfasis2 2 6 3 2 7" xfId="45914" xr:uid="{C49B672E-F2A7-4C06-97A7-A9E81F245FB8}"/>
    <cellStyle name="40% - Énfasis2 2 6 3 3" xfId="6428" xr:uid="{00000000-0005-0000-0000-000009320000}"/>
    <cellStyle name="40% - Énfasis2 2 6 3 3 2" xfId="28521" xr:uid="{00000000-0005-0000-0000-00000A320000}"/>
    <cellStyle name="40% - Énfasis2 2 6 3 4" xfId="15571" xr:uid="{00000000-0005-0000-0000-00000B320000}"/>
    <cellStyle name="40% - Énfasis2 2 6 3 4 2" xfId="33406" xr:uid="{00000000-0005-0000-0000-00000C320000}"/>
    <cellStyle name="40% - Énfasis2 2 6 3 5" xfId="20830" xr:uid="{00000000-0005-0000-0000-00000D320000}"/>
    <cellStyle name="40% - Énfasis2 2 6 3 6" xfId="11339" xr:uid="{00000000-0005-0000-0000-00000E320000}"/>
    <cellStyle name="40% - Énfasis2 2 6 3 7" xfId="23480" xr:uid="{00000000-0005-0000-0000-00000F320000}"/>
    <cellStyle name="40% - Énfasis2 2 6 3 8" xfId="38310" xr:uid="{00000000-0005-0000-0000-000010320000}"/>
    <cellStyle name="40% - Énfasis2 2 6 3 9" xfId="43378" xr:uid="{B7F90023-396F-44C8-B1BC-614193743506}"/>
    <cellStyle name="40% - Énfasis2 2 6 4" xfId="2125" xr:uid="{00000000-0005-0000-0000-000011320000}"/>
    <cellStyle name="40% - Énfasis2 2 6 4 2" xfId="4567" xr:uid="{00000000-0005-0000-0000-000012320000}"/>
    <cellStyle name="40% - Énfasis2 2 6 4 2 2" xfId="18677" xr:uid="{00000000-0005-0000-0000-000013320000}"/>
    <cellStyle name="40% - Énfasis2 2 6 4 2 2 2" xfId="31570" xr:uid="{00000000-0005-0000-0000-000014320000}"/>
    <cellStyle name="40% - Énfasis2 2 6 4 2 3" xfId="14388" xr:uid="{00000000-0005-0000-0000-000015320000}"/>
    <cellStyle name="40% - Énfasis2 2 6 4 2 3 2" xfId="36455" xr:uid="{00000000-0005-0000-0000-000016320000}"/>
    <cellStyle name="40% - Énfasis2 2 6 4 2 4" xfId="9510" xr:uid="{00000000-0005-0000-0000-000017320000}"/>
    <cellStyle name="40% - Énfasis2 2 6 4 2 5" xfId="26635" xr:uid="{00000000-0005-0000-0000-000018320000}"/>
    <cellStyle name="40% - Énfasis2 2 6 4 2 6" xfId="41464" xr:uid="{00000000-0005-0000-0000-000019320000}"/>
    <cellStyle name="40% - Énfasis2 2 6 4 2 7" xfId="46527" xr:uid="{4772AD96-4F05-450A-BAA7-17D24FDA678E}"/>
    <cellStyle name="40% - Énfasis2 2 6 4 3" xfId="7041" xr:uid="{00000000-0005-0000-0000-00001A320000}"/>
    <cellStyle name="40% - Énfasis2 2 6 4 3 2" xfId="29134" xr:uid="{00000000-0005-0000-0000-00001B320000}"/>
    <cellStyle name="40% - Énfasis2 2 6 4 4" xfId="16202" xr:uid="{00000000-0005-0000-0000-00001C320000}"/>
    <cellStyle name="40% - Énfasis2 2 6 4 4 2" xfId="34019" xr:uid="{00000000-0005-0000-0000-00001D320000}"/>
    <cellStyle name="40% - Énfasis2 2 6 4 5" xfId="21443" xr:uid="{00000000-0005-0000-0000-00001E320000}"/>
    <cellStyle name="40% - Énfasis2 2 6 4 6" xfId="11952" xr:uid="{00000000-0005-0000-0000-00001F320000}"/>
    <cellStyle name="40% - Énfasis2 2 6 4 7" xfId="24093" xr:uid="{00000000-0005-0000-0000-000020320000}"/>
    <cellStyle name="40% - Énfasis2 2 6 4 8" xfId="38923" xr:uid="{00000000-0005-0000-0000-000021320000}"/>
    <cellStyle name="40% - Énfasis2 2 6 4 9" xfId="43991" xr:uid="{2B2AB80E-1028-40E9-9B54-EFDFEFB439B6}"/>
    <cellStyle name="40% - Énfasis2 2 6 5" xfId="2389" xr:uid="{00000000-0005-0000-0000-000022320000}"/>
    <cellStyle name="40% - Énfasis2 2 6 5 2" xfId="4831" xr:uid="{00000000-0005-0000-0000-000023320000}"/>
    <cellStyle name="40% - Énfasis2 2 6 5 2 2" xfId="18941" xr:uid="{00000000-0005-0000-0000-000024320000}"/>
    <cellStyle name="40% - Énfasis2 2 6 5 2 2 2" xfId="31834" xr:uid="{00000000-0005-0000-0000-000025320000}"/>
    <cellStyle name="40% - Énfasis2 2 6 5 2 3" xfId="14652" xr:uid="{00000000-0005-0000-0000-000026320000}"/>
    <cellStyle name="40% - Énfasis2 2 6 5 2 3 2" xfId="36719" xr:uid="{00000000-0005-0000-0000-000027320000}"/>
    <cellStyle name="40% - Énfasis2 2 6 5 2 4" xfId="9774" xr:uid="{00000000-0005-0000-0000-000028320000}"/>
    <cellStyle name="40% - Énfasis2 2 6 5 2 5" xfId="26899" xr:uid="{00000000-0005-0000-0000-000029320000}"/>
    <cellStyle name="40% - Énfasis2 2 6 5 2 6" xfId="41728" xr:uid="{00000000-0005-0000-0000-00002A320000}"/>
    <cellStyle name="40% - Énfasis2 2 6 5 2 7" xfId="46791" xr:uid="{5B75319F-077A-49C8-973A-2A21C6298721}"/>
    <cellStyle name="40% - Énfasis2 2 6 5 3" xfId="7305" xr:uid="{00000000-0005-0000-0000-00002B320000}"/>
    <cellStyle name="40% - Énfasis2 2 6 5 3 2" xfId="29398" xr:uid="{00000000-0005-0000-0000-00002C320000}"/>
    <cellStyle name="40% - Énfasis2 2 6 5 4" xfId="16466" xr:uid="{00000000-0005-0000-0000-00002D320000}"/>
    <cellStyle name="40% - Énfasis2 2 6 5 4 2" xfId="34283" xr:uid="{00000000-0005-0000-0000-00002E320000}"/>
    <cellStyle name="40% - Énfasis2 2 6 5 5" xfId="21707" xr:uid="{00000000-0005-0000-0000-00002F320000}"/>
    <cellStyle name="40% - Énfasis2 2 6 5 6" xfId="12216" xr:uid="{00000000-0005-0000-0000-000030320000}"/>
    <cellStyle name="40% - Énfasis2 2 6 5 7" xfId="24357" xr:uid="{00000000-0005-0000-0000-000031320000}"/>
    <cellStyle name="40% - Énfasis2 2 6 5 8" xfId="39187" xr:uid="{00000000-0005-0000-0000-000032320000}"/>
    <cellStyle name="40% - Énfasis2 2 6 5 9" xfId="44255" xr:uid="{20B613A1-AC8A-4ECA-BEC6-B2CE37FC9ADF}"/>
    <cellStyle name="40% - Énfasis2 2 6 6" xfId="1070" xr:uid="{00000000-0005-0000-0000-000033320000}"/>
    <cellStyle name="40% - Énfasis2 2 6 6 2" xfId="3515" xr:uid="{00000000-0005-0000-0000-000034320000}"/>
    <cellStyle name="40% - Énfasis2 2 6 6 2 2" xfId="17625" xr:uid="{00000000-0005-0000-0000-000035320000}"/>
    <cellStyle name="40% - Énfasis2 2 6 6 2 2 2" xfId="30518" xr:uid="{00000000-0005-0000-0000-000036320000}"/>
    <cellStyle name="40% - Énfasis2 2 6 6 2 3" xfId="13336" xr:uid="{00000000-0005-0000-0000-000037320000}"/>
    <cellStyle name="40% - Énfasis2 2 6 6 2 3 2" xfId="35403" xr:uid="{00000000-0005-0000-0000-000038320000}"/>
    <cellStyle name="40% - Énfasis2 2 6 6 2 4" xfId="8458" xr:uid="{00000000-0005-0000-0000-000039320000}"/>
    <cellStyle name="40% - Énfasis2 2 6 6 2 5" xfId="25583" xr:uid="{00000000-0005-0000-0000-00003A320000}"/>
    <cellStyle name="40% - Énfasis2 2 6 6 2 6" xfId="40412" xr:uid="{00000000-0005-0000-0000-00003B320000}"/>
    <cellStyle name="40% - Énfasis2 2 6 6 2 7" xfId="45475" xr:uid="{BE80BDA0-0904-46CA-9B9E-37EA3E7E8728}"/>
    <cellStyle name="40% - Énfasis2 2 6 6 3" xfId="5989" xr:uid="{00000000-0005-0000-0000-00003C320000}"/>
    <cellStyle name="40% - Énfasis2 2 6 6 3 2" xfId="28082" xr:uid="{00000000-0005-0000-0000-00003D320000}"/>
    <cellStyle name="40% - Énfasis2 2 6 6 4" xfId="20391" xr:uid="{00000000-0005-0000-0000-00003E320000}"/>
    <cellStyle name="40% - Énfasis2 2 6 6 4 2" xfId="32967" xr:uid="{00000000-0005-0000-0000-00003F320000}"/>
    <cellStyle name="40% - Énfasis2 2 6 6 5" xfId="10900" xr:uid="{00000000-0005-0000-0000-000040320000}"/>
    <cellStyle name="40% - Énfasis2 2 6 6 6" xfId="23041" xr:uid="{00000000-0005-0000-0000-000041320000}"/>
    <cellStyle name="40% - Énfasis2 2 6 6 7" xfId="37871" xr:uid="{00000000-0005-0000-0000-000042320000}"/>
    <cellStyle name="40% - Énfasis2 2 6 6 8" xfId="42939" xr:uid="{0BC5F1E4-589A-419E-903A-3497A4396015}"/>
    <cellStyle name="40% - Énfasis2 2 6 7" xfId="3016" xr:uid="{00000000-0005-0000-0000-000043320000}"/>
    <cellStyle name="40% - Énfasis2 2 6 7 2" xfId="17126" xr:uid="{00000000-0005-0000-0000-000044320000}"/>
    <cellStyle name="40% - Énfasis2 2 6 7 2 2" xfId="30019" xr:uid="{00000000-0005-0000-0000-000045320000}"/>
    <cellStyle name="40% - Énfasis2 2 6 7 3" xfId="12837" xr:uid="{00000000-0005-0000-0000-000046320000}"/>
    <cellStyle name="40% - Énfasis2 2 6 7 3 2" xfId="34904" xr:uid="{00000000-0005-0000-0000-000047320000}"/>
    <cellStyle name="40% - Énfasis2 2 6 7 4" xfId="7959" xr:uid="{00000000-0005-0000-0000-000048320000}"/>
    <cellStyle name="40% - Énfasis2 2 6 7 5" xfId="25084" xr:uid="{00000000-0005-0000-0000-000049320000}"/>
    <cellStyle name="40% - Énfasis2 2 6 7 6" xfId="39913" xr:uid="{00000000-0005-0000-0000-00004A320000}"/>
    <cellStyle name="40% - Énfasis2 2 6 7 7" xfId="44976" xr:uid="{04ECF1D5-74B7-444C-958D-891FCD4749C5}"/>
    <cellStyle name="40% - Énfasis2 2 6 8" xfId="5490" xr:uid="{00000000-0005-0000-0000-00004B320000}"/>
    <cellStyle name="40% - Énfasis2 2 6 8 2" xfId="27583" xr:uid="{00000000-0005-0000-0000-00004C320000}"/>
    <cellStyle name="40% - Énfasis2 2 6 9" xfId="15132" xr:uid="{00000000-0005-0000-0000-00004D320000}"/>
    <cellStyle name="40% - Énfasis2 2 6 9 2" xfId="32468" xr:uid="{00000000-0005-0000-0000-00004E320000}"/>
    <cellStyle name="40% - Énfasis2 2 7" xfId="268" xr:uid="{00000000-0005-0000-0000-00004F320000}"/>
    <cellStyle name="40% - Énfasis2 2 7 10" xfId="22324" xr:uid="{00000000-0005-0000-0000-000050320000}"/>
    <cellStyle name="40% - Énfasis2 2 7 11" xfId="37154" xr:uid="{00000000-0005-0000-0000-000051320000}"/>
    <cellStyle name="40% - Énfasis2 2 7 12" xfId="42222" xr:uid="{FF56DE30-61F0-4E3E-AF15-DA429DDC0ECC}"/>
    <cellStyle name="40% - Énfasis2 2 7 2" xfId="1291" xr:uid="{00000000-0005-0000-0000-000052320000}"/>
    <cellStyle name="40% - Énfasis2 2 7 2 2" xfId="3736" xr:uid="{00000000-0005-0000-0000-000053320000}"/>
    <cellStyle name="40% - Énfasis2 2 7 2 2 2" xfId="17846" xr:uid="{00000000-0005-0000-0000-000054320000}"/>
    <cellStyle name="40% - Énfasis2 2 7 2 2 2 2" xfId="30739" xr:uid="{00000000-0005-0000-0000-000055320000}"/>
    <cellStyle name="40% - Énfasis2 2 7 2 2 3" xfId="13557" xr:uid="{00000000-0005-0000-0000-000056320000}"/>
    <cellStyle name="40% - Énfasis2 2 7 2 2 3 2" xfId="35624" xr:uid="{00000000-0005-0000-0000-000057320000}"/>
    <cellStyle name="40% - Énfasis2 2 7 2 2 4" xfId="8679" xr:uid="{00000000-0005-0000-0000-000058320000}"/>
    <cellStyle name="40% - Énfasis2 2 7 2 2 5" xfId="25804" xr:uid="{00000000-0005-0000-0000-000059320000}"/>
    <cellStyle name="40% - Énfasis2 2 7 2 2 6" xfId="40633" xr:uid="{00000000-0005-0000-0000-00005A320000}"/>
    <cellStyle name="40% - Énfasis2 2 7 2 2 7" xfId="45696" xr:uid="{053BD4F0-A967-4D80-A5E3-ED8DDE764CCF}"/>
    <cellStyle name="40% - Énfasis2 2 7 2 3" xfId="6210" xr:uid="{00000000-0005-0000-0000-00005B320000}"/>
    <cellStyle name="40% - Énfasis2 2 7 2 3 2" xfId="28303" xr:uid="{00000000-0005-0000-0000-00005C320000}"/>
    <cellStyle name="40% - Énfasis2 2 7 2 4" xfId="15353" xr:uid="{00000000-0005-0000-0000-00005D320000}"/>
    <cellStyle name="40% - Énfasis2 2 7 2 4 2" xfId="33188" xr:uid="{00000000-0005-0000-0000-00005E320000}"/>
    <cellStyle name="40% - Énfasis2 2 7 2 5" xfId="20612" xr:uid="{00000000-0005-0000-0000-00005F320000}"/>
    <cellStyle name="40% - Énfasis2 2 7 2 6" xfId="11121" xr:uid="{00000000-0005-0000-0000-000060320000}"/>
    <cellStyle name="40% - Énfasis2 2 7 2 7" xfId="23262" xr:uid="{00000000-0005-0000-0000-000061320000}"/>
    <cellStyle name="40% - Énfasis2 2 7 2 8" xfId="38092" xr:uid="{00000000-0005-0000-0000-000062320000}"/>
    <cellStyle name="40% - Énfasis2 2 7 2 9" xfId="43160" xr:uid="{4CCB20CB-3EAD-491D-B9C1-78038226F4E1}"/>
    <cellStyle name="40% - Énfasis2 2 7 3" xfId="1907" xr:uid="{00000000-0005-0000-0000-000063320000}"/>
    <cellStyle name="40% - Énfasis2 2 7 3 2" xfId="4349" xr:uid="{00000000-0005-0000-0000-000064320000}"/>
    <cellStyle name="40% - Énfasis2 2 7 3 2 2" xfId="18459" xr:uid="{00000000-0005-0000-0000-000065320000}"/>
    <cellStyle name="40% - Énfasis2 2 7 3 2 2 2" xfId="31352" xr:uid="{00000000-0005-0000-0000-000066320000}"/>
    <cellStyle name="40% - Énfasis2 2 7 3 2 3" xfId="14170" xr:uid="{00000000-0005-0000-0000-000067320000}"/>
    <cellStyle name="40% - Énfasis2 2 7 3 2 3 2" xfId="36237" xr:uid="{00000000-0005-0000-0000-000068320000}"/>
    <cellStyle name="40% - Énfasis2 2 7 3 2 4" xfId="9292" xr:uid="{00000000-0005-0000-0000-000069320000}"/>
    <cellStyle name="40% - Énfasis2 2 7 3 2 5" xfId="26417" xr:uid="{00000000-0005-0000-0000-00006A320000}"/>
    <cellStyle name="40% - Énfasis2 2 7 3 2 6" xfId="41246" xr:uid="{00000000-0005-0000-0000-00006B320000}"/>
    <cellStyle name="40% - Énfasis2 2 7 3 2 7" xfId="46309" xr:uid="{6DE01FBD-1E6F-4031-B7EE-2EB121182580}"/>
    <cellStyle name="40% - Énfasis2 2 7 3 3" xfId="6823" xr:uid="{00000000-0005-0000-0000-00006C320000}"/>
    <cellStyle name="40% - Énfasis2 2 7 3 3 2" xfId="28916" xr:uid="{00000000-0005-0000-0000-00006D320000}"/>
    <cellStyle name="40% - Énfasis2 2 7 3 4" xfId="15984" xr:uid="{00000000-0005-0000-0000-00006E320000}"/>
    <cellStyle name="40% - Énfasis2 2 7 3 4 2" xfId="33801" xr:uid="{00000000-0005-0000-0000-00006F320000}"/>
    <cellStyle name="40% - Énfasis2 2 7 3 5" xfId="21225" xr:uid="{00000000-0005-0000-0000-000070320000}"/>
    <cellStyle name="40% - Énfasis2 2 7 3 6" xfId="11734" xr:uid="{00000000-0005-0000-0000-000071320000}"/>
    <cellStyle name="40% - Énfasis2 2 7 3 7" xfId="23875" xr:uid="{00000000-0005-0000-0000-000072320000}"/>
    <cellStyle name="40% - Énfasis2 2 7 3 8" xfId="38705" xr:uid="{00000000-0005-0000-0000-000073320000}"/>
    <cellStyle name="40% - Énfasis2 2 7 3 9" xfId="43773" xr:uid="{471A1129-67AA-4532-AC61-2ABD6B528C9D}"/>
    <cellStyle name="40% - Énfasis2 2 7 4" xfId="1121" xr:uid="{00000000-0005-0000-0000-000074320000}"/>
    <cellStyle name="40% - Énfasis2 2 7 4 2" xfId="3566" xr:uid="{00000000-0005-0000-0000-000075320000}"/>
    <cellStyle name="40% - Énfasis2 2 7 4 2 2" xfId="17676" xr:uid="{00000000-0005-0000-0000-000076320000}"/>
    <cellStyle name="40% - Énfasis2 2 7 4 2 2 2" xfId="30569" xr:uid="{00000000-0005-0000-0000-000077320000}"/>
    <cellStyle name="40% - Énfasis2 2 7 4 2 3" xfId="13387" xr:uid="{00000000-0005-0000-0000-000078320000}"/>
    <cellStyle name="40% - Énfasis2 2 7 4 2 3 2" xfId="35454" xr:uid="{00000000-0005-0000-0000-000079320000}"/>
    <cellStyle name="40% - Énfasis2 2 7 4 2 4" xfId="8509" xr:uid="{00000000-0005-0000-0000-00007A320000}"/>
    <cellStyle name="40% - Énfasis2 2 7 4 2 5" xfId="25634" xr:uid="{00000000-0005-0000-0000-00007B320000}"/>
    <cellStyle name="40% - Énfasis2 2 7 4 2 6" xfId="40463" xr:uid="{00000000-0005-0000-0000-00007C320000}"/>
    <cellStyle name="40% - Énfasis2 2 7 4 2 7" xfId="45526" xr:uid="{D1549C41-1B6E-4AFA-993A-116B88F75382}"/>
    <cellStyle name="40% - Énfasis2 2 7 4 3" xfId="6040" xr:uid="{00000000-0005-0000-0000-00007D320000}"/>
    <cellStyle name="40% - Énfasis2 2 7 4 3 2" xfId="28133" xr:uid="{00000000-0005-0000-0000-00007E320000}"/>
    <cellStyle name="40% - Énfasis2 2 7 4 4" xfId="20442" xr:uid="{00000000-0005-0000-0000-00007F320000}"/>
    <cellStyle name="40% - Énfasis2 2 7 4 4 2" xfId="33018" xr:uid="{00000000-0005-0000-0000-000080320000}"/>
    <cellStyle name="40% - Énfasis2 2 7 4 5" xfId="10951" xr:uid="{00000000-0005-0000-0000-000081320000}"/>
    <cellStyle name="40% - Énfasis2 2 7 4 6" xfId="23092" xr:uid="{00000000-0005-0000-0000-000082320000}"/>
    <cellStyle name="40% - Énfasis2 2 7 4 7" xfId="37922" xr:uid="{00000000-0005-0000-0000-000083320000}"/>
    <cellStyle name="40% - Énfasis2 2 7 4 8" xfId="42990" xr:uid="{CB6C45ED-C00A-42C8-AE9B-C9077A7D5AE3}"/>
    <cellStyle name="40% - Énfasis2 2 7 5" xfId="2798" xr:uid="{00000000-0005-0000-0000-000084320000}"/>
    <cellStyle name="40% - Énfasis2 2 7 5 2" xfId="16908" xr:uid="{00000000-0005-0000-0000-000085320000}"/>
    <cellStyle name="40% - Énfasis2 2 7 5 2 2" xfId="29801" xr:uid="{00000000-0005-0000-0000-000086320000}"/>
    <cellStyle name="40% - Énfasis2 2 7 5 3" xfId="12619" xr:uid="{00000000-0005-0000-0000-000087320000}"/>
    <cellStyle name="40% - Énfasis2 2 7 5 3 2" xfId="34686" xr:uid="{00000000-0005-0000-0000-000088320000}"/>
    <cellStyle name="40% - Énfasis2 2 7 5 4" xfId="7741" xr:uid="{00000000-0005-0000-0000-000089320000}"/>
    <cellStyle name="40% - Énfasis2 2 7 5 5" xfId="24866" xr:uid="{00000000-0005-0000-0000-00008A320000}"/>
    <cellStyle name="40% - Énfasis2 2 7 5 6" xfId="39695" xr:uid="{00000000-0005-0000-0000-00008B320000}"/>
    <cellStyle name="40% - Énfasis2 2 7 5 7" xfId="44758" xr:uid="{D0162A82-8AB7-4973-970E-4F998931CC0B}"/>
    <cellStyle name="40% - Énfasis2 2 7 6" xfId="5272" xr:uid="{00000000-0005-0000-0000-00008C320000}"/>
    <cellStyle name="40% - Énfasis2 2 7 6 2" xfId="27365" xr:uid="{00000000-0005-0000-0000-00008D320000}"/>
    <cellStyle name="40% - Énfasis2 2 7 7" xfId="15183" xr:uid="{00000000-0005-0000-0000-00008E320000}"/>
    <cellStyle name="40% - Énfasis2 2 7 7 2" xfId="32250" xr:uid="{00000000-0005-0000-0000-00008F320000}"/>
    <cellStyle name="40% - Énfasis2 2 7 8" xfId="19656" xr:uid="{00000000-0005-0000-0000-000090320000}"/>
    <cellStyle name="40% - Énfasis2 2 7 9" xfId="10183" xr:uid="{00000000-0005-0000-0000-000091320000}"/>
    <cellStyle name="40% - Énfasis2 2 8" xfId="622" xr:uid="{00000000-0005-0000-0000-000092320000}"/>
    <cellStyle name="40% - Énfasis2 2 8 10" xfId="37479" xr:uid="{00000000-0005-0000-0000-000093320000}"/>
    <cellStyle name="40% - Énfasis2 2 8 11" xfId="42547" xr:uid="{D3DE064F-D784-4175-B3C4-5309015405DF}"/>
    <cellStyle name="40% - Énfasis2 2 8 2" xfId="2232" xr:uid="{00000000-0005-0000-0000-000094320000}"/>
    <cellStyle name="40% - Énfasis2 2 8 2 2" xfId="4674" xr:uid="{00000000-0005-0000-0000-000095320000}"/>
    <cellStyle name="40% - Énfasis2 2 8 2 2 2" xfId="18784" xr:uid="{00000000-0005-0000-0000-000096320000}"/>
    <cellStyle name="40% - Énfasis2 2 8 2 2 2 2" xfId="31677" xr:uid="{00000000-0005-0000-0000-000097320000}"/>
    <cellStyle name="40% - Énfasis2 2 8 2 2 3" xfId="14495" xr:uid="{00000000-0005-0000-0000-000098320000}"/>
    <cellStyle name="40% - Énfasis2 2 8 2 2 3 2" xfId="36562" xr:uid="{00000000-0005-0000-0000-000099320000}"/>
    <cellStyle name="40% - Énfasis2 2 8 2 2 4" xfId="9617" xr:uid="{00000000-0005-0000-0000-00009A320000}"/>
    <cellStyle name="40% - Énfasis2 2 8 2 2 5" xfId="26742" xr:uid="{00000000-0005-0000-0000-00009B320000}"/>
    <cellStyle name="40% - Énfasis2 2 8 2 2 6" xfId="41571" xr:uid="{00000000-0005-0000-0000-00009C320000}"/>
    <cellStyle name="40% - Énfasis2 2 8 2 2 7" xfId="46634" xr:uid="{7C7ACBA9-F087-473F-BBCD-E710608A2287}"/>
    <cellStyle name="40% - Énfasis2 2 8 2 3" xfId="7148" xr:uid="{00000000-0005-0000-0000-00009D320000}"/>
    <cellStyle name="40% - Énfasis2 2 8 2 3 2" xfId="29241" xr:uid="{00000000-0005-0000-0000-00009E320000}"/>
    <cellStyle name="40% - Énfasis2 2 8 2 4" xfId="16309" xr:uid="{00000000-0005-0000-0000-00009F320000}"/>
    <cellStyle name="40% - Énfasis2 2 8 2 4 2" xfId="34126" xr:uid="{00000000-0005-0000-0000-0000A0320000}"/>
    <cellStyle name="40% - Énfasis2 2 8 2 5" xfId="21550" xr:uid="{00000000-0005-0000-0000-0000A1320000}"/>
    <cellStyle name="40% - Énfasis2 2 8 2 6" xfId="12059" xr:uid="{00000000-0005-0000-0000-0000A2320000}"/>
    <cellStyle name="40% - Énfasis2 2 8 2 7" xfId="24200" xr:uid="{00000000-0005-0000-0000-0000A3320000}"/>
    <cellStyle name="40% - Énfasis2 2 8 2 8" xfId="39030" xr:uid="{00000000-0005-0000-0000-0000A4320000}"/>
    <cellStyle name="40% - Énfasis2 2 8 2 9" xfId="44098" xr:uid="{CFE38EEB-E2A6-43C9-A62D-B9495FCDCEE4}"/>
    <cellStyle name="40% - Énfasis2 2 8 3" xfId="1619" xr:uid="{00000000-0005-0000-0000-0000A5320000}"/>
    <cellStyle name="40% - Énfasis2 2 8 3 2" xfId="4061" xr:uid="{00000000-0005-0000-0000-0000A6320000}"/>
    <cellStyle name="40% - Énfasis2 2 8 3 2 2" xfId="18171" xr:uid="{00000000-0005-0000-0000-0000A7320000}"/>
    <cellStyle name="40% - Énfasis2 2 8 3 2 2 2" xfId="31064" xr:uid="{00000000-0005-0000-0000-0000A8320000}"/>
    <cellStyle name="40% - Énfasis2 2 8 3 2 3" xfId="13882" xr:uid="{00000000-0005-0000-0000-0000A9320000}"/>
    <cellStyle name="40% - Énfasis2 2 8 3 2 3 2" xfId="35949" xr:uid="{00000000-0005-0000-0000-0000AA320000}"/>
    <cellStyle name="40% - Énfasis2 2 8 3 2 4" xfId="9004" xr:uid="{00000000-0005-0000-0000-0000AB320000}"/>
    <cellStyle name="40% - Énfasis2 2 8 3 2 5" xfId="26129" xr:uid="{00000000-0005-0000-0000-0000AC320000}"/>
    <cellStyle name="40% - Énfasis2 2 8 3 2 6" xfId="40958" xr:uid="{00000000-0005-0000-0000-0000AD320000}"/>
    <cellStyle name="40% - Énfasis2 2 8 3 2 7" xfId="46021" xr:uid="{74FACC4B-59DB-42B8-831B-326630946189}"/>
    <cellStyle name="40% - Énfasis2 2 8 3 3" xfId="6535" xr:uid="{00000000-0005-0000-0000-0000AE320000}"/>
    <cellStyle name="40% - Énfasis2 2 8 3 3 2" xfId="28628" xr:uid="{00000000-0005-0000-0000-0000AF320000}"/>
    <cellStyle name="40% - Énfasis2 2 8 3 4" xfId="20937" xr:uid="{00000000-0005-0000-0000-0000B0320000}"/>
    <cellStyle name="40% - Énfasis2 2 8 3 4 2" xfId="33513" xr:uid="{00000000-0005-0000-0000-0000B1320000}"/>
    <cellStyle name="40% - Énfasis2 2 8 3 5" xfId="11446" xr:uid="{00000000-0005-0000-0000-0000B2320000}"/>
    <cellStyle name="40% - Énfasis2 2 8 3 6" xfId="23587" xr:uid="{00000000-0005-0000-0000-0000B3320000}"/>
    <cellStyle name="40% - Énfasis2 2 8 3 7" xfId="38417" xr:uid="{00000000-0005-0000-0000-0000B4320000}"/>
    <cellStyle name="40% - Énfasis2 2 8 3 8" xfId="43485" xr:uid="{35C5D87C-EC1F-43AB-891D-9F27C5D15D34}"/>
    <cellStyle name="40% - Énfasis2 2 8 4" xfId="3123" xr:uid="{00000000-0005-0000-0000-0000B5320000}"/>
    <cellStyle name="40% - Énfasis2 2 8 4 2" xfId="17233" xr:uid="{00000000-0005-0000-0000-0000B6320000}"/>
    <cellStyle name="40% - Énfasis2 2 8 4 2 2" xfId="30126" xr:uid="{00000000-0005-0000-0000-0000B7320000}"/>
    <cellStyle name="40% - Énfasis2 2 8 4 3" xfId="12944" xr:uid="{00000000-0005-0000-0000-0000B8320000}"/>
    <cellStyle name="40% - Énfasis2 2 8 4 3 2" xfId="35011" xr:uid="{00000000-0005-0000-0000-0000B9320000}"/>
    <cellStyle name="40% - Énfasis2 2 8 4 4" xfId="8066" xr:uid="{00000000-0005-0000-0000-0000BA320000}"/>
    <cellStyle name="40% - Énfasis2 2 8 4 5" xfId="25191" xr:uid="{00000000-0005-0000-0000-0000BB320000}"/>
    <cellStyle name="40% - Énfasis2 2 8 4 6" xfId="40020" xr:uid="{00000000-0005-0000-0000-0000BC320000}"/>
    <cellStyle name="40% - Énfasis2 2 8 4 7" xfId="45083" xr:uid="{ABBF92C9-CA4B-46D4-A350-3FF76186E0F1}"/>
    <cellStyle name="40% - Énfasis2 2 8 5" xfId="5597" xr:uid="{00000000-0005-0000-0000-0000BD320000}"/>
    <cellStyle name="40% - Énfasis2 2 8 5 2" xfId="27690" xr:uid="{00000000-0005-0000-0000-0000BE320000}"/>
    <cellStyle name="40% - Énfasis2 2 8 6" xfId="15678" xr:uid="{00000000-0005-0000-0000-0000BF320000}"/>
    <cellStyle name="40% - Énfasis2 2 8 6 2" xfId="32575" xr:uid="{00000000-0005-0000-0000-0000C0320000}"/>
    <cellStyle name="40% - Énfasis2 2 8 7" xfId="19981" xr:uid="{00000000-0005-0000-0000-0000C1320000}"/>
    <cellStyle name="40% - Énfasis2 2 8 8" xfId="10508" xr:uid="{00000000-0005-0000-0000-0000C2320000}"/>
    <cellStyle name="40% - Énfasis2 2 8 9" xfId="22649" xr:uid="{00000000-0005-0000-0000-0000C3320000}"/>
    <cellStyle name="40% - Énfasis2 2 9" xfId="830" xr:uid="{00000000-0005-0000-0000-0000C4320000}"/>
    <cellStyle name="40% - Énfasis2 2 9 10" xfId="42699" xr:uid="{F512451D-58FF-4954-A4F5-BF79DEFDCB61}"/>
    <cellStyle name="40% - Énfasis2 2 9 2" xfId="1176" xr:uid="{00000000-0005-0000-0000-0000C5320000}"/>
    <cellStyle name="40% - Énfasis2 2 9 2 2" xfId="3621" xr:uid="{00000000-0005-0000-0000-0000C6320000}"/>
    <cellStyle name="40% - Énfasis2 2 9 2 2 2" xfId="17731" xr:uid="{00000000-0005-0000-0000-0000C7320000}"/>
    <cellStyle name="40% - Énfasis2 2 9 2 2 2 2" xfId="30624" xr:uid="{00000000-0005-0000-0000-0000C8320000}"/>
    <cellStyle name="40% - Énfasis2 2 9 2 2 3" xfId="13442" xr:uid="{00000000-0005-0000-0000-0000C9320000}"/>
    <cellStyle name="40% - Énfasis2 2 9 2 2 3 2" xfId="35509" xr:uid="{00000000-0005-0000-0000-0000CA320000}"/>
    <cellStyle name="40% - Énfasis2 2 9 2 2 4" xfId="8564" xr:uid="{00000000-0005-0000-0000-0000CB320000}"/>
    <cellStyle name="40% - Énfasis2 2 9 2 2 5" xfId="25689" xr:uid="{00000000-0005-0000-0000-0000CC320000}"/>
    <cellStyle name="40% - Énfasis2 2 9 2 2 6" xfId="40518" xr:uid="{00000000-0005-0000-0000-0000CD320000}"/>
    <cellStyle name="40% - Énfasis2 2 9 2 2 7" xfId="45581" xr:uid="{21D2091F-376A-47F1-979A-E460F338147B}"/>
    <cellStyle name="40% - Énfasis2 2 9 2 3" xfId="6095" xr:uid="{00000000-0005-0000-0000-0000CE320000}"/>
    <cellStyle name="40% - Énfasis2 2 9 2 3 2" xfId="28188" xr:uid="{00000000-0005-0000-0000-0000CF320000}"/>
    <cellStyle name="40% - Énfasis2 2 9 2 4" xfId="20497" xr:uid="{00000000-0005-0000-0000-0000D0320000}"/>
    <cellStyle name="40% - Énfasis2 2 9 2 4 2" xfId="33073" xr:uid="{00000000-0005-0000-0000-0000D1320000}"/>
    <cellStyle name="40% - Énfasis2 2 9 2 5" xfId="11006" xr:uid="{00000000-0005-0000-0000-0000D2320000}"/>
    <cellStyle name="40% - Énfasis2 2 9 2 6" xfId="23147" xr:uid="{00000000-0005-0000-0000-0000D3320000}"/>
    <cellStyle name="40% - Énfasis2 2 9 2 7" xfId="37977" xr:uid="{00000000-0005-0000-0000-0000D4320000}"/>
    <cellStyle name="40% - Énfasis2 2 9 2 8" xfId="43045" xr:uid="{7186E8E0-3202-4A43-B679-E3C2F0798A8E}"/>
    <cellStyle name="40% - Énfasis2 2 9 3" xfId="3275" xr:uid="{00000000-0005-0000-0000-0000D5320000}"/>
    <cellStyle name="40% - Énfasis2 2 9 3 2" xfId="17385" xr:uid="{00000000-0005-0000-0000-0000D6320000}"/>
    <cellStyle name="40% - Énfasis2 2 9 3 2 2" xfId="30278" xr:uid="{00000000-0005-0000-0000-0000D7320000}"/>
    <cellStyle name="40% - Énfasis2 2 9 3 3" xfId="13096" xr:uid="{00000000-0005-0000-0000-0000D8320000}"/>
    <cellStyle name="40% - Énfasis2 2 9 3 3 2" xfId="35163" xr:uid="{00000000-0005-0000-0000-0000D9320000}"/>
    <cellStyle name="40% - Énfasis2 2 9 3 4" xfId="8218" xr:uid="{00000000-0005-0000-0000-0000DA320000}"/>
    <cellStyle name="40% - Énfasis2 2 9 3 5" xfId="25343" xr:uid="{00000000-0005-0000-0000-0000DB320000}"/>
    <cellStyle name="40% - Énfasis2 2 9 3 6" xfId="40172" xr:uid="{00000000-0005-0000-0000-0000DC320000}"/>
    <cellStyle name="40% - Énfasis2 2 9 3 7" xfId="45235" xr:uid="{D5871932-62CF-4415-9638-15E7F0764108}"/>
    <cellStyle name="40% - Énfasis2 2 9 4" xfId="5749" xr:uid="{00000000-0005-0000-0000-0000DD320000}"/>
    <cellStyle name="40% - Énfasis2 2 9 4 2" xfId="27842" xr:uid="{00000000-0005-0000-0000-0000DE320000}"/>
    <cellStyle name="40% - Énfasis2 2 9 5" xfId="15238" xr:uid="{00000000-0005-0000-0000-0000DF320000}"/>
    <cellStyle name="40% - Énfasis2 2 9 5 2" xfId="32727" xr:uid="{00000000-0005-0000-0000-0000E0320000}"/>
    <cellStyle name="40% - Énfasis2 2 9 6" xfId="20151" xr:uid="{00000000-0005-0000-0000-0000E1320000}"/>
    <cellStyle name="40% - Énfasis2 2 9 7" xfId="10660" xr:uid="{00000000-0005-0000-0000-0000E2320000}"/>
    <cellStyle name="40% - Énfasis2 2 9 8" xfId="22801" xr:uid="{00000000-0005-0000-0000-0000E3320000}"/>
    <cellStyle name="40% - Énfasis2 2 9 9" xfId="37631" xr:uid="{00000000-0005-0000-0000-0000E4320000}"/>
    <cellStyle name="40% - Énfasis3" xfId="21" builtinId="39" customBuiltin="1"/>
    <cellStyle name="40% - Énfasis3 2" xfId="113" xr:uid="{00000000-0005-0000-0000-0000E6320000}"/>
    <cellStyle name="40% - Énfasis3 2 10" xfId="1794" xr:uid="{00000000-0005-0000-0000-0000E7320000}"/>
    <cellStyle name="40% - Énfasis3 2 10 2" xfId="4236" xr:uid="{00000000-0005-0000-0000-0000E8320000}"/>
    <cellStyle name="40% - Énfasis3 2 10 2 2" xfId="18346" xr:uid="{00000000-0005-0000-0000-0000E9320000}"/>
    <cellStyle name="40% - Énfasis3 2 10 2 2 2" xfId="31239" xr:uid="{00000000-0005-0000-0000-0000EA320000}"/>
    <cellStyle name="40% - Énfasis3 2 10 2 3" xfId="14057" xr:uid="{00000000-0005-0000-0000-0000EB320000}"/>
    <cellStyle name="40% - Énfasis3 2 10 2 3 2" xfId="36124" xr:uid="{00000000-0005-0000-0000-0000EC320000}"/>
    <cellStyle name="40% - Énfasis3 2 10 2 4" xfId="9179" xr:uid="{00000000-0005-0000-0000-0000ED320000}"/>
    <cellStyle name="40% - Énfasis3 2 10 2 5" xfId="26304" xr:uid="{00000000-0005-0000-0000-0000EE320000}"/>
    <cellStyle name="40% - Énfasis3 2 10 2 6" xfId="41133" xr:uid="{00000000-0005-0000-0000-0000EF320000}"/>
    <cellStyle name="40% - Énfasis3 2 10 2 7" xfId="46196" xr:uid="{B3692946-783D-4FB2-B228-2C854A9620CC}"/>
    <cellStyle name="40% - Énfasis3 2 10 3" xfId="6710" xr:uid="{00000000-0005-0000-0000-0000F0320000}"/>
    <cellStyle name="40% - Énfasis3 2 10 3 2" xfId="28803" xr:uid="{00000000-0005-0000-0000-0000F1320000}"/>
    <cellStyle name="40% - Énfasis3 2 10 4" xfId="15871" xr:uid="{00000000-0005-0000-0000-0000F2320000}"/>
    <cellStyle name="40% - Énfasis3 2 10 4 2" xfId="33688" xr:uid="{00000000-0005-0000-0000-0000F3320000}"/>
    <cellStyle name="40% - Énfasis3 2 10 5" xfId="21112" xr:uid="{00000000-0005-0000-0000-0000F4320000}"/>
    <cellStyle name="40% - Énfasis3 2 10 6" xfId="11621" xr:uid="{00000000-0005-0000-0000-0000F5320000}"/>
    <cellStyle name="40% - Énfasis3 2 10 7" xfId="23762" xr:uid="{00000000-0005-0000-0000-0000F6320000}"/>
    <cellStyle name="40% - Énfasis3 2 10 8" xfId="38592" xr:uid="{00000000-0005-0000-0000-0000F7320000}"/>
    <cellStyle name="40% - Énfasis3 2 10 9" xfId="43660" xr:uid="{16DE042C-39D9-407C-9C56-CBA3EE8E4F4E}"/>
    <cellStyle name="40% - Énfasis3 2 11" xfId="2433" xr:uid="{00000000-0005-0000-0000-0000F8320000}"/>
    <cellStyle name="40% - Énfasis3 2 11 2" xfId="4875" xr:uid="{00000000-0005-0000-0000-0000F9320000}"/>
    <cellStyle name="40% - Énfasis3 2 11 2 2" xfId="18985" xr:uid="{00000000-0005-0000-0000-0000FA320000}"/>
    <cellStyle name="40% - Énfasis3 2 11 2 2 2" xfId="31878" xr:uid="{00000000-0005-0000-0000-0000FB320000}"/>
    <cellStyle name="40% - Énfasis3 2 11 2 3" xfId="14696" xr:uid="{00000000-0005-0000-0000-0000FC320000}"/>
    <cellStyle name="40% - Énfasis3 2 11 2 3 2" xfId="36763" xr:uid="{00000000-0005-0000-0000-0000FD320000}"/>
    <cellStyle name="40% - Énfasis3 2 11 2 4" xfId="9818" xr:uid="{00000000-0005-0000-0000-0000FE320000}"/>
    <cellStyle name="40% - Énfasis3 2 11 2 5" xfId="26943" xr:uid="{00000000-0005-0000-0000-0000FF320000}"/>
    <cellStyle name="40% - Énfasis3 2 11 2 6" xfId="41772" xr:uid="{00000000-0005-0000-0000-000000330000}"/>
    <cellStyle name="40% - Énfasis3 2 11 2 7" xfId="46835" xr:uid="{008B79B7-2E0B-4486-8D73-B55F7FDDCE26}"/>
    <cellStyle name="40% - Énfasis3 2 11 3" xfId="7349" xr:uid="{00000000-0005-0000-0000-000001330000}"/>
    <cellStyle name="40% - Énfasis3 2 11 3 2" xfId="29442" xr:uid="{00000000-0005-0000-0000-000002330000}"/>
    <cellStyle name="40% - Énfasis3 2 11 4" xfId="16510" xr:uid="{00000000-0005-0000-0000-000003330000}"/>
    <cellStyle name="40% - Énfasis3 2 11 4 2" xfId="34327" xr:uid="{00000000-0005-0000-0000-000004330000}"/>
    <cellStyle name="40% - Énfasis3 2 11 5" xfId="21751" xr:uid="{00000000-0005-0000-0000-000005330000}"/>
    <cellStyle name="40% - Énfasis3 2 11 6" xfId="12260" xr:uid="{00000000-0005-0000-0000-000006330000}"/>
    <cellStyle name="40% - Énfasis3 2 11 7" xfId="24401" xr:uid="{00000000-0005-0000-0000-000007330000}"/>
    <cellStyle name="40% - Énfasis3 2 11 8" xfId="39231" xr:uid="{00000000-0005-0000-0000-000008330000}"/>
    <cellStyle name="40% - Énfasis3 2 11 9" xfId="44299" xr:uid="{CFD3E0A0-16CF-425D-83A9-F5B1207140F3}"/>
    <cellStyle name="40% - Énfasis3 2 12" xfId="855" xr:uid="{00000000-0005-0000-0000-000009330000}"/>
    <cellStyle name="40% - Énfasis3 2 12 2" xfId="3300" xr:uid="{00000000-0005-0000-0000-00000A330000}"/>
    <cellStyle name="40% - Énfasis3 2 12 2 2" xfId="17410" xr:uid="{00000000-0005-0000-0000-00000B330000}"/>
    <cellStyle name="40% - Énfasis3 2 12 2 2 2" xfId="30303" xr:uid="{00000000-0005-0000-0000-00000C330000}"/>
    <cellStyle name="40% - Énfasis3 2 12 2 3" xfId="13121" xr:uid="{00000000-0005-0000-0000-00000D330000}"/>
    <cellStyle name="40% - Énfasis3 2 12 2 3 2" xfId="35188" xr:uid="{00000000-0005-0000-0000-00000E330000}"/>
    <cellStyle name="40% - Énfasis3 2 12 2 4" xfId="8243" xr:uid="{00000000-0005-0000-0000-00000F330000}"/>
    <cellStyle name="40% - Énfasis3 2 12 2 5" xfId="25368" xr:uid="{00000000-0005-0000-0000-000010330000}"/>
    <cellStyle name="40% - Énfasis3 2 12 2 6" xfId="40197" xr:uid="{00000000-0005-0000-0000-000011330000}"/>
    <cellStyle name="40% - Énfasis3 2 12 2 7" xfId="45260" xr:uid="{3E3C80A2-1715-43E1-BBDD-B91533C02F30}"/>
    <cellStyle name="40% - Énfasis3 2 12 3" xfId="5774" xr:uid="{00000000-0005-0000-0000-000012330000}"/>
    <cellStyle name="40% - Énfasis3 2 12 3 2" xfId="27867" xr:uid="{00000000-0005-0000-0000-000013330000}"/>
    <cellStyle name="40% - Énfasis3 2 12 4" xfId="20176" xr:uid="{00000000-0005-0000-0000-000014330000}"/>
    <cellStyle name="40% - Énfasis3 2 12 4 2" xfId="32752" xr:uid="{00000000-0005-0000-0000-000015330000}"/>
    <cellStyle name="40% - Énfasis3 2 12 5" xfId="10685" xr:uid="{00000000-0005-0000-0000-000016330000}"/>
    <cellStyle name="40% - Énfasis3 2 12 6" xfId="22826" xr:uid="{00000000-0005-0000-0000-000017330000}"/>
    <cellStyle name="40% - Énfasis3 2 12 7" xfId="37656" xr:uid="{00000000-0005-0000-0000-000018330000}"/>
    <cellStyle name="40% - Énfasis3 2 12 8" xfId="42724" xr:uid="{D7B395FD-FCB9-41FF-AED5-F1E6D8E389A7}"/>
    <cellStyle name="40% - Énfasis3 2 13" xfId="2685" xr:uid="{00000000-0005-0000-0000-000019330000}"/>
    <cellStyle name="40% - Énfasis3 2 13 2" xfId="5153" xr:uid="{00000000-0005-0000-0000-00001A330000}"/>
    <cellStyle name="40% - Énfasis3 2 13 2 2" xfId="16815" xr:uid="{00000000-0005-0000-0000-00001B330000}"/>
    <cellStyle name="40% - Énfasis3 2 13 2 3" xfId="24748" xr:uid="{00000000-0005-0000-0000-00001C330000}"/>
    <cellStyle name="40% - Énfasis3 2 13 2 4" xfId="39577" xr:uid="{00000000-0005-0000-0000-00001D330000}"/>
    <cellStyle name="40% - Énfasis3 2 13 2 5" xfId="44645" xr:uid="{0F78E116-85F6-4E71-940C-7AB120600A5D}"/>
    <cellStyle name="40% - Énfasis3 2 13 3" xfId="19543" xr:uid="{00000000-0005-0000-0000-00001E330000}"/>
    <cellStyle name="40% - Énfasis3 2 13 3 2" xfId="29688" xr:uid="{00000000-0005-0000-0000-00001F330000}"/>
    <cellStyle name="40% - Énfasis3 2 13 4" xfId="12506" xr:uid="{00000000-0005-0000-0000-000020330000}"/>
    <cellStyle name="40% - Énfasis3 2 13 4 2" xfId="34573" xr:uid="{00000000-0005-0000-0000-000021330000}"/>
    <cellStyle name="40% - Énfasis3 2 13 5" xfId="22206" xr:uid="{00000000-0005-0000-0000-000022330000}"/>
    <cellStyle name="40% - Énfasis3 2 13 6" xfId="37036" xr:uid="{00000000-0005-0000-0000-000023330000}"/>
    <cellStyle name="40% - Énfasis3 2 13 7" xfId="42109" xr:uid="{4577F095-4ECF-491A-9D51-35B15536B6D5}"/>
    <cellStyle name="40% - Énfasis3 2 14" xfId="7588" xr:uid="{00000000-0005-0000-0000-000024330000}"/>
    <cellStyle name="40% - Énfasis3 2 14 2" xfId="21990" xr:uid="{00000000-0005-0000-0000-000025330000}"/>
    <cellStyle name="40% - Énfasis3 2 14 2 2" xfId="27182" xr:uid="{00000000-0005-0000-0000-000026330000}"/>
    <cellStyle name="40% - Énfasis3 2 14 2 3" xfId="42011" xr:uid="{00000000-0005-0000-0000-000027330000}"/>
    <cellStyle name="40% - Énfasis3 2 14 2 4" xfId="47073" xr:uid="{952BE2C5-1C42-4875-8071-0095358BD6EE}"/>
    <cellStyle name="40% - Énfasis3 2 14 3" xfId="16758" xr:uid="{00000000-0005-0000-0000-000028330000}"/>
    <cellStyle name="40% - Énfasis3 2 14 4" xfId="24640" xr:uid="{00000000-0005-0000-0000-000029330000}"/>
    <cellStyle name="40% - Énfasis3 2 14 5" xfId="39469" xr:uid="{00000000-0005-0000-0000-00002A330000}"/>
    <cellStyle name="40% - Énfasis3 2 14 6" xfId="44537" xr:uid="{2AE3628E-49BB-4DDC-AB49-6DE32933966B}"/>
    <cellStyle name="40% - Énfasis3 2 15" xfId="7644" xr:uid="{00000000-0005-0000-0000-00002B330000}"/>
    <cellStyle name="40% - Énfasis3 2 15 2" xfId="19223" xr:uid="{00000000-0005-0000-0000-00002C330000}"/>
    <cellStyle name="40% - Énfasis3 2 15 3" xfId="24696" xr:uid="{00000000-0005-0000-0000-00002D330000}"/>
    <cellStyle name="40% - Énfasis3 2 15 4" xfId="39525" xr:uid="{00000000-0005-0000-0000-00002E330000}"/>
    <cellStyle name="40% - Énfasis3 2 15 5" xfId="44593" xr:uid="{E25AAB98-A545-4531-B93A-67973FCF37FA}"/>
    <cellStyle name="40% - Énfasis3 2 16" xfId="5116" xr:uid="{00000000-0005-0000-0000-00002F330000}"/>
    <cellStyle name="40% - Énfasis3 2 16 2" xfId="24716" xr:uid="{00000000-0005-0000-0000-000030330000}"/>
    <cellStyle name="40% - Énfasis3 2 16 3" xfId="39545" xr:uid="{00000000-0005-0000-0000-000031330000}"/>
    <cellStyle name="40% - Énfasis3 2 16 4" xfId="44613" xr:uid="{917B71DC-F5B6-47C4-8B01-6737464C0A73}"/>
    <cellStyle name="40% - Énfasis3 2 17" xfId="19245" xr:uid="{00000000-0005-0000-0000-000032330000}"/>
    <cellStyle name="40% - Énfasis3 2 17 2" xfId="27247" xr:uid="{00000000-0005-0000-0000-000033330000}"/>
    <cellStyle name="40% - Énfasis3 2 18" xfId="19512" xr:uid="{00000000-0005-0000-0000-000034330000}"/>
    <cellStyle name="40% - Énfasis3 2 18 2" xfId="32132" xr:uid="{00000000-0005-0000-0000-000035330000}"/>
    <cellStyle name="40% - Énfasis3 2 19" xfId="10065" xr:uid="{00000000-0005-0000-0000-000036330000}"/>
    <cellStyle name="40% - Énfasis3 2 2" xfId="114" xr:uid="{00000000-0005-0000-0000-000037330000}"/>
    <cellStyle name="40% - Énfasis3 2 2 10" xfId="2434" xr:uid="{00000000-0005-0000-0000-000038330000}"/>
    <cellStyle name="40% - Énfasis3 2 2 10 2" xfId="4876" xr:uid="{00000000-0005-0000-0000-000039330000}"/>
    <cellStyle name="40% - Énfasis3 2 2 10 2 2" xfId="18986" xr:uid="{00000000-0005-0000-0000-00003A330000}"/>
    <cellStyle name="40% - Énfasis3 2 2 10 2 2 2" xfId="31879" xr:uid="{00000000-0005-0000-0000-00003B330000}"/>
    <cellStyle name="40% - Énfasis3 2 2 10 2 3" xfId="14697" xr:uid="{00000000-0005-0000-0000-00003C330000}"/>
    <cellStyle name="40% - Énfasis3 2 2 10 2 3 2" xfId="36764" xr:uid="{00000000-0005-0000-0000-00003D330000}"/>
    <cellStyle name="40% - Énfasis3 2 2 10 2 4" xfId="9819" xr:uid="{00000000-0005-0000-0000-00003E330000}"/>
    <cellStyle name="40% - Énfasis3 2 2 10 2 5" xfId="26944" xr:uid="{00000000-0005-0000-0000-00003F330000}"/>
    <cellStyle name="40% - Énfasis3 2 2 10 2 6" xfId="41773" xr:uid="{00000000-0005-0000-0000-000040330000}"/>
    <cellStyle name="40% - Énfasis3 2 2 10 2 7" xfId="46836" xr:uid="{DAF51D03-4ADB-4DE8-9199-EDB1975DB094}"/>
    <cellStyle name="40% - Énfasis3 2 2 10 3" xfId="7350" xr:uid="{00000000-0005-0000-0000-000041330000}"/>
    <cellStyle name="40% - Énfasis3 2 2 10 3 2" xfId="29443" xr:uid="{00000000-0005-0000-0000-000042330000}"/>
    <cellStyle name="40% - Énfasis3 2 2 10 4" xfId="16511" xr:uid="{00000000-0005-0000-0000-000043330000}"/>
    <cellStyle name="40% - Énfasis3 2 2 10 4 2" xfId="34328" xr:uid="{00000000-0005-0000-0000-000044330000}"/>
    <cellStyle name="40% - Énfasis3 2 2 10 5" xfId="21752" xr:uid="{00000000-0005-0000-0000-000045330000}"/>
    <cellStyle name="40% - Énfasis3 2 2 10 6" xfId="12261" xr:uid="{00000000-0005-0000-0000-000046330000}"/>
    <cellStyle name="40% - Énfasis3 2 2 10 7" xfId="24402" xr:uid="{00000000-0005-0000-0000-000047330000}"/>
    <cellStyle name="40% - Énfasis3 2 2 10 8" xfId="39232" xr:uid="{00000000-0005-0000-0000-000048330000}"/>
    <cellStyle name="40% - Énfasis3 2 2 10 9" xfId="44300" xr:uid="{83397519-D615-4922-9B2F-85F833F45CAC}"/>
    <cellStyle name="40% - Énfasis3 2 2 11" xfId="873" xr:uid="{00000000-0005-0000-0000-000049330000}"/>
    <cellStyle name="40% - Énfasis3 2 2 11 2" xfId="3318" xr:uid="{00000000-0005-0000-0000-00004A330000}"/>
    <cellStyle name="40% - Énfasis3 2 2 11 2 2" xfId="17428" xr:uid="{00000000-0005-0000-0000-00004B330000}"/>
    <cellStyle name="40% - Énfasis3 2 2 11 2 2 2" xfId="30321" xr:uid="{00000000-0005-0000-0000-00004C330000}"/>
    <cellStyle name="40% - Énfasis3 2 2 11 2 3" xfId="13139" xr:uid="{00000000-0005-0000-0000-00004D330000}"/>
    <cellStyle name="40% - Énfasis3 2 2 11 2 3 2" xfId="35206" xr:uid="{00000000-0005-0000-0000-00004E330000}"/>
    <cellStyle name="40% - Énfasis3 2 2 11 2 4" xfId="8261" xr:uid="{00000000-0005-0000-0000-00004F330000}"/>
    <cellStyle name="40% - Énfasis3 2 2 11 2 5" xfId="25386" xr:uid="{00000000-0005-0000-0000-000050330000}"/>
    <cellStyle name="40% - Énfasis3 2 2 11 2 6" xfId="40215" xr:uid="{00000000-0005-0000-0000-000051330000}"/>
    <cellStyle name="40% - Énfasis3 2 2 11 2 7" xfId="45278" xr:uid="{56F69A48-0438-4AA8-9EAA-16BF76885AE7}"/>
    <cellStyle name="40% - Énfasis3 2 2 11 3" xfId="5792" xr:uid="{00000000-0005-0000-0000-000052330000}"/>
    <cellStyle name="40% - Énfasis3 2 2 11 3 2" xfId="27885" xr:uid="{00000000-0005-0000-0000-000053330000}"/>
    <cellStyle name="40% - Énfasis3 2 2 11 4" xfId="20194" xr:uid="{00000000-0005-0000-0000-000054330000}"/>
    <cellStyle name="40% - Énfasis3 2 2 11 4 2" xfId="32770" xr:uid="{00000000-0005-0000-0000-000055330000}"/>
    <cellStyle name="40% - Énfasis3 2 2 11 5" xfId="10703" xr:uid="{00000000-0005-0000-0000-000056330000}"/>
    <cellStyle name="40% - Énfasis3 2 2 11 6" xfId="22844" xr:uid="{00000000-0005-0000-0000-000057330000}"/>
    <cellStyle name="40% - Énfasis3 2 2 11 7" xfId="37674" xr:uid="{00000000-0005-0000-0000-000058330000}"/>
    <cellStyle name="40% - Énfasis3 2 2 11 8" xfId="42742" xr:uid="{C3983845-4412-419F-A92D-2B59A1D3F9E1}"/>
    <cellStyle name="40% - Énfasis3 2 2 12" xfId="2686" xr:uid="{00000000-0005-0000-0000-000059330000}"/>
    <cellStyle name="40% - Énfasis3 2 2 12 2" xfId="7608" xr:uid="{00000000-0005-0000-0000-00005A330000}"/>
    <cellStyle name="40% - Énfasis3 2 2 12 2 2" xfId="27202" xr:uid="{00000000-0005-0000-0000-00005B330000}"/>
    <cellStyle name="40% - Énfasis3 2 2 12 2 3" xfId="42031" xr:uid="{00000000-0005-0000-0000-00005C330000}"/>
    <cellStyle name="40% - Énfasis3 2 2 12 2 4" xfId="47093" xr:uid="{6991D743-205B-4B3F-AF3B-B364B377670C}"/>
    <cellStyle name="40% - Énfasis3 2 2 12 3" xfId="22010" xr:uid="{00000000-0005-0000-0000-00005D330000}"/>
    <cellStyle name="40% - Énfasis3 2 2 12 3 2" xfId="29689" xr:uid="{00000000-0005-0000-0000-00005E330000}"/>
    <cellStyle name="40% - Énfasis3 2 2 12 4" xfId="12507" xr:uid="{00000000-0005-0000-0000-00005F330000}"/>
    <cellStyle name="40% - Énfasis3 2 2 12 4 2" xfId="34574" xr:uid="{00000000-0005-0000-0000-000060330000}"/>
    <cellStyle name="40% - Énfasis3 2 2 12 5" xfId="24660" xr:uid="{00000000-0005-0000-0000-000061330000}"/>
    <cellStyle name="40% - Énfasis3 2 2 12 6" xfId="39489" xr:uid="{00000000-0005-0000-0000-000062330000}"/>
    <cellStyle name="40% - Énfasis3 2 2 12 7" xfId="44557" xr:uid="{E2B8DFE8-7EBA-44C5-8863-CD657A87831B}"/>
    <cellStyle name="40% - Énfasis3 2 2 13" xfId="5154" xr:uid="{00000000-0005-0000-0000-000063330000}"/>
    <cellStyle name="40% - Énfasis3 2 2 13 2" xfId="16759" xr:uid="{00000000-0005-0000-0000-000064330000}"/>
    <cellStyle name="40% - Énfasis3 2 2 13 3" xfId="24749" xr:uid="{00000000-0005-0000-0000-000065330000}"/>
    <cellStyle name="40% - Énfasis3 2 2 13 4" xfId="39578" xr:uid="{00000000-0005-0000-0000-000066330000}"/>
    <cellStyle name="40% - Énfasis3 2 2 13 5" xfId="44646" xr:uid="{238E2A5E-B40A-4E67-ADA6-9FCFAFBAA52E}"/>
    <cellStyle name="40% - Énfasis3 2 2 14" xfId="14936" xr:uid="{00000000-0005-0000-0000-000067330000}"/>
    <cellStyle name="40% - Énfasis3 2 2 14 2" xfId="27248" xr:uid="{00000000-0005-0000-0000-000068330000}"/>
    <cellStyle name="40% - Énfasis3 2 2 15" xfId="19265" xr:uid="{00000000-0005-0000-0000-000069330000}"/>
    <cellStyle name="40% - Énfasis3 2 2 15 2" xfId="32133" xr:uid="{00000000-0005-0000-0000-00006A330000}"/>
    <cellStyle name="40% - Énfasis3 2 2 16" xfId="19544" xr:uid="{00000000-0005-0000-0000-00006B330000}"/>
    <cellStyle name="40% - Énfasis3 2 2 17" xfId="10066" xr:uid="{00000000-0005-0000-0000-00006C330000}"/>
    <cellStyle name="40% - Énfasis3 2 2 18" xfId="22059" xr:uid="{00000000-0005-0000-0000-00006D330000}"/>
    <cellStyle name="40% - Énfasis3 2 2 19" xfId="22207" xr:uid="{00000000-0005-0000-0000-00006E330000}"/>
    <cellStyle name="40% - Énfasis3 2 2 2" xfId="215" xr:uid="{00000000-0005-0000-0000-00006F330000}"/>
    <cellStyle name="40% - Énfasis3 2 2 2 10" xfId="15029" xr:uid="{00000000-0005-0000-0000-000070330000}"/>
    <cellStyle name="40% - Énfasis3 2 2 2 10 2" xfId="32199" xr:uid="{00000000-0005-0000-0000-000071330000}"/>
    <cellStyle name="40% - Énfasis3 2 2 2 11" xfId="19359" xr:uid="{00000000-0005-0000-0000-000072330000}"/>
    <cellStyle name="40% - Énfasis3 2 2 2 12" xfId="19607" xr:uid="{00000000-0005-0000-0000-000073330000}"/>
    <cellStyle name="40% - Énfasis3 2 2 2 13" xfId="10132" xr:uid="{00000000-0005-0000-0000-000074330000}"/>
    <cellStyle name="40% - Énfasis3 2 2 2 14" xfId="22132" xr:uid="{00000000-0005-0000-0000-000075330000}"/>
    <cellStyle name="40% - Énfasis3 2 2 2 15" xfId="22273" xr:uid="{00000000-0005-0000-0000-000076330000}"/>
    <cellStyle name="40% - Énfasis3 2 2 2 16" xfId="37103" xr:uid="{00000000-0005-0000-0000-000077330000}"/>
    <cellStyle name="40% - Énfasis3 2 2 2 17" xfId="42173" xr:uid="{59319D51-87D2-433C-B3EE-AA8B39784E9D}"/>
    <cellStyle name="40% - Énfasis3 2 2 2 2" xfId="408" xr:uid="{00000000-0005-0000-0000-000078330000}"/>
    <cellStyle name="40% - Énfasis3 2 2 2 2 10" xfId="37269" xr:uid="{00000000-0005-0000-0000-000079330000}"/>
    <cellStyle name="40% - Énfasis3 2 2 2 2 11" xfId="42337" xr:uid="{D87A096E-9967-4710-9087-FF13E75B7664}"/>
    <cellStyle name="40% - Énfasis3 2 2 2 2 2" xfId="2022" xr:uid="{00000000-0005-0000-0000-00007A330000}"/>
    <cellStyle name="40% - Énfasis3 2 2 2 2 2 2" xfId="4464" xr:uid="{00000000-0005-0000-0000-00007B330000}"/>
    <cellStyle name="40% - Énfasis3 2 2 2 2 2 2 2" xfId="18574" xr:uid="{00000000-0005-0000-0000-00007C330000}"/>
    <cellStyle name="40% - Énfasis3 2 2 2 2 2 2 2 2" xfId="31467" xr:uid="{00000000-0005-0000-0000-00007D330000}"/>
    <cellStyle name="40% - Énfasis3 2 2 2 2 2 2 3" xfId="14285" xr:uid="{00000000-0005-0000-0000-00007E330000}"/>
    <cellStyle name="40% - Énfasis3 2 2 2 2 2 2 3 2" xfId="36352" xr:uid="{00000000-0005-0000-0000-00007F330000}"/>
    <cellStyle name="40% - Énfasis3 2 2 2 2 2 2 4" xfId="9407" xr:uid="{00000000-0005-0000-0000-000080330000}"/>
    <cellStyle name="40% - Énfasis3 2 2 2 2 2 2 5" xfId="26532" xr:uid="{00000000-0005-0000-0000-000081330000}"/>
    <cellStyle name="40% - Énfasis3 2 2 2 2 2 2 6" xfId="41361" xr:uid="{00000000-0005-0000-0000-000082330000}"/>
    <cellStyle name="40% - Énfasis3 2 2 2 2 2 2 7" xfId="46424" xr:uid="{E77812CB-B40E-43A8-ABA5-6757D2303C0B}"/>
    <cellStyle name="40% - Énfasis3 2 2 2 2 2 3" xfId="6938" xr:uid="{00000000-0005-0000-0000-000083330000}"/>
    <cellStyle name="40% - Énfasis3 2 2 2 2 2 3 2" xfId="29031" xr:uid="{00000000-0005-0000-0000-000084330000}"/>
    <cellStyle name="40% - Énfasis3 2 2 2 2 2 4" xfId="16099" xr:uid="{00000000-0005-0000-0000-000085330000}"/>
    <cellStyle name="40% - Énfasis3 2 2 2 2 2 4 2" xfId="33916" xr:uid="{00000000-0005-0000-0000-000086330000}"/>
    <cellStyle name="40% - Énfasis3 2 2 2 2 2 5" xfId="21340" xr:uid="{00000000-0005-0000-0000-000087330000}"/>
    <cellStyle name="40% - Énfasis3 2 2 2 2 2 6" xfId="11849" xr:uid="{00000000-0005-0000-0000-000088330000}"/>
    <cellStyle name="40% - Énfasis3 2 2 2 2 2 7" xfId="23990" xr:uid="{00000000-0005-0000-0000-000089330000}"/>
    <cellStyle name="40% - Énfasis3 2 2 2 2 2 8" xfId="38820" xr:uid="{00000000-0005-0000-0000-00008A330000}"/>
    <cellStyle name="40% - Énfasis3 2 2 2 2 2 9" xfId="43888" xr:uid="{D89EC9AF-86F1-49D1-B9E8-DAB0B5DD09C1}"/>
    <cellStyle name="40% - Énfasis3 2 2 2 2 3" xfId="1409" xr:uid="{00000000-0005-0000-0000-00008B330000}"/>
    <cellStyle name="40% - Énfasis3 2 2 2 2 3 2" xfId="3851" xr:uid="{00000000-0005-0000-0000-00008C330000}"/>
    <cellStyle name="40% - Énfasis3 2 2 2 2 3 2 2" xfId="17961" xr:uid="{00000000-0005-0000-0000-00008D330000}"/>
    <cellStyle name="40% - Énfasis3 2 2 2 2 3 2 2 2" xfId="30854" xr:uid="{00000000-0005-0000-0000-00008E330000}"/>
    <cellStyle name="40% - Énfasis3 2 2 2 2 3 2 3" xfId="13672" xr:uid="{00000000-0005-0000-0000-00008F330000}"/>
    <cellStyle name="40% - Énfasis3 2 2 2 2 3 2 3 2" xfId="35739" xr:uid="{00000000-0005-0000-0000-000090330000}"/>
    <cellStyle name="40% - Énfasis3 2 2 2 2 3 2 4" xfId="8794" xr:uid="{00000000-0005-0000-0000-000091330000}"/>
    <cellStyle name="40% - Énfasis3 2 2 2 2 3 2 5" xfId="25919" xr:uid="{00000000-0005-0000-0000-000092330000}"/>
    <cellStyle name="40% - Énfasis3 2 2 2 2 3 2 6" xfId="40748" xr:uid="{00000000-0005-0000-0000-000093330000}"/>
    <cellStyle name="40% - Énfasis3 2 2 2 2 3 2 7" xfId="45811" xr:uid="{67BF8B52-DF57-4B73-BD06-F282638A8C8F}"/>
    <cellStyle name="40% - Énfasis3 2 2 2 2 3 3" xfId="6325" xr:uid="{00000000-0005-0000-0000-000094330000}"/>
    <cellStyle name="40% - Énfasis3 2 2 2 2 3 3 2" xfId="28418" xr:uid="{00000000-0005-0000-0000-000095330000}"/>
    <cellStyle name="40% - Énfasis3 2 2 2 2 3 4" xfId="20727" xr:uid="{00000000-0005-0000-0000-000096330000}"/>
    <cellStyle name="40% - Énfasis3 2 2 2 2 3 4 2" xfId="33303" xr:uid="{00000000-0005-0000-0000-000097330000}"/>
    <cellStyle name="40% - Énfasis3 2 2 2 2 3 5" xfId="11236" xr:uid="{00000000-0005-0000-0000-000098330000}"/>
    <cellStyle name="40% - Énfasis3 2 2 2 2 3 6" xfId="23377" xr:uid="{00000000-0005-0000-0000-000099330000}"/>
    <cellStyle name="40% - Énfasis3 2 2 2 2 3 7" xfId="38207" xr:uid="{00000000-0005-0000-0000-00009A330000}"/>
    <cellStyle name="40% - Énfasis3 2 2 2 2 3 8" xfId="43275" xr:uid="{9413B105-821A-4AEB-8DEC-2A437EFA922C}"/>
    <cellStyle name="40% - Énfasis3 2 2 2 2 4" xfId="2913" xr:uid="{00000000-0005-0000-0000-00009B330000}"/>
    <cellStyle name="40% - Énfasis3 2 2 2 2 4 2" xfId="17023" xr:uid="{00000000-0005-0000-0000-00009C330000}"/>
    <cellStyle name="40% - Énfasis3 2 2 2 2 4 2 2" xfId="29916" xr:uid="{00000000-0005-0000-0000-00009D330000}"/>
    <cellStyle name="40% - Énfasis3 2 2 2 2 4 3" xfId="12734" xr:uid="{00000000-0005-0000-0000-00009E330000}"/>
    <cellStyle name="40% - Énfasis3 2 2 2 2 4 3 2" xfId="34801" xr:uid="{00000000-0005-0000-0000-00009F330000}"/>
    <cellStyle name="40% - Énfasis3 2 2 2 2 4 4" xfId="7856" xr:uid="{00000000-0005-0000-0000-0000A0330000}"/>
    <cellStyle name="40% - Énfasis3 2 2 2 2 4 5" xfId="24981" xr:uid="{00000000-0005-0000-0000-0000A1330000}"/>
    <cellStyle name="40% - Énfasis3 2 2 2 2 4 6" xfId="39810" xr:uid="{00000000-0005-0000-0000-0000A2330000}"/>
    <cellStyle name="40% - Énfasis3 2 2 2 2 4 7" xfId="44873" xr:uid="{F1C5E67C-55E6-45CC-B764-B1249D8D6A98}"/>
    <cellStyle name="40% - Énfasis3 2 2 2 2 5" xfId="5387" xr:uid="{00000000-0005-0000-0000-0000A3330000}"/>
    <cellStyle name="40% - Énfasis3 2 2 2 2 5 2" xfId="27480" xr:uid="{00000000-0005-0000-0000-0000A4330000}"/>
    <cellStyle name="40% - Énfasis3 2 2 2 2 6" xfId="15468" xr:uid="{00000000-0005-0000-0000-0000A5330000}"/>
    <cellStyle name="40% - Énfasis3 2 2 2 2 6 2" xfId="32365" xr:uid="{00000000-0005-0000-0000-0000A6330000}"/>
    <cellStyle name="40% - Énfasis3 2 2 2 2 7" xfId="19771" xr:uid="{00000000-0005-0000-0000-0000A7330000}"/>
    <cellStyle name="40% - Énfasis3 2 2 2 2 8" xfId="10298" xr:uid="{00000000-0005-0000-0000-0000A8330000}"/>
    <cellStyle name="40% - Énfasis3 2 2 2 2 9" xfId="22439" xr:uid="{00000000-0005-0000-0000-0000A9330000}"/>
    <cellStyle name="40% - Énfasis3 2 2 2 3" xfId="634" xr:uid="{00000000-0005-0000-0000-0000AA330000}"/>
    <cellStyle name="40% - Énfasis3 2 2 2 3 10" xfId="37491" xr:uid="{00000000-0005-0000-0000-0000AB330000}"/>
    <cellStyle name="40% - Énfasis3 2 2 2 3 11" xfId="42559" xr:uid="{BCE4E544-79CF-4A86-BB64-577199B3DF6C}"/>
    <cellStyle name="40% - Énfasis3 2 2 2 3 2" xfId="2244" xr:uid="{00000000-0005-0000-0000-0000AC330000}"/>
    <cellStyle name="40% - Énfasis3 2 2 2 3 2 2" xfId="4686" xr:uid="{00000000-0005-0000-0000-0000AD330000}"/>
    <cellStyle name="40% - Énfasis3 2 2 2 3 2 2 2" xfId="18796" xr:uid="{00000000-0005-0000-0000-0000AE330000}"/>
    <cellStyle name="40% - Énfasis3 2 2 2 3 2 2 2 2" xfId="31689" xr:uid="{00000000-0005-0000-0000-0000AF330000}"/>
    <cellStyle name="40% - Énfasis3 2 2 2 3 2 2 3" xfId="14507" xr:uid="{00000000-0005-0000-0000-0000B0330000}"/>
    <cellStyle name="40% - Énfasis3 2 2 2 3 2 2 3 2" xfId="36574" xr:uid="{00000000-0005-0000-0000-0000B1330000}"/>
    <cellStyle name="40% - Énfasis3 2 2 2 3 2 2 4" xfId="9629" xr:uid="{00000000-0005-0000-0000-0000B2330000}"/>
    <cellStyle name="40% - Énfasis3 2 2 2 3 2 2 5" xfId="26754" xr:uid="{00000000-0005-0000-0000-0000B3330000}"/>
    <cellStyle name="40% - Énfasis3 2 2 2 3 2 2 6" xfId="41583" xr:uid="{00000000-0005-0000-0000-0000B4330000}"/>
    <cellStyle name="40% - Énfasis3 2 2 2 3 2 2 7" xfId="46646" xr:uid="{F0AA93E6-BB40-4E01-8364-9ADF39B6A2A4}"/>
    <cellStyle name="40% - Énfasis3 2 2 2 3 2 3" xfId="7160" xr:uid="{00000000-0005-0000-0000-0000B5330000}"/>
    <cellStyle name="40% - Énfasis3 2 2 2 3 2 3 2" xfId="29253" xr:uid="{00000000-0005-0000-0000-0000B6330000}"/>
    <cellStyle name="40% - Énfasis3 2 2 2 3 2 4" xfId="16321" xr:uid="{00000000-0005-0000-0000-0000B7330000}"/>
    <cellStyle name="40% - Énfasis3 2 2 2 3 2 4 2" xfId="34138" xr:uid="{00000000-0005-0000-0000-0000B8330000}"/>
    <cellStyle name="40% - Énfasis3 2 2 2 3 2 5" xfId="21562" xr:uid="{00000000-0005-0000-0000-0000B9330000}"/>
    <cellStyle name="40% - Énfasis3 2 2 2 3 2 6" xfId="12071" xr:uid="{00000000-0005-0000-0000-0000BA330000}"/>
    <cellStyle name="40% - Énfasis3 2 2 2 3 2 7" xfId="24212" xr:uid="{00000000-0005-0000-0000-0000BB330000}"/>
    <cellStyle name="40% - Énfasis3 2 2 2 3 2 8" xfId="39042" xr:uid="{00000000-0005-0000-0000-0000BC330000}"/>
    <cellStyle name="40% - Énfasis3 2 2 2 3 2 9" xfId="44110" xr:uid="{E6AD11E4-4D3C-4DC4-B092-A39C4020CD79}"/>
    <cellStyle name="40% - Énfasis3 2 2 2 3 3" xfId="1631" xr:uid="{00000000-0005-0000-0000-0000BD330000}"/>
    <cellStyle name="40% - Énfasis3 2 2 2 3 3 2" xfId="4073" xr:uid="{00000000-0005-0000-0000-0000BE330000}"/>
    <cellStyle name="40% - Énfasis3 2 2 2 3 3 2 2" xfId="18183" xr:uid="{00000000-0005-0000-0000-0000BF330000}"/>
    <cellStyle name="40% - Énfasis3 2 2 2 3 3 2 2 2" xfId="31076" xr:uid="{00000000-0005-0000-0000-0000C0330000}"/>
    <cellStyle name="40% - Énfasis3 2 2 2 3 3 2 3" xfId="13894" xr:uid="{00000000-0005-0000-0000-0000C1330000}"/>
    <cellStyle name="40% - Énfasis3 2 2 2 3 3 2 3 2" xfId="35961" xr:uid="{00000000-0005-0000-0000-0000C2330000}"/>
    <cellStyle name="40% - Énfasis3 2 2 2 3 3 2 4" xfId="9016" xr:uid="{00000000-0005-0000-0000-0000C3330000}"/>
    <cellStyle name="40% - Énfasis3 2 2 2 3 3 2 5" xfId="26141" xr:uid="{00000000-0005-0000-0000-0000C4330000}"/>
    <cellStyle name="40% - Énfasis3 2 2 2 3 3 2 6" xfId="40970" xr:uid="{00000000-0005-0000-0000-0000C5330000}"/>
    <cellStyle name="40% - Énfasis3 2 2 2 3 3 2 7" xfId="46033" xr:uid="{CD475115-4401-4F09-95B3-3FA347D54759}"/>
    <cellStyle name="40% - Énfasis3 2 2 2 3 3 3" xfId="6547" xr:uid="{00000000-0005-0000-0000-0000C6330000}"/>
    <cellStyle name="40% - Énfasis3 2 2 2 3 3 3 2" xfId="28640" xr:uid="{00000000-0005-0000-0000-0000C7330000}"/>
    <cellStyle name="40% - Énfasis3 2 2 2 3 3 4" xfId="20949" xr:uid="{00000000-0005-0000-0000-0000C8330000}"/>
    <cellStyle name="40% - Énfasis3 2 2 2 3 3 4 2" xfId="33525" xr:uid="{00000000-0005-0000-0000-0000C9330000}"/>
    <cellStyle name="40% - Énfasis3 2 2 2 3 3 5" xfId="11458" xr:uid="{00000000-0005-0000-0000-0000CA330000}"/>
    <cellStyle name="40% - Énfasis3 2 2 2 3 3 6" xfId="23599" xr:uid="{00000000-0005-0000-0000-0000CB330000}"/>
    <cellStyle name="40% - Énfasis3 2 2 2 3 3 7" xfId="38429" xr:uid="{00000000-0005-0000-0000-0000CC330000}"/>
    <cellStyle name="40% - Énfasis3 2 2 2 3 3 8" xfId="43497" xr:uid="{8D428B24-B0B2-4C3D-BEF8-8CE058F135DD}"/>
    <cellStyle name="40% - Énfasis3 2 2 2 3 4" xfId="3135" xr:uid="{00000000-0005-0000-0000-0000CD330000}"/>
    <cellStyle name="40% - Énfasis3 2 2 2 3 4 2" xfId="17245" xr:uid="{00000000-0005-0000-0000-0000CE330000}"/>
    <cellStyle name="40% - Énfasis3 2 2 2 3 4 2 2" xfId="30138" xr:uid="{00000000-0005-0000-0000-0000CF330000}"/>
    <cellStyle name="40% - Énfasis3 2 2 2 3 4 3" xfId="12956" xr:uid="{00000000-0005-0000-0000-0000D0330000}"/>
    <cellStyle name="40% - Énfasis3 2 2 2 3 4 3 2" xfId="35023" xr:uid="{00000000-0005-0000-0000-0000D1330000}"/>
    <cellStyle name="40% - Énfasis3 2 2 2 3 4 4" xfId="8078" xr:uid="{00000000-0005-0000-0000-0000D2330000}"/>
    <cellStyle name="40% - Énfasis3 2 2 2 3 4 5" xfId="25203" xr:uid="{00000000-0005-0000-0000-0000D3330000}"/>
    <cellStyle name="40% - Énfasis3 2 2 2 3 4 6" xfId="40032" xr:uid="{00000000-0005-0000-0000-0000D4330000}"/>
    <cellStyle name="40% - Énfasis3 2 2 2 3 4 7" xfId="45095" xr:uid="{C0EB9F76-83AC-4A81-8D5D-A849410A37E6}"/>
    <cellStyle name="40% - Énfasis3 2 2 2 3 5" xfId="5609" xr:uid="{00000000-0005-0000-0000-0000D5330000}"/>
    <cellStyle name="40% - Énfasis3 2 2 2 3 5 2" xfId="27702" xr:uid="{00000000-0005-0000-0000-0000D6330000}"/>
    <cellStyle name="40% - Énfasis3 2 2 2 3 6" xfId="15690" xr:uid="{00000000-0005-0000-0000-0000D7330000}"/>
    <cellStyle name="40% - Énfasis3 2 2 2 3 6 2" xfId="32587" xr:uid="{00000000-0005-0000-0000-0000D8330000}"/>
    <cellStyle name="40% - Énfasis3 2 2 2 3 7" xfId="19993" xr:uid="{00000000-0005-0000-0000-0000D9330000}"/>
    <cellStyle name="40% - Énfasis3 2 2 2 3 8" xfId="10520" xr:uid="{00000000-0005-0000-0000-0000DA330000}"/>
    <cellStyle name="40% - Énfasis3 2 2 2 3 9" xfId="22661" xr:uid="{00000000-0005-0000-0000-0000DB330000}"/>
    <cellStyle name="40% - Énfasis3 2 2 2 4" xfId="1242" xr:uid="{00000000-0005-0000-0000-0000DC330000}"/>
    <cellStyle name="40% - Énfasis3 2 2 2 4 2" xfId="3687" xr:uid="{00000000-0005-0000-0000-0000DD330000}"/>
    <cellStyle name="40% - Énfasis3 2 2 2 4 2 2" xfId="17797" xr:uid="{00000000-0005-0000-0000-0000DE330000}"/>
    <cellStyle name="40% - Énfasis3 2 2 2 4 2 2 2" xfId="30690" xr:uid="{00000000-0005-0000-0000-0000DF330000}"/>
    <cellStyle name="40% - Énfasis3 2 2 2 4 2 3" xfId="13508" xr:uid="{00000000-0005-0000-0000-0000E0330000}"/>
    <cellStyle name="40% - Énfasis3 2 2 2 4 2 3 2" xfId="35575" xr:uid="{00000000-0005-0000-0000-0000E1330000}"/>
    <cellStyle name="40% - Énfasis3 2 2 2 4 2 4" xfId="8630" xr:uid="{00000000-0005-0000-0000-0000E2330000}"/>
    <cellStyle name="40% - Énfasis3 2 2 2 4 2 5" xfId="25755" xr:uid="{00000000-0005-0000-0000-0000E3330000}"/>
    <cellStyle name="40% - Énfasis3 2 2 2 4 2 6" xfId="40584" xr:uid="{00000000-0005-0000-0000-0000E4330000}"/>
    <cellStyle name="40% - Énfasis3 2 2 2 4 2 7" xfId="45647" xr:uid="{58A26D76-576C-482B-A742-4CCFEC988348}"/>
    <cellStyle name="40% - Énfasis3 2 2 2 4 3" xfId="6161" xr:uid="{00000000-0005-0000-0000-0000E5330000}"/>
    <cellStyle name="40% - Énfasis3 2 2 2 4 3 2" xfId="28254" xr:uid="{00000000-0005-0000-0000-0000E6330000}"/>
    <cellStyle name="40% - Énfasis3 2 2 2 4 4" xfId="15304" xr:uid="{00000000-0005-0000-0000-0000E7330000}"/>
    <cellStyle name="40% - Énfasis3 2 2 2 4 4 2" xfId="33139" xr:uid="{00000000-0005-0000-0000-0000E8330000}"/>
    <cellStyle name="40% - Énfasis3 2 2 2 4 5" xfId="20563" xr:uid="{00000000-0005-0000-0000-0000E9330000}"/>
    <cellStyle name="40% - Énfasis3 2 2 2 4 6" xfId="11072" xr:uid="{00000000-0005-0000-0000-0000EA330000}"/>
    <cellStyle name="40% - Énfasis3 2 2 2 4 7" xfId="23213" xr:uid="{00000000-0005-0000-0000-0000EB330000}"/>
    <cellStyle name="40% - Énfasis3 2 2 2 4 8" xfId="38043" xr:uid="{00000000-0005-0000-0000-0000EC330000}"/>
    <cellStyle name="40% - Énfasis3 2 2 2 4 9" xfId="43111" xr:uid="{D601C677-F735-4243-B11B-6FBBE87178D7}"/>
    <cellStyle name="40% - Énfasis3 2 2 2 5" xfId="1858" xr:uid="{00000000-0005-0000-0000-0000ED330000}"/>
    <cellStyle name="40% - Énfasis3 2 2 2 5 2" xfId="4300" xr:uid="{00000000-0005-0000-0000-0000EE330000}"/>
    <cellStyle name="40% - Énfasis3 2 2 2 5 2 2" xfId="18410" xr:uid="{00000000-0005-0000-0000-0000EF330000}"/>
    <cellStyle name="40% - Énfasis3 2 2 2 5 2 2 2" xfId="31303" xr:uid="{00000000-0005-0000-0000-0000F0330000}"/>
    <cellStyle name="40% - Énfasis3 2 2 2 5 2 3" xfId="14121" xr:uid="{00000000-0005-0000-0000-0000F1330000}"/>
    <cellStyle name="40% - Énfasis3 2 2 2 5 2 3 2" xfId="36188" xr:uid="{00000000-0005-0000-0000-0000F2330000}"/>
    <cellStyle name="40% - Énfasis3 2 2 2 5 2 4" xfId="9243" xr:uid="{00000000-0005-0000-0000-0000F3330000}"/>
    <cellStyle name="40% - Énfasis3 2 2 2 5 2 5" xfId="26368" xr:uid="{00000000-0005-0000-0000-0000F4330000}"/>
    <cellStyle name="40% - Énfasis3 2 2 2 5 2 6" xfId="41197" xr:uid="{00000000-0005-0000-0000-0000F5330000}"/>
    <cellStyle name="40% - Énfasis3 2 2 2 5 2 7" xfId="46260" xr:uid="{89EC2677-A8EA-40BE-BEB0-D80CDD33F951}"/>
    <cellStyle name="40% - Énfasis3 2 2 2 5 3" xfId="6774" xr:uid="{00000000-0005-0000-0000-0000F6330000}"/>
    <cellStyle name="40% - Énfasis3 2 2 2 5 3 2" xfId="28867" xr:uid="{00000000-0005-0000-0000-0000F7330000}"/>
    <cellStyle name="40% - Énfasis3 2 2 2 5 4" xfId="15935" xr:uid="{00000000-0005-0000-0000-0000F8330000}"/>
    <cellStyle name="40% - Énfasis3 2 2 2 5 4 2" xfId="33752" xr:uid="{00000000-0005-0000-0000-0000F9330000}"/>
    <cellStyle name="40% - Énfasis3 2 2 2 5 5" xfId="21176" xr:uid="{00000000-0005-0000-0000-0000FA330000}"/>
    <cellStyle name="40% - Énfasis3 2 2 2 5 6" xfId="11685" xr:uid="{00000000-0005-0000-0000-0000FB330000}"/>
    <cellStyle name="40% - Énfasis3 2 2 2 5 7" xfId="23826" xr:uid="{00000000-0005-0000-0000-0000FC330000}"/>
    <cellStyle name="40% - Énfasis3 2 2 2 5 8" xfId="38656" xr:uid="{00000000-0005-0000-0000-0000FD330000}"/>
    <cellStyle name="40% - Énfasis3 2 2 2 5 9" xfId="43724" xr:uid="{358CA0D2-1A64-4F16-B6FA-5073E4AB9707}"/>
    <cellStyle name="40% - Énfasis3 2 2 2 6" xfId="2514" xr:uid="{00000000-0005-0000-0000-0000FE330000}"/>
    <cellStyle name="40% - Énfasis3 2 2 2 6 2" xfId="4956" xr:uid="{00000000-0005-0000-0000-0000FF330000}"/>
    <cellStyle name="40% - Énfasis3 2 2 2 6 2 2" xfId="19066" xr:uid="{00000000-0005-0000-0000-000000340000}"/>
    <cellStyle name="40% - Énfasis3 2 2 2 6 2 2 2" xfId="31959" xr:uid="{00000000-0005-0000-0000-000001340000}"/>
    <cellStyle name="40% - Énfasis3 2 2 2 6 2 3" xfId="14777" xr:uid="{00000000-0005-0000-0000-000002340000}"/>
    <cellStyle name="40% - Énfasis3 2 2 2 6 2 3 2" xfId="36844" xr:uid="{00000000-0005-0000-0000-000003340000}"/>
    <cellStyle name="40% - Énfasis3 2 2 2 6 2 4" xfId="9899" xr:uid="{00000000-0005-0000-0000-000004340000}"/>
    <cellStyle name="40% - Énfasis3 2 2 2 6 2 5" xfId="27024" xr:uid="{00000000-0005-0000-0000-000005340000}"/>
    <cellStyle name="40% - Énfasis3 2 2 2 6 2 6" xfId="41853" xr:uid="{00000000-0005-0000-0000-000006340000}"/>
    <cellStyle name="40% - Énfasis3 2 2 2 6 2 7" xfId="46916" xr:uid="{323E64F2-10EF-46BB-AB6F-F5EEA292D065}"/>
    <cellStyle name="40% - Énfasis3 2 2 2 6 3" xfId="7430" xr:uid="{00000000-0005-0000-0000-000007340000}"/>
    <cellStyle name="40% - Énfasis3 2 2 2 6 3 2" xfId="29523" xr:uid="{00000000-0005-0000-0000-000008340000}"/>
    <cellStyle name="40% - Énfasis3 2 2 2 6 4" xfId="16591" xr:uid="{00000000-0005-0000-0000-000009340000}"/>
    <cellStyle name="40% - Énfasis3 2 2 2 6 4 2" xfId="34408" xr:uid="{00000000-0005-0000-0000-00000A340000}"/>
    <cellStyle name="40% - Énfasis3 2 2 2 6 5" xfId="21832" xr:uid="{00000000-0005-0000-0000-00000B340000}"/>
    <cellStyle name="40% - Énfasis3 2 2 2 6 6" xfId="12341" xr:uid="{00000000-0005-0000-0000-00000C340000}"/>
    <cellStyle name="40% - Énfasis3 2 2 2 6 7" xfId="24482" xr:uid="{00000000-0005-0000-0000-00000D340000}"/>
    <cellStyle name="40% - Énfasis3 2 2 2 6 8" xfId="39312" xr:uid="{00000000-0005-0000-0000-00000E340000}"/>
    <cellStyle name="40% - Énfasis3 2 2 2 6 9" xfId="44380" xr:uid="{A125B327-8C62-4CB0-90B8-F2062D7AAE36}"/>
    <cellStyle name="40% - Énfasis3 2 2 2 7" xfId="967" xr:uid="{00000000-0005-0000-0000-00000F340000}"/>
    <cellStyle name="40% - Énfasis3 2 2 2 7 2" xfId="3412" xr:uid="{00000000-0005-0000-0000-000010340000}"/>
    <cellStyle name="40% - Énfasis3 2 2 2 7 2 2" xfId="17522" xr:uid="{00000000-0005-0000-0000-000011340000}"/>
    <cellStyle name="40% - Énfasis3 2 2 2 7 2 2 2" xfId="30415" xr:uid="{00000000-0005-0000-0000-000012340000}"/>
    <cellStyle name="40% - Énfasis3 2 2 2 7 2 3" xfId="13233" xr:uid="{00000000-0005-0000-0000-000013340000}"/>
    <cellStyle name="40% - Énfasis3 2 2 2 7 2 3 2" xfId="35300" xr:uid="{00000000-0005-0000-0000-000014340000}"/>
    <cellStyle name="40% - Énfasis3 2 2 2 7 2 4" xfId="8355" xr:uid="{00000000-0005-0000-0000-000015340000}"/>
    <cellStyle name="40% - Énfasis3 2 2 2 7 2 5" xfId="25480" xr:uid="{00000000-0005-0000-0000-000016340000}"/>
    <cellStyle name="40% - Énfasis3 2 2 2 7 2 6" xfId="40309" xr:uid="{00000000-0005-0000-0000-000017340000}"/>
    <cellStyle name="40% - Énfasis3 2 2 2 7 2 7" xfId="45372" xr:uid="{D55ADD29-F437-47E4-9CBC-DA465A5FE6CF}"/>
    <cellStyle name="40% - Énfasis3 2 2 2 7 3" xfId="5886" xr:uid="{00000000-0005-0000-0000-000018340000}"/>
    <cellStyle name="40% - Énfasis3 2 2 2 7 3 2" xfId="27979" xr:uid="{00000000-0005-0000-0000-000019340000}"/>
    <cellStyle name="40% - Énfasis3 2 2 2 7 4" xfId="20288" xr:uid="{00000000-0005-0000-0000-00001A340000}"/>
    <cellStyle name="40% - Énfasis3 2 2 2 7 4 2" xfId="32864" xr:uid="{00000000-0005-0000-0000-00001B340000}"/>
    <cellStyle name="40% - Énfasis3 2 2 2 7 5" xfId="10797" xr:uid="{00000000-0005-0000-0000-00001C340000}"/>
    <cellStyle name="40% - Énfasis3 2 2 2 7 6" xfId="22938" xr:uid="{00000000-0005-0000-0000-00001D340000}"/>
    <cellStyle name="40% - Énfasis3 2 2 2 7 7" xfId="37768" xr:uid="{00000000-0005-0000-0000-00001E340000}"/>
    <cellStyle name="40% - Énfasis3 2 2 2 7 8" xfId="42836" xr:uid="{EC154207-07F8-46B6-9B5C-5B96CF17AEC8}"/>
    <cellStyle name="40% - Énfasis3 2 2 2 8" xfId="2749" xr:uid="{00000000-0005-0000-0000-00001F340000}"/>
    <cellStyle name="40% - Énfasis3 2 2 2 8 2" xfId="16859" xr:uid="{00000000-0005-0000-0000-000020340000}"/>
    <cellStyle name="40% - Énfasis3 2 2 2 8 2 2" xfId="29752" xr:uid="{00000000-0005-0000-0000-000021340000}"/>
    <cellStyle name="40% - Énfasis3 2 2 2 8 3" xfId="12570" xr:uid="{00000000-0005-0000-0000-000022340000}"/>
    <cellStyle name="40% - Énfasis3 2 2 2 8 3 2" xfId="34637" xr:uid="{00000000-0005-0000-0000-000023340000}"/>
    <cellStyle name="40% - Énfasis3 2 2 2 8 4" xfId="7692" xr:uid="{00000000-0005-0000-0000-000024340000}"/>
    <cellStyle name="40% - Énfasis3 2 2 2 8 5" xfId="24815" xr:uid="{00000000-0005-0000-0000-000025340000}"/>
    <cellStyle name="40% - Énfasis3 2 2 2 8 6" xfId="39644" xr:uid="{00000000-0005-0000-0000-000026340000}"/>
    <cellStyle name="40% - Énfasis3 2 2 2 8 7" xfId="44709" xr:uid="{30DCB682-ACC5-4E0F-A346-1E62A8AE05DA}"/>
    <cellStyle name="40% - Énfasis3 2 2 2 9" xfId="5221" xr:uid="{00000000-0005-0000-0000-000027340000}"/>
    <cellStyle name="40% - Énfasis3 2 2 2 9 2" xfId="27314" xr:uid="{00000000-0005-0000-0000-000028340000}"/>
    <cellStyle name="40% - Énfasis3 2 2 20" xfId="37037" xr:uid="{00000000-0005-0000-0000-000029340000}"/>
    <cellStyle name="40% - Énfasis3 2 2 21" xfId="42110" xr:uid="{E34332BA-1809-4946-A6AE-8B21F91A3989}"/>
    <cellStyle name="40% - Énfasis3 2 2 3" xfId="342" xr:uid="{00000000-0005-0000-0000-00002A340000}"/>
    <cellStyle name="40% - Énfasis3 2 2 3 10" xfId="19296" xr:uid="{00000000-0005-0000-0000-00002B340000}"/>
    <cellStyle name="40% - Énfasis3 2 2 3 11" xfId="19708" xr:uid="{00000000-0005-0000-0000-00002C340000}"/>
    <cellStyle name="40% - Énfasis3 2 2 3 12" xfId="10235" xr:uid="{00000000-0005-0000-0000-00002D340000}"/>
    <cellStyle name="40% - Énfasis3 2 2 3 13" xfId="22376" xr:uid="{00000000-0005-0000-0000-00002E340000}"/>
    <cellStyle name="40% - Énfasis3 2 2 3 14" xfId="37206" xr:uid="{00000000-0005-0000-0000-00002F340000}"/>
    <cellStyle name="40% - Énfasis3 2 2 3 15" xfId="42274" xr:uid="{4B35FC8C-918C-4042-9B65-C9EA143619A2}"/>
    <cellStyle name="40% - Énfasis3 2 2 3 2" xfId="635" xr:uid="{00000000-0005-0000-0000-000030340000}"/>
    <cellStyle name="40% - Énfasis3 2 2 3 2 10" xfId="37492" xr:uid="{00000000-0005-0000-0000-000031340000}"/>
    <cellStyle name="40% - Énfasis3 2 2 3 2 11" xfId="42560" xr:uid="{E24BD8BB-B060-45F8-AABF-8FE4FC37A51D}"/>
    <cellStyle name="40% - Énfasis3 2 2 3 2 2" xfId="2245" xr:uid="{00000000-0005-0000-0000-000032340000}"/>
    <cellStyle name="40% - Énfasis3 2 2 3 2 2 2" xfId="4687" xr:uid="{00000000-0005-0000-0000-000033340000}"/>
    <cellStyle name="40% - Énfasis3 2 2 3 2 2 2 2" xfId="18797" xr:uid="{00000000-0005-0000-0000-000034340000}"/>
    <cellStyle name="40% - Énfasis3 2 2 3 2 2 2 2 2" xfId="31690" xr:uid="{00000000-0005-0000-0000-000035340000}"/>
    <cellStyle name="40% - Énfasis3 2 2 3 2 2 2 3" xfId="14508" xr:uid="{00000000-0005-0000-0000-000036340000}"/>
    <cellStyle name="40% - Énfasis3 2 2 3 2 2 2 3 2" xfId="36575" xr:uid="{00000000-0005-0000-0000-000037340000}"/>
    <cellStyle name="40% - Énfasis3 2 2 3 2 2 2 4" xfId="9630" xr:uid="{00000000-0005-0000-0000-000038340000}"/>
    <cellStyle name="40% - Énfasis3 2 2 3 2 2 2 5" xfId="26755" xr:uid="{00000000-0005-0000-0000-000039340000}"/>
    <cellStyle name="40% - Énfasis3 2 2 3 2 2 2 6" xfId="41584" xr:uid="{00000000-0005-0000-0000-00003A340000}"/>
    <cellStyle name="40% - Énfasis3 2 2 3 2 2 2 7" xfId="46647" xr:uid="{C1172656-EFA4-4153-80D4-E64F5043725A}"/>
    <cellStyle name="40% - Énfasis3 2 2 3 2 2 3" xfId="7161" xr:uid="{00000000-0005-0000-0000-00003B340000}"/>
    <cellStyle name="40% - Énfasis3 2 2 3 2 2 3 2" xfId="29254" xr:uid="{00000000-0005-0000-0000-00003C340000}"/>
    <cellStyle name="40% - Énfasis3 2 2 3 2 2 4" xfId="16322" xr:uid="{00000000-0005-0000-0000-00003D340000}"/>
    <cellStyle name="40% - Énfasis3 2 2 3 2 2 4 2" xfId="34139" xr:uid="{00000000-0005-0000-0000-00003E340000}"/>
    <cellStyle name="40% - Énfasis3 2 2 3 2 2 5" xfId="21563" xr:uid="{00000000-0005-0000-0000-00003F340000}"/>
    <cellStyle name="40% - Énfasis3 2 2 3 2 2 6" xfId="12072" xr:uid="{00000000-0005-0000-0000-000040340000}"/>
    <cellStyle name="40% - Énfasis3 2 2 3 2 2 7" xfId="24213" xr:uid="{00000000-0005-0000-0000-000041340000}"/>
    <cellStyle name="40% - Énfasis3 2 2 3 2 2 8" xfId="39043" xr:uid="{00000000-0005-0000-0000-000042340000}"/>
    <cellStyle name="40% - Énfasis3 2 2 3 2 2 9" xfId="44111" xr:uid="{70025CCA-1755-4B29-8EF2-D46C8500584C}"/>
    <cellStyle name="40% - Énfasis3 2 2 3 2 3" xfId="1632" xr:uid="{00000000-0005-0000-0000-000043340000}"/>
    <cellStyle name="40% - Énfasis3 2 2 3 2 3 2" xfId="4074" xr:uid="{00000000-0005-0000-0000-000044340000}"/>
    <cellStyle name="40% - Énfasis3 2 2 3 2 3 2 2" xfId="18184" xr:uid="{00000000-0005-0000-0000-000045340000}"/>
    <cellStyle name="40% - Énfasis3 2 2 3 2 3 2 2 2" xfId="31077" xr:uid="{00000000-0005-0000-0000-000046340000}"/>
    <cellStyle name="40% - Énfasis3 2 2 3 2 3 2 3" xfId="13895" xr:uid="{00000000-0005-0000-0000-000047340000}"/>
    <cellStyle name="40% - Énfasis3 2 2 3 2 3 2 3 2" xfId="35962" xr:uid="{00000000-0005-0000-0000-000048340000}"/>
    <cellStyle name="40% - Énfasis3 2 2 3 2 3 2 4" xfId="9017" xr:uid="{00000000-0005-0000-0000-000049340000}"/>
    <cellStyle name="40% - Énfasis3 2 2 3 2 3 2 5" xfId="26142" xr:uid="{00000000-0005-0000-0000-00004A340000}"/>
    <cellStyle name="40% - Énfasis3 2 2 3 2 3 2 6" xfId="40971" xr:uid="{00000000-0005-0000-0000-00004B340000}"/>
    <cellStyle name="40% - Énfasis3 2 2 3 2 3 2 7" xfId="46034" xr:uid="{0CD308A4-90C8-468D-A8B7-FE7B5117A4D0}"/>
    <cellStyle name="40% - Énfasis3 2 2 3 2 3 3" xfId="6548" xr:uid="{00000000-0005-0000-0000-00004C340000}"/>
    <cellStyle name="40% - Énfasis3 2 2 3 2 3 3 2" xfId="28641" xr:uid="{00000000-0005-0000-0000-00004D340000}"/>
    <cellStyle name="40% - Énfasis3 2 2 3 2 3 4" xfId="20950" xr:uid="{00000000-0005-0000-0000-00004E340000}"/>
    <cellStyle name="40% - Énfasis3 2 2 3 2 3 4 2" xfId="33526" xr:uid="{00000000-0005-0000-0000-00004F340000}"/>
    <cellStyle name="40% - Énfasis3 2 2 3 2 3 5" xfId="11459" xr:uid="{00000000-0005-0000-0000-000050340000}"/>
    <cellStyle name="40% - Énfasis3 2 2 3 2 3 6" xfId="23600" xr:uid="{00000000-0005-0000-0000-000051340000}"/>
    <cellStyle name="40% - Énfasis3 2 2 3 2 3 7" xfId="38430" xr:uid="{00000000-0005-0000-0000-000052340000}"/>
    <cellStyle name="40% - Énfasis3 2 2 3 2 3 8" xfId="43498" xr:uid="{2DC8BEB9-986A-468A-8906-A97A831EF59A}"/>
    <cellStyle name="40% - Énfasis3 2 2 3 2 4" xfId="3136" xr:uid="{00000000-0005-0000-0000-000053340000}"/>
    <cellStyle name="40% - Énfasis3 2 2 3 2 4 2" xfId="17246" xr:uid="{00000000-0005-0000-0000-000054340000}"/>
    <cellStyle name="40% - Énfasis3 2 2 3 2 4 2 2" xfId="30139" xr:uid="{00000000-0005-0000-0000-000055340000}"/>
    <cellStyle name="40% - Énfasis3 2 2 3 2 4 3" xfId="12957" xr:uid="{00000000-0005-0000-0000-000056340000}"/>
    <cellStyle name="40% - Énfasis3 2 2 3 2 4 3 2" xfId="35024" xr:uid="{00000000-0005-0000-0000-000057340000}"/>
    <cellStyle name="40% - Énfasis3 2 2 3 2 4 4" xfId="8079" xr:uid="{00000000-0005-0000-0000-000058340000}"/>
    <cellStyle name="40% - Énfasis3 2 2 3 2 4 5" xfId="25204" xr:uid="{00000000-0005-0000-0000-000059340000}"/>
    <cellStyle name="40% - Énfasis3 2 2 3 2 4 6" xfId="40033" xr:uid="{00000000-0005-0000-0000-00005A340000}"/>
    <cellStyle name="40% - Énfasis3 2 2 3 2 4 7" xfId="45096" xr:uid="{8333EC3B-B1F4-4BE3-85E1-0FAAF9B7E525}"/>
    <cellStyle name="40% - Énfasis3 2 2 3 2 5" xfId="5610" xr:uid="{00000000-0005-0000-0000-00005B340000}"/>
    <cellStyle name="40% - Énfasis3 2 2 3 2 5 2" xfId="27703" xr:uid="{00000000-0005-0000-0000-00005C340000}"/>
    <cellStyle name="40% - Énfasis3 2 2 3 2 6" xfId="15691" xr:uid="{00000000-0005-0000-0000-00005D340000}"/>
    <cellStyle name="40% - Énfasis3 2 2 3 2 6 2" xfId="32588" xr:uid="{00000000-0005-0000-0000-00005E340000}"/>
    <cellStyle name="40% - Énfasis3 2 2 3 2 7" xfId="19994" xr:uid="{00000000-0005-0000-0000-00005F340000}"/>
    <cellStyle name="40% - Énfasis3 2 2 3 2 8" xfId="10521" xr:uid="{00000000-0005-0000-0000-000060340000}"/>
    <cellStyle name="40% - Énfasis3 2 2 3 2 9" xfId="22662" xr:uid="{00000000-0005-0000-0000-000061340000}"/>
    <cellStyle name="40% - Énfasis3 2 2 3 3" xfId="1346" xr:uid="{00000000-0005-0000-0000-000062340000}"/>
    <cellStyle name="40% - Énfasis3 2 2 3 3 2" xfId="3788" xr:uid="{00000000-0005-0000-0000-000063340000}"/>
    <cellStyle name="40% - Énfasis3 2 2 3 3 2 2" xfId="17898" xr:uid="{00000000-0005-0000-0000-000064340000}"/>
    <cellStyle name="40% - Énfasis3 2 2 3 3 2 2 2" xfId="30791" xr:uid="{00000000-0005-0000-0000-000065340000}"/>
    <cellStyle name="40% - Énfasis3 2 2 3 3 2 3" xfId="13609" xr:uid="{00000000-0005-0000-0000-000066340000}"/>
    <cellStyle name="40% - Énfasis3 2 2 3 3 2 3 2" xfId="35676" xr:uid="{00000000-0005-0000-0000-000067340000}"/>
    <cellStyle name="40% - Énfasis3 2 2 3 3 2 4" xfId="8731" xr:uid="{00000000-0005-0000-0000-000068340000}"/>
    <cellStyle name="40% - Énfasis3 2 2 3 3 2 5" xfId="25856" xr:uid="{00000000-0005-0000-0000-000069340000}"/>
    <cellStyle name="40% - Énfasis3 2 2 3 3 2 6" xfId="40685" xr:uid="{00000000-0005-0000-0000-00006A340000}"/>
    <cellStyle name="40% - Énfasis3 2 2 3 3 2 7" xfId="45748" xr:uid="{F5ADCF6B-D8B8-47DE-A5B2-C47060716D94}"/>
    <cellStyle name="40% - Énfasis3 2 2 3 3 3" xfId="6262" xr:uid="{00000000-0005-0000-0000-00006B340000}"/>
    <cellStyle name="40% - Énfasis3 2 2 3 3 3 2" xfId="28355" xr:uid="{00000000-0005-0000-0000-00006C340000}"/>
    <cellStyle name="40% - Énfasis3 2 2 3 3 4" xfId="15405" xr:uid="{00000000-0005-0000-0000-00006D340000}"/>
    <cellStyle name="40% - Énfasis3 2 2 3 3 4 2" xfId="33240" xr:uid="{00000000-0005-0000-0000-00006E340000}"/>
    <cellStyle name="40% - Énfasis3 2 2 3 3 5" xfId="20664" xr:uid="{00000000-0005-0000-0000-00006F340000}"/>
    <cellStyle name="40% - Énfasis3 2 2 3 3 6" xfId="11173" xr:uid="{00000000-0005-0000-0000-000070340000}"/>
    <cellStyle name="40% - Énfasis3 2 2 3 3 7" xfId="23314" xr:uid="{00000000-0005-0000-0000-000071340000}"/>
    <cellStyle name="40% - Énfasis3 2 2 3 3 8" xfId="38144" xr:uid="{00000000-0005-0000-0000-000072340000}"/>
    <cellStyle name="40% - Énfasis3 2 2 3 3 9" xfId="43212" xr:uid="{7F48F529-ED26-43D0-9504-7E85A9E5A1F1}"/>
    <cellStyle name="40% - Énfasis3 2 2 3 4" xfId="1959" xr:uid="{00000000-0005-0000-0000-000073340000}"/>
    <cellStyle name="40% - Énfasis3 2 2 3 4 2" xfId="4401" xr:uid="{00000000-0005-0000-0000-000074340000}"/>
    <cellStyle name="40% - Énfasis3 2 2 3 4 2 2" xfId="18511" xr:uid="{00000000-0005-0000-0000-000075340000}"/>
    <cellStyle name="40% - Énfasis3 2 2 3 4 2 2 2" xfId="31404" xr:uid="{00000000-0005-0000-0000-000076340000}"/>
    <cellStyle name="40% - Énfasis3 2 2 3 4 2 3" xfId="14222" xr:uid="{00000000-0005-0000-0000-000077340000}"/>
    <cellStyle name="40% - Énfasis3 2 2 3 4 2 3 2" xfId="36289" xr:uid="{00000000-0005-0000-0000-000078340000}"/>
    <cellStyle name="40% - Énfasis3 2 2 3 4 2 4" xfId="9344" xr:uid="{00000000-0005-0000-0000-000079340000}"/>
    <cellStyle name="40% - Énfasis3 2 2 3 4 2 5" xfId="26469" xr:uid="{00000000-0005-0000-0000-00007A340000}"/>
    <cellStyle name="40% - Énfasis3 2 2 3 4 2 6" xfId="41298" xr:uid="{00000000-0005-0000-0000-00007B340000}"/>
    <cellStyle name="40% - Énfasis3 2 2 3 4 2 7" xfId="46361" xr:uid="{E9A4AB81-3EDD-4310-A3B6-B8F456C48743}"/>
    <cellStyle name="40% - Énfasis3 2 2 3 4 3" xfId="6875" xr:uid="{00000000-0005-0000-0000-00007C340000}"/>
    <cellStyle name="40% - Énfasis3 2 2 3 4 3 2" xfId="28968" xr:uid="{00000000-0005-0000-0000-00007D340000}"/>
    <cellStyle name="40% - Énfasis3 2 2 3 4 4" xfId="16036" xr:uid="{00000000-0005-0000-0000-00007E340000}"/>
    <cellStyle name="40% - Énfasis3 2 2 3 4 4 2" xfId="33853" xr:uid="{00000000-0005-0000-0000-00007F340000}"/>
    <cellStyle name="40% - Énfasis3 2 2 3 4 5" xfId="21277" xr:uid="{00000000-0005-0000-0000-000080340000}"/>
    <cellStyle name="40% - Énfasis3 2 2 3 4 6" xfId="11786" xr:uid="{00000000-0005-0000-0000-000081340000}"/>
    <cellStyle name="40% - Énfasis3 2 2 3 4 7" xfId="23927" xr:uid="{00000000-0005-0000-0000-000082340000}"/>
    <cellStyle name="40% - Énfasis3 2 2 3 4 8" xfId="38757" xr:uid="{00000000-0005-0000-0000-000083340000}"/>
    <cellStyle name="40% - Énfasis3 2 2 3 4 9" xfId="43825" xr:uid="{FA6A79E9-0BDC-4F03-90F9-C4C8CFFC0DE9}"/>
    <cellStyle name="40% - Énfasis3 2 2 3 5" xfId="2388" xr:uid="{00000000-0005-0000-0000-000084340000}"/>
    <cellStyle name="40% - Énfasis3 2 2 3 5 2" xfId="4830" xr:uid="{00000000-0005-0000-0000-000085340000}"/>
    <cellStyle name="40% - Énfasis3 2 2 3 5 2 2" xfId="18940" xr:uid="{00000000-0005-0000-0000-000086340000}"/>
    <cellStyle name="40% - Énfasis3 2 2 3 5 2 2 2" xfId="31833" xr:uid="{00000000-0005-0000-0000-000087340000}"/>
    <cellStyle name="40% - Énfasis3 2 2 3 5 2 3" xfId="14651" xr:uid="{00000000-0005-0000-0000-000088340000}"/>
    <cellStyle name="40% - Énfasis3 2 2 3 5 2 3 2" xfId="36718" xr:uid="{00000000-0005-0000-0000-000089340000}"/>
    <cellStyle name="40% - Énfasis3 2 2 3 5 2 4" xfId="9773" xr:uid="{00000000-0005-0000-0000-00008A340000}"/>
    <cellStyle name="40% - Énfasis3 2 2 3 5 2 5" xfId="26898" xr:uid="{00000000-0005-0000-0000-00008B340000}"/>
    <cellStyle name="40% - Énfasis3 2 2 3 5 2 6" xfId="41727" xr:uid="{00000000-0005-0000-0000-00008C340000}"/>
    <cellStyle name="40% - Énfasis3 2 2 3 5 2 7" xfId="46790" xr:uid="{91E2538E-CBEF-4141-AFEB-3AC5823B81AC}"/>
    <cellStyle name="40% - Énfasis3 2 2 3 5 3" xfId="7304" xr:uid="{00000000-0005-0000-0000-00008D340000}"/>
    <cellStyle name="40% - Énfasis3 2 2 3 5 3 2" xfId="29397" xr:uid="{00000000-0005-0000-0000-00008E340000}"/>
    <cellStyle name="40% - Énfasis3 2 2 3 5 4" xfId="16465" xr:uid="{00000000-0005-0000-0000-00008F340000}"/>
    <cellStyle name="40% - Énfasis3 2 2 3 5 4 2" xfId="34282" xr:uid="{00000000-0005-0000-0000-000090340000}"/>
    <cellStyle name="40% - Énfasis3 2 2 3 5 5" xfId="21706" xr:uid="{00000000-0005-0000-0000-000091340000}"/>
    <cellStyle name="40% - Énfasis3 2 2 3 5 6" xfId="12215" xr:uid="{00000000-0005-0000-0000-000092340000}"/>
    <cellStyle name="40% - Énfasis3 2 2 3 5 7" xfId="24356" xr:uid="{00000000-0005-0000-0000-000093340000}"/>
    <cellStyle name="40% - Énfasis3 2 2 3 5 8" xfId="39186" xr:uid="{00000000-0005-0000-0000-000094340000}"/>
    <cellStyle name="40% - Énfasis3 2 2 3 5 9" xfId="44254" xr:uid="{08D86863-4437-49F9-AC2E-DBD84536148F}"/>
    <cellStyle name="40% - Énfasis3 2 2 3 6" xfId="904" xr:uid="{00000000-0005-0000-0000-000095340000}"/>
    <cellStyle name="40% - Énfasis3 2 2 3 6 2" xfId="3349" xr:uid="{00000000-0005-0000-0000-000096340000}"/>
    <cellStyle name="40% - Énfasis3 2 2 3 6 2 2" xfId="17459" xr:uid="{00000000-0005-0000-0000-000097340000}"/>
    <cellStyle name="40% - Énfasis3 2 2 3 6 2 2 2" xfId="30352" xr:uid="{00000000-0005-0000-0000-000098340000}"/>
    <cellStyle name="40% - Énfasis3 2 2 3 6 2 3" xfId="13170" xr:uid="{00000000-0005-0000-0000-000099340000}"/>
    <cellStyle name="40% - Énfasis3 2 2 3 6 2 3 2" xfId="35237" xr:uid="{00000000-0005-0000-0000-00009A340000}"/>
    <cellStyle name="40% - Énfasis3 2 2 3 6 2 4" xfId="8292" xr:uid="{00000000-0005-0000-0000-00009B340000}"/>
    <cellStyle name="40% - Énfasis3 2 2 3 6 2 5" xfId="25417" xr:uid="{00000000-0005-0000-0000-00009C340000}"/>
    <cellStyle name="40% - Énfasis3 2 2 3 6 2 6" xfId="40246" xr:uid="{00000000-0005-0000-0000-00009D340000}"/>
    <cellStyle name="40% - Énfasis3 2 2 3 6 2 7" xfId="45309" xr:uid="{CE6E2985-592D-4581-846B-8F83FA5F7537}"/>
    <cellStyle name="40% - Énfasis3 2 2 3 6 3" xfId="5823" xr:uid="{00000000-0005-0000-0000-00009E340000}"/>
    <cellStyle name="40% - Énfasis3 2 2 3 6 3 2" xfId="27916" xr:uid="{00000000-0005-0000-0000-00009F340000}"/>
    <cellStyle name="40% - Énfasis3 2 2 3 6 4" xfId="20225" xr:uid="{00000000-0005-0000-0000-0000A0340000}"/>
    <cellStyle name="40% - Énfasis3 2 2 3 6 4 2" xfId="32801" xr:uid="{00000000-0005-0000-0000-0000A1340000}"/>
    <cellStyle name="40% - Énfasis3 2 2 3 6 5" xfId="10734" xr:uid="{00000000-0005-0000-0000-0000A2340000}"/>
    <cellStyle name="40% - Énfasis3 2 2 3 6 6" xfId="22875" xr:uid="{00000000-0005-0000-0000-0000A3340000}"/>
    <cellStyle name="40% - Énfasis3 2 2 3 6 7" xfId="37705" xr:uid="{00000000-0005-0000-0000-0000A4340000}"/>
    <cellStyle name="40% - Énfasis3 2 2 3 6 8" xfId="42773" xr:uid="{8C1005C7-12D1-4CFF-92BC-6F40CC0161AC}"/>
    <cellStyle name="40% - Énfasis3 2 2 3 7" xfId="2850" xr:uid="{00000000-0005-0000-0000-0000A5340000}"/>
    <cellStyle name="40% - Énfasis3 2 2 3 7 2" xfId="16960" xr:uid="{00000000-0005-0000-0000-0000A6340000}"/>
    <cellStyle name="40% - Énfasis3 2 2 3 7 2 2" xfId="29853" xr:uid="{00000000-0005-0000-0000-0000A7340000}"/>
    <cellStyle name="40% - Énfasis3 2 2 3 7 3" xfId="12671" xr:uid="{00000000-0005-0000-0000-0000A8340000}"/>
    <cellStyle name="40% - Énfasis3 2 2 3 7 3 2" xfId="34738" xr:uid="{00000000-0005-0000-0000-0000A9340000}"/>
    <cellStyle name="40% - Énfasis3 2 2 3 7 4" xfId="7793" xr:uid="{00000000-0005-0000-0000-0000AA340000}"/>
    <cellStyle name="40% - Énfasis3 2 2 3 7 5" xfId="24918" xr:uid="{00000000-0005-0000-0000-0000AB340000}"/>
    <cellStyle name="40% - Énfasis3 2 2 3 7 6" xfId="39747" xr:uid="{00000000-0005-0000-0000-0000AC340000}"/>
    <cellStyle name="40% - Énfasis3 2 2 3 7 7" xfId="44810" xr:uid="{D3B2DA3A-74A9-4363-B512-67D2DD3435E6}"/>
    <cellStyle name="40% - Énfasis3 2 2 3 8" xfId="5324" xr:uid="{00000000-0005-0000-0000-0000AD340000}"/>
    <cellStyle name="40% - Énfasis3 2 2 3 8 2" xfId="27417" xr:uid="{00000000-0005-0000-0000-0000AE340000}"/>
    <cellStyle name="40% - Énfasis3 2 2 3 9" xfId="14967" xr:uid="{00000000-0005-0000-0000-0000AF340000}"/>
    <cellStyle name="40% - Énfasis3 2 2 3 9 2" xfId="32302" xr:uid="{00000000-0005-0000-0000-0000B0340000}"/>
    <cellStyle name="40% - Énfasis3 2 2 4" xfId="472" xr:uid="{00000000-0005-0000-0000-0000B1340000}"/>
    <cellStyle name="40% - Énfasis3 2 2 4 10" xfId="19423" xr:uid="{00000000-0005-0000-0000-0000B2340000}"/>
    <cellStyle name="40% - Énfasis3 2 2 4 11" xfId="19835" xr:uid="{00000000-0005-0000-0000-0000B3340000}"/>
    <cellStyle name="40% - Énfasis3 2 2 4 12" xfId="10362" xr:uid="{00000000-0005-0000-0000-0000B4340000}"/>
    <cellStyle name="40% - Énfasis3 2 2 4 13" xfId="22503" xr:uid="{00000000-0005-0000-0000-0000B5340000}"/>
    <cellStyle name="40% - Énfasis3 2 2 4 14" xfId="37333" xr:uid="{00000000-0005-0000-0000-0000B6340000}"/>
    <cellStyle name="40% - Énfasis3 2 2 4 15" xfId="42401" xr:uid="{03955EE5-F703-4E41-A3F6-DD13B50DF86B}"/>
    <cellStyle name="40% - Énfasis3 2 2 4 2" xfId="636" xr:uid="{00000000-0005-0000-0000-0000B7340000}"/>
    <cellStyle name="40% - Énfasis3 2 2 4 2 10" xfId="37493" xr:uid="{00000000-0005-0000-0000-0000B8340000}"/>
    <cellStyle name="40% - Énfasis3 2 2 4 2 11" xfId="42561" xr:uid="{9F1F7DDC-330B-49D1-9C54-0464997F00BB}"/>
    <cellStyle name="40% - Énfasis3 2 2 4 2 2" xfId="2246" xr:uid="{00000000-0005-0000-0000-0000B9340000}"/>
    <cellStyle name="40% - Énfasis3 2 2 4 2 2 2" xfId="4688" xr:uid="{00000000-0005-0000-0000-0000BA340000}"/>
    <cellStyle name="40% - Énfasis3 2 2 4 2 2 2 2" xfId="18798" xr:uid="{00000000-0005-0000-0000-0000BB340000}"/>
    <cellStyle name="40% - Énfasis3 2 2 4 2 2 2 2 2" xfId="31691" xr:uid="{00000000-0005-0000-0000-0000BC340000}"/>
    <cellStyle name="40% - Énfasis3 2 2 4 2 2 2 3" xfId="14509" xr:uid="{00000000-0005-0000-0000-0000BD340000}"/>
    <cellStyle name="40% - Énfasis3 2 2 4 2 2 2 3 2" xfId="36576" xr:uid="{00000000-0005-0000-0000-0000BE340000}"/>
    <cellStyle name="40% - Énfasis3 2 2 4 2 2 2 4" xfId="9631" xr:uid="{00000000-0005-0000-0000-0000BF340000}"/>
    <cellStyle name="40% - Énfasis3 2 2 4 2 2 2 5" xfId="26756" xr:uid="{00000000-0005-0000-0000-0000C0340000}"/>
    <cellStyle name="40% - Énfasis3 2 2 4 2 2 2 6" xfId="41585" xr:uid="{00000000-0005-0000-0000-0000C1340000}"/>
    <cellStyle name="40% - Énfasis3 2 2 4 2 2 2 7" xfId="46648" xr:uid="{F93ECA1A-44B4-4AC8-BCE1-0AE875B47A27}"/>
    <cellStyle name="40% - Énfasis3 2 2 4 2 2 3" xfId="7162" xr:uid="{00000000-0005-0000-0000-0000C2340000}"/>
    <cellStyle name="40% - Énfasis3 2 2 4 2 2 3 2" xfId="29255" xr:uid="{00000000-0005-0000-0000-0000C3340000}"/>
    <cellStyle name="40% - Énfasis3 2 2 4 2 2 4" xfId="16323" xr:uid="{00000000-0005-0000-0000-0000C4340000}"/>
    <cellStyle name="40% - Énfasis3 2 2 4 2 2 4 2" xfId="34140" xr:uid="{00000000-0005-0000-0000-0000C5340000}"/>
    <cellStyle name="40% - Énfasis3 2 2 4 2 2 5" xfId="21564" xr:uid="{00000000-0005-0000-0000-0000C6340000}"/>
    <cellStyle name="40% - Énfasis3 2 2 4 2 2 6" xfId="12073" xr:uid="{00000000-0005-0000-0000-0000C7340000}"/>
    <cellStyle name="40% - Énfasis3 2 2 4 2 2 7" xfId="24214" xr:uid="{00000000-0005-0000-0000-0000C8340000}"/>
    <cellStyle name="40% - Énfasis3 2 2 4 2 2 8" xfId="39044" xr:uid="{00000000-0005-0000-0000-0000C9340000}"/>
    <cellStyle name="40% - Énfasis3 2 2 4 2 2 9" xfId="44112" xr:uid="{0E8B0EB7-E589-4A20-83B2-3B820AA7062A}"/>
    <cellStyle name="40% - Énfasis3 2 2 4 2 3" xfId="1633" xr:uid="{00000000-0005-0000-0000-0000CA340000}"/>
    <cellStyle name="40% - Énfasis3 2 2 4 2 3 2" xfId="4075" xr:uid="{00000000-0005-0000-0000-0000CB340000}"/>
    <cellStyle name="40% - Énfasis3 2 2 4 2 3 2 2" xfId="18185" xr:uid="{00000000-0005-0000-0000-0000CC340000}"/>
    <cellStyle name="40% - Énfasis3 2 2 4 2 3 2 2 2" xfId="31078" xr:uid="{00000000-0005-0000-0000-0000CD340000}"/>
    <cellStyle name="40% - Énfasis3 2 2 4 2 3 2 3" xfId="13896" xr:uid="{00000000-0005-0000-0000-0000CE340000}"/>
    <cellStyle name="40% - Énfasis3 2 2 4 2 3 2 3 2" xfId="35963" xr:uid="{00000000-0005-0000-0000-0000CF340000}"/>
    <cellStyle name="40% - Énfasis3 2 2 4 2 3 2 4" xfId="9018" xr:uid="{00000000-0005-0000-0000-0000D0340000}"/>
    <cellStyle name="40% - Énfasis3 2 2 4 2 3 2 5" xfId="26143" xr:uid="{00000000-0005-0000-0000-0000D1340000}"/>
    <cellStyle name="40% - Énfasis3 2 2 4 2 3 2 6" xfId="40972" xr:uid="{00000000-0005-0000-0000-0000D2340000}"/>
    <cellStyle name="40% - Énfasis3 2 2 4 2 3 2 7" xfId="46035" xr:uid="{1D511A0F-D2EA-4564-976B-5B909AAABC66}"/>
    <cellStyle name="40% - Énfasis3 2 2 4 2 3 3" xfId="6549" xr:uid="{00000000-0005-0000-0000-0000D3340000}"/>
    <cellStyle name="40% - Énfasis3 2 2 4 2 3 3 2" xfId="28642" xr:uid="{00000000-0005-0000-0000-0000D4340000}"/>
    <cellStyle name="40% - Énfasis3 2 2 4 2 3 4" xfId="20951" xr:uid="{00000000-0005-0000-0000-0000D5340000}"/>
    <cellStyle name="40% - Énfasis3 2 2 4 2 3 4 2" xfId="33527" xr:uid="{00000000-0005-0000-0000-0000D6340000}"/>
    <cellStyle name="40% - Énfasis3 2 2 4 2 3 5" xfId="11460" xr:uid="{00000000-0005-0000-0000-0000D7340000}"/>
    <cellStyle name="40% - Énfasis3 2 2 4 2 3 6" xfId="23601" xr:uid="{00000000-0005-0000-0000-0000D8340000}"/>
    <cellStyle name="40% - Énfasis3 2 2 4 2 3 7" xfId="38431" xr:uid="{00000000-0005-0000-0000-0000D9340000}"/>
    <cellStyle name="40% - Énfasis3 2 2 4 2 3 8" xfId="43499" xr:uid="{BEE08C2C-2397-4CC1-997F-D8B2C93BFA09}"/>
    <cellStyle name="40% - Énfasis3 2 2 4 2 4" xfId="3137" xr:uid="{00000000-0005-0000-0000-0000DA340000}"/>
    <cellStyle name="40% - Énfasis3 2 2 4 2 4 2" xfId="17247" xr:uid="{00000000-0005-0000-0000-0000DB340000}"/>
    <cellStyle name="40% - Énfasis3 2 2 4 2 4 2 2" xfId="30140" xr:uid="{00000000-0005-0000-0000-0000DC340000}"/>
    <cellStyle name="40% - Énfasis3 2 2 4 2 4 3" xfId="12958" xr:uid="{00000000-0005-0000-0000-0000DD340000}"/>
    <cellStyle name="40% - Énfasis3 2 2 4 2 4 3 2" xfId="35025" xr:uid="{00000000-0005-0000-0000-0000DE340000}"/>
    <cellStyle name="40% - Énfasis3 2 2 4 2 4 4" xfId="8080" xr:uid="{00000000-0005-0000-0000-0000DF340000}"/>
    <cellStyle name="40% - Énfasis3 2 2 4 2 4 5" xfId="25205" xr:uid="{00000000-0005-0000-0000-0000E0340000}"/>
    <cellStyle name="40% - Énfasis3 2 2 4 2 4 6" xfId="40034" xr:uid="{00000000-0005-0000-0000-0000E1340000}"/>
    <cellStyle name="40% - Énfasis3 2 2 4 2 4 7" xfId="45097" xr:uid="{7DE04A3A-76F9-4E2A-980E-7334FE74D12A}"/>
    <cellStyle name="40% - Énfasis3 2 2 4 2 5" xfId="5611" xr:uid="{00000000-0005-0000-0000-0000E2340000}"/>
    <cellStyle name="40% - Énfasis3 2 2 4 2 5 2" xfId="27704" xr:uid="{00000000-0005-0000-0000-0000E3340000}"/>
    <cellStyle name="40% - Énfasis3 2 2 4 2 6" xfId="15692" xr:uid="{00000000-0005-0000-0000-0000E4340000}"/>
    <cellStyle name="40% - Énfasis3 2 2 4 2 6 2" xfId="32589" xr:uid="{00000000-0005-0000-0000-0000E5340000}"/>
    <cellStyle name="40% - Énfasis3 2 2 4 2 7" xfId="19995" xr:uid="{00000000-0005-0000-0000-0000E6340000}"/>
    <cellStyle name="40% - Énfasis3 2 2 4 2 8" xfId="10522" xr:uid="{00000000-0005-0000-0000-0000E7340000}"/>
    <cellStyle name="40% - Énfasis3 2 2 4 2 9" xfId="22663" xr:uid="{00000000-0005-0000-0000-0000E8340000}"/>
    <cellStyle name="40% - Énfasis3 2 2 4 3" xfId="1473" xr:uid="{00000000-0005-0000-0000-0000E9340000}"/>
    <cellStyle name="40% - Énfasis3 2 2 4 3 2" xfId="3915" xr:uid="{00000000-0005-0000-0000-0000EA340000}"/>
    <cellStyle name="40% - Énfasis3 2 2 4 3 2 2" xfId="18025" xr:uid="{00000000-0005-0000-0000-0000EB340000}"/>
    <cellStyle name="40% - Énfasis3 2 2 4 3 2 2 2" xfId="30918" xr:uid="{00000000-0005-0000-0000-0000EC340000}"/>
    <cellStyle name="40% - Énfasis3 2 2 4 3 2 3" xfId="13736" xr:uid="{00000000-0005-0000-0000-0000ED340000}"/>
    <cellStyle name="40% - Énfasis3 2 2 4 3 2 3 2" xfId="35803" xr:uid="{00000000-0005-0000-0000-0000EE340000}"/>
    <cellStyle name="40% - Énfasis3 2 2 4 3 2 4" xfId="8858" xr:uid="{00000000-0005-0000-0000-0000EF340000}"/>
    <cellStyle name="40% - Énfasis3 2 2 4 3 2 5" xfId="25983" xr:uid="{00000000-0005-0000-0000-0000F0340000}"/>
    <cellStyle name="40% - Énfasis3 2 2 4 3 2 6" xfId="40812" xr:uid="{00000000-0005-0000-0000-0000F1340000}"/>
    <cellStyle name="40% - Énfasis3 2 2 4 3 2 7" xfId="45875" xr:uid="{6945682C-698A-44CD-8E75-F03ED94AF510}"/>
    <cellStyle name="40% - Énfasis3 2 2 4 3 3" xfId="6389" xr:uid="{00000000-0005-0000-0000-0000F2340000}"/>
    <cellStyle name="40% - Énfasis3 2 2 4 3 3 2" xfId="28482" xr:uid="{00000000-0005-0000-0000-0000F3340000}"/>
    <cellStyle name="40% - Énfasis3 2 2 4 3 4" xfId="15532" xr:uid="{00000000-0005-0000-0000-0000F4340000}"/>
    <cellStyle name="40% - Énfasis3 2 2 4 3 4 2" xfId="33367" xr:uid="{00000000-0005-0000-0000-0000F5340000}"/>
    <cellStyle name="40% - Énfasis3 2 2 4 3 5" xfId="20791" xr:uid="{00000000-0005-0000-0000-0000F6340000}"/>
    <cellStyle name="40% - Énfasis3 2 2 4 3 6" xfId="11300" xr:uid="{00000000-0005-0000-0000-0000F7340000}"/>
    <cellStyle name="40% - Énfasis3 2 2 4 3 7" xfId="23441" xr:uid="{00000000-0005-0000-0000-0000F8340000}"/>
    <cellStyle name="40% - Énfasis3 2 2 4 3 8" xfId="38271" xr:uid="{00000000-0005-0000-0000-0000F9340000}"/>
    <cellStyle name="40% - Énfasis3 2 2 4 3 9" xfId="43339" xr:uid="{08BA4BD4-30C1-48D0-9978-3979E9B4B605}"/>
    <cellStyle name="40% - Énfasis3 2 2 4 4" xfId="2086" xr:uid="{00000000-0005-0000-0000-0000FA340000}"/>
    <cellStyle name="40% - Énfasis3 2 2 4 4 2" xfId="4528" xr:uid="{00000000-0005-0000-0000-0000FB340000}"/>
    <cellStyle name="40% - Énfasis3 2 2 4 4 2 2" xfId="18638" xr:uid="{00000000-0005-0000-0000-0000FC340000}"/>
    <cellStyle name="40% - Énfasis3 2 2 4 4 2 2 2" xfId="31531" xr:uid="{00000000-0005-0000-0000-0000FD340000}"/>
    <cellStyle name="40% - Énfasis3 2 2 4 4 2 3" xfId="14349" xr:uid="{00000000-0005-0000-0000-0000FE340000}"/>
    <cellStyle name="40% - Énfasis3 2 2 4 4 2 3 2" xfId="36416" xr:uid="{00000000-0005-0000-0000-0000FF340000}"/>
    <cellStyle name="40% - Énfasis3 2 2 4 4 2 4" xfId="9471" xr:uid="{00000000-0005-0000-0000-000000350000}"/>
    <cellStyle name="40% - Énfasis3 2 2 4 4 2 5" xfId="26596" xr:uid="{00000000-0005-0000-0000-000001350000}"/>
    <cellStyle name="40% - Énfasis3 2 2 4 4 2 6" xfId="41425" xr:uid="{00000000-0005-0000-0000-000002350000}"/>
    <cellStyle name="40% - Énfasis3 2 2 4 4 2 7" xfId="46488" xr:uid="{251DDC3C-26A3-4728-9891-E3F1C1D68E7E}"/>
    <cellStyle name="40% - Énfasis3 2 2 4 4 3" xfId="7002" xr:uid="{00000000-0005-0000-0000-000003350000}"/>
    <cellStyle name="40% - Énfasis3 2 2 4 4 3 2" xfId="29095" xr:uid="{00000000-0005-0000-0000-000004350000}"/>
    <cellStyle name="40% - Énfasis3 2 2 4 4 4" xfId="16163" xr:uid="{00000000-0005-0000-0000-000005350000}"/>
    <cellStyle name="40% - Énfasis3 2 2 4 4 4 2" xfId="33980" xr:uid="{00000000-0005-0000-0000-000006350000}"/>
    <cellStyle name="40% - Énfasis3 2 2 4 4 5" xfId="21404" xr:uid="{00000000-0005-0000-0000-000007350000}"/>
    <cellStyle name="40% - Énfasis3 2 2 4 4 6" xfId="11913" xr:uid="{00000000-0005-0000-0000-000008350000}"/>
    <cellStyle name="40% - Énfasis3 2 2 4 4 7" xfId="24054" xr:uid="{00000000-0005-0000-0000-000009350000}"/>
    <cellStyle name="40% - Énfasis3 2 2 4 4 8" xfId="38884" xr:uid="{00000000-0005-0000-0000-00000A350000}"/>
    <cellStyle name="40% - Énfasis3 2 2 4 4 9" xfId="43952" xr:uid="{FFFB7B02-0A57-4C0F-9146-10C764E35970}"/>
    <cellStyle name="40% - Énfasis3 2 2 4 5" xfId="2387" xr:uid="{00000000-0005-0000-0000-00000B350000}"/>
    <cellStyle name="40% - Énfasis3 2 2 4 5 2" xfId="4829" xr:uid="{00000000-0005-0000-0000-00000C350000}"/>
    <cellStyle name="40% - Énfasis3 2 2 4 5 2 2" xfId="18939" xr:uid="{00000000-0005-0000-0000-00000D350000}"/>
    <cellStyle name="40% - Énfasis3 2 2 4 5 2 2 2" xfId="31832" xr:uid="{00000000-0005-0000-0000-00000E350000}"/>
    <cellStyle name="40% - Énfasis3 2 2 4 5 2 3" xfId="14650" xr:uid="{00000000-0005-0000-0000-00000F350000}"/>
    <cellStyle name="40% - Énfasis3 2 2 4 5 2 3 2" xfId="36717" xr:uid="{00000000-0005-0000-0000-000010350000}"/>
    <cellStyle name="40% - Énfasis3 2 2 4 5 2 4" xfId="9772" xr:uid="{00000000-0005-0000-0000-000011350000}"/>
    <cellStyle name="40% - Énfasis3 2 2 4 5 2 5" xfId="26897" xr:uid="{00000000-0005-0000-0000-000012350000}"/>
    <cellStyle name="40% - Énfasis3 2 2 4 5 2 6" xfId="41726" xr:uid="{00000000-0005-0000-0000-000013350000}"/>
    <cellStyle name="40% - Énfasis3 2 2 4 5 2 7" xfId="46789" xr:uid="{845A8B72-06DF-4037-8CE5-A85AAC40055E}"/>
    <cellStyle name="40% - Énfasis3 2 2 4 5 3" xfId="7303" xr:uid="{00000000-0005-0000-0000-000014350000}"/>
    <cellStyle name="40% - Énfasis3 2 2 4 5 3 2" xfId="29396" xr:uid="{00000000-0005-0000-0000-000015350000}"/>
    <cellStyle name="40% - Énfasis3 2 2 4 5 4" xfId="16464" xr:uid="{00000000-0005-0000-0000-000016350000}"/>
    <cellStyle name="40% - Énfasis3 2 2 4 5 4 2" xfId="34281" xr:uid="{00000000-0005-0000-0000-000017350000}"/>
    <cellStyle name="40% - Énfasis3 2 2 4 5 5" xfId="21705" xr:uid="{00000000-0005-0000-0000-000018350000}"/>
    <cellStyle name="40% - Énfasis3 2 2 4 5 6" xfId="12214" xr:uid="{00000000-0005-0000-0000-000019350000}"/>
    <cellStyle name="40% - Énfasis3 2 2 4 5 7" xfId="24355" xr:uid="{00000000-0005-0000-0000-00001A350000}"/>
    <cellStyle name="40% - Énfasis3 2 2 4 5 8" xfId="39185" xr:uid="{00000000-0005-0000-0000-00001B350000}"/>
    <cellStyle name="40% - Énfasis3 2 2 4 5 9" xfId="44253" xr:uid="{01E63325-8751-4820-8853-1997F05E7B12}"/>
    <cellStyle name="40% - Énfasis3 2 2 4 6" xfId="1031" xr:uid="{00000000-0005-0000-0000-00001C350000}"/>
    <cellStyle name="40% - Énfasis3 2 2 4 6 2" xfId="3476" xr:uid="{00000000-0005-0000-0000-00001D350000}"/>
    <cellStyle name="40% - Énfasis3 2 2 4 6 2 2" xfId="17586" xr:uid="{00000000-0005-0000-0000-00001E350000}"/>
    <cellStyle name="40% - Énfasis3 2 2 4 6 2 2 2" xfId="30479" xr:uid="{00000000-0005-0000-0000-00001F350000}"/>
    <cellStyle name="40% - Énfasis3 2 2 4 6 2 3" xfId="13297" xr:uid="{00000000-0005-0000-0000-000020350000}"/>
    <cellStyle name="40% - Énfasis3 2 2 4 6 2 3 2" xfId="35364" xr:uid="{00000000-0005-0000-0000-000021350000}"/>
    <cellStyle name="40% - Énfasis3 2 2 4 6 2 4" xfId="8419" xr:uid="{00000000-0005-0000-0000-000022350000}"/>
    <cellStyle name="40% - Énfasis3 2 2 4 6 2 5" xfId="25544" xr:uid="{00000000-0005-0000-0000-000023350000}"/>
    <cellStyle name="40% - Énfasis3 2 2 4 6 2 6" xfId="40373" xr:uid="{00000000-0005-0000-0000-000024350000}"/>
    <cellStyle name="40% - Énfasis3 2 2 4 6 2 7" xfId="45436" xr:uid="{4243620C-A304-4314-9A56-F894710936C9}"/>
    <cellStyle name="40% - Énfasis3 2 2 4 6 3" xfId="5950" xr:uid="{00000000-0005-0000-0000-000025350000}"/>
    <cellStyle name="40% - Énfasis3 2 2 4 6 3 2" xfId="28043" xr:uid="{00000000-0005-0000-0000-000026350000}"/>
    <cellStyle name="40% - Énfasis3 2 2 4 6 4" xfId="20352" xr:uid="{00000000-0005-0000-0000-000027350000}"/>
    <cellStyle name="40% - Énfasis3 2 2 4 6 4 2" xfId="32928" xr:uid="{00000000-0005-0000-0000-000028350000}"/>
    <cellStyle name="40% - Énfasis3 2 2 4 6 5" xfId="10861" xr:uid="{00000000-0005-0000-0000-000029350000}"/>
    <cellStyle name="40% - Énfasis3 2 2 4 6 6" xfId="23002" xr:uid="{00000000-0005-0000-0000-00002A350000}"/>
    <cellStyle name="40% - Énfasis3 2 2 4 6 7" xfId="37832" xr:uid="{00000000-0005-0000-0000-00002B350000}"/>
    <cellStyle name="40% - Énfasis3 2 2 4 6 8" xfId="42900" xr:uid="{A78B642F-9052-462D-BD58-058BEACA4E09}"/>
    <cellStyle name="40% - Énfasis3 2 2 4 7" xfId="2977" xr:uid="{00000000-0005-0000-0000-00002C350000}"/>
    <cellStyle name="40% - Énfasis3 2 2 4 7 2" xfId="17087" xr:uid="{00000000-0005-0000-0000-00002D350000}"/>
    <cellStyle name="40% - Énfasis3 2 2 4 7 2 2" xfId="29980" xr:uid="{00000000-0005-0000-0000-00002E350000}"/>
    <cellStyle name="40% - Énfasis3 2 2 4 7 3" xfId="12798" xr:uid="{00000000-0005-0000-0000-00002F350000}"/>
    <cellStyle name="40% - Énfasis3 2 2 4 7 3 2" xfId="34865" xr:uid="{00000000-0005-0000-0000-000030350000}"/>
    <cellStyle name="40% - Énfasis3 2 2 4 7 4" xfId="7920" xr:uid="{00000000-0005-0000-0000-000031350000}"/>
    <cellStyle name="40% - Énfasis3 2 2 4 7 5" xfId="25045" xr:uid="{00000000-0005-0000-0000-000032350000}"/>
    <cellStyle name="40% - Énfasis3 2 2 4 7 6" xfId="39874" xr:uid="{00000000-0005-0000-0000-000033350000}"/>
    <cellStyle name="40% - Énfasis3 2 2 4 7 7" xfId="44937" xr:uid="{B077B010-787D-4890-88B3-3F6C791557FB}"/>
    <cellStyle name="40% - Énfasis3 2 2 4 8" xfId="5451" xr:uid="{00000000-0005-0000-0000-000034350000}"/>
    <cellStyle name="40% - Énfasis3 2 2 4 8 2" xfId="27544" xr:uid="{00000000-0005-0000-0000-000035350000}"/>
    <cellStyle name="40% - Énfasis3 2 2 4 9" xfId="15093" xr:uid="{00000000-0005-0000-0000-000036350000}"/>
    <cellStyle name="40% - Énfasis3 2 2 4 9 2" xfId="32429" xr:uid="{00000000-0005-0000-0000-000037350000}"/>
    <cellStyle name="40% - Énfasis3 2 2 5" xfId="517" xr:uid="{00000000-0005-0000-0000-000038350000}"/>
    <cellStyle name="40% - Énfasis3 2 2 5 10" xfId="19465" xr:uid="{00000000-0005-0000-0000-000039350000}"/>
    <cellStyle name="40% - Énfasis3 2 2 5 11" xfId="19877" xr:uid="{00000000-0005-0000-0000-00003A350000}"/>
    <cellStyle name="40% - Énfasis3 2 2 5 12" xfId="10404" xr:uid="{00000000-0005-0000-0000-00003B350000}"/>
    <cellStyle name="40% - Énfasis3 2 2 5 13" xfId="22545" xr:uid="{00000000-0005-0000-0000-00003C350000}"/>
    <cellStyle name="40% - Énfasis3 2 2 5 14" xfId="37375" xr:uid="{00000000-0005-0000-0000-00003D350000}"/>
    <cellStyle name="40% - Énfasis3 2 2 5 15" xfId="42443" xr:uid="{9CD0176C-80E6-40F6-817F-CF04829C1817}"/>
    <cellStyle name="40% - Énfasis3 2 2 5 2" xfId="637" xr:uid="{00000000-0005-0000-0000-00003E350000}"/>
    <cellStyle name="40% - Énfasis3 2 2 5 2 10" xfId="37494" xr:uid="{00000000-0005-0000-0000-00003F350000}"/>
    <cellStyle name="40% - Énfasis3 2 2 5 2 11" xfId="42562" xr:uid="{998CBCFC-A5EA-4AF6-BDD1-6BC1DD28814D}"/>
    <cellStyle name="40% - Énfasis3 2 2 5 2 2" xfId="2247" xr:uid="{00000000-0005-0000-0000-000040350000}"/>
    <cellStyle name="40% - Énfasis3 2 2 5 2 2 2" xfId="4689" xr:uid="{00000000-0005-0000-0000-000041350000}"/>
    <cellStyle name="40% - Énfasis3 2 2 5 2 2 2 2" xfId="18799" xr:uid="{00000000-0005-0000-0000-000042350000}"/>
    <cellStyle name="40% - Énfasis3 2 2 5 2 2 2 2 2" xfId="31692" xr:uid="{00000000-0005-0000-0000-000043350000}"/>
    <cellStyle name="40% - Énfasis3 2 2 5 2 2 2 3" xfId="14510" xr:uid="{00000000-0005-0000-0000-000044350000}"/>
    <cellStyle name="40% - Énfasis3 2 2 5 2 2 2 3 2" xfId="36577" xr:uid="{00000000-0005-0000-0000-000045350000}"/>
    <cellStyle name="40% - Énfasis3 2 2 5 2 2 2 4" xfId="9632" xr:uid="{00000000-0005-0000-0000-000046350000}"/>
    <cellStyle name="40% - Énfasis3 2 2 5 2 2 2 5" xfId="26757" xr:uid="{00000000-0005-0000-0000-000047350000}"/>
    <cellStyle name="40% - Énfasis3 2 2 5 2 2 2 6" xfId="41586" xr:uid="{00000000-0005-0000-0000-000048350000}"/>
    <cellStyle name="40% - Énfasis3 2 2 5 2 2 2 7" xfId="46649" xr:uid="{DF940215-CB43-4275-8FA9-49AC753ED55E}"/>
    <cellStyle name="40% - Énfasis3 2 2 5 2 2 3" xfId="7163" xr:uid="{00000000-0005-0000-0000-000049350000}"/>
    <cellStyle name="40% - Énfasis3 2 2 5 2 2 3 2" xfId="29256" xr:uid="{00000000-0005-0000-0000-00004A350000}"/>
    <cellStyle name="40% - Énfasis3 2 2 5 2 2 4" xfId="16324" xr:uid="{00000000-0005-0000-0000-00004B350000}"/>
    <cellStyle name="40% - Énfasis3 2 2 5 2 2 4 2" xfId="34141" xr:uid="{00000000-0005-0000-0000-00004C350000}"/>
    <cellStyle name="40% - Énfasis3 2 2 5 2 2 5" xfId="21565" xr:uid="{00000000-0005-0000-0000-00004D350000}"/>
    <cellStyle name="40% - Énfasis3 2 2 5 2 2 6" xfId="12074" xr:uid="{00000000-0005-0000-0000-00004E350000}"/>
    <cellStyle name="40% - Énfasis3 2 2 5 2 2 7" xfId="24215" xr:uid="{00000000-0005-0000-0000-00004F350000}"/>
    <cellStyle name="40% - Énfasis3 2 2 5 2 2 8" xfId="39045" xr:uid="{00000000-0005-0000-0000-000050350000}"/>
    <cellStyle name="40% - Énfasis3 2 2 5 2 2 9" xfId="44113" xr:uid="{A4A59BF0-19B5-4B32-82AA-B6DF3EEC2221}"/>
    <cellStyle name="40% - Énfasis3 2 2 5 2 3" xfId="1634" xr:uid="{00000000-0005-0000-0000-000051350000}"/>
    <cellStyle name="40% - Énfasis3 2 2 5 2 3 2" xfId="4076" xr:uid="{00000000-0005-0000-0000-000052350000}"/>
    <cellStyle name="40% - Énfasis3 2 2 5 2 3 2 2" xfId="18186" xr:uid="{00000000-0005-0000-0000-000053350000}"/>
    <cellStyle name="40% - Énfasis3 2 2 5 2 3 2 2 2" xfId="31079" xr:uid="{00000000-0005-0000-0000-000054350000}"/>
    <cellStyle name="40% - Énfasis3 2 2 5 2 3 2 3" xfId="13897" xr:uid="{00000000-0005-0000-0000-000055350000}"/>
    <cellStyle name="40% - Énfasis3 2 2 5 2 3 2 3 2" xfId="35964" xr:uid="{00000000-0005-0000-0000-000056350000}"/>
    <cellStyle name="40% - Énfasis3 2 2 5 2 3 2 4" xfId="9019" xr:uid="{00000000-0005-0000-0000-000057350000}"/>
    <cellStyle name="40% - Énfasis3 2 2 5 2 3 2 5" xfId="26144" xr:uid="{00000000-0005-0000-0000-000058350000}"/>
    <cellStyle name="40% - Énfasis3 2 2 5 2 3 2 6" xfId="40973" xr:uid="{00000000-0005-0000-0000-000059350000}"/>
    <cellStyle name="40% - Énfasis3 2 2 5 2 3 2 7" xfId="46036" xr:uid="{3EF94668-4826-44F9-993F-A2EC3CAB4F4F}"/>
    <cellStyle name="40% - Énfasis3 2 2 5 2 3 3" xfId="6550" xr:uid="{00000000-0005-0000-0000-00005A350000}"/>
    <cellStyle name="40% - Énfasis3 2 2 5 2 3 3 2" xfId="28643" xr:uid="{00000000-0005-0000-0000-00005B350000}"/>
    <cellStyle name="40% - Énfasis3 2 2 5 2 3 4" xfId="20952" xr:uid="{00000000-0005-0000-0000-00005C350000}"/>
    <cellStyle name="40% - Énfasis3 2 2 5 2 3 4 2" xfId="33528" xr:uid="{00000000-0005-0000-0000-00005D350000}"/>
    <cellStyle name="40% - Énfasis3 2 2 5 2 3 5" xfId="11461" xr:uid="{00000000-0005-0000-0000-00005E350000}"/>
    <cellStyle name="40% - Énfasis3 2 2 5 2 3 6" xfId="23602" xr:uid="{00000000-0005-0000-0000-00005F350000}"/>
    <cellStyle name="40% - Énfasis3 2 2 5 2 3 7" xfId="38432" xr:uid="{00000000-0005-0000-0000-000060350000}"/>
    <cellStyle name="40% - Énfasis3 2 2 5 2 3 8" xfId="43500" xr:uid="{34E835EC-DD12-4F7E-ADCF-EB7661013E36}"/>
    <cellStyle name="40% - Énfasis3 2 2 5 2 4" xfId="3138" xr:uid="{00000000-0005-0000-0000-000061350000}"/>
    <cellStyle name="40% - Énfasis3 2 2 5 2 4 2" xfId="17248" xr:uid="{00000000-0005-0000-0000-000062350000}"/>
    <cellStyle name="40% - Énfasis3 2 2 5 2 4 2 2" xfId="30141" xr:uid="{00000000-0005-0000-0000-000063350000}"/>
    <cellStyle name="40% - Énfasis3 2 2 5 2 4 3" xfId="12959" xr:uid="{00000000-0005-0000-0000-000064350000}"/>
    <cellStyle name="40% - Énfasis3 2 2 5 2 4 3 2" xfId="35026" xr:uid="{00000000-0005-0000-0000-000065350000}"/>
    <cellStyle name="40% - Énfasis3 2 2 5 2 4 4" xfId="8081" xr:uid="{00000000-0005-0000-0000-000066350000}"/>
    <cellStyle name="40% - Énfasis3 2 2 5 2 4 5" xfId="25206" xr:uid="{00000000-0005-0000-0000-000067350000}"/>
    <cellStyle name="40% - Énfasis3 2 2 5 2 4 6" xfId="40035" xr:uid="{00000000-0005-0000-0000-000068350000}"/>
    <cellStyle name="40% - Énfasis3 2 2 5 2 4 7" xfId="45098" xr:uid="{F8249E7F-45DA-4B52-B259-E18F151293B1}"/>
    <cellStyle name="40% - Énfasis3 2 2 5 2 5" xfId="5612" xr:uid="{00000000-0005-0000-0000-000069350000}"/>
    <cellStyle name="40% - Énfasis3 2 2 5 2 5 2" xfId="27705" xr:uid="{00000000-0005-0000-0000-00006A350000}"/>
    <cellStyle name="40% - Énfasis3 2 2 5 2 6" xfId="15693" xr:uid="{00000000-0005-0000-0000-00006B350000}"/>
    <cellStyle name="40% - Énfasis3 2 2 5 2 6 2" xfId="32590" xr:uid="{00000000-0005-0000-0000-00006C350000}"/>
    <cellStyle name="40% - Énfasis3 2 2 5 2 7" xfId="19996" xr:uid="{00000000-0005-0000-0000-00006D350000}"/>
    <cellStyle name="40% - Énfasis3 2 2 5 2 8" xfId="10523" xr:uid="{00000000-0005-0000-0000-00006E350000}"/>
    <cellStyle name="40% - Énfasis3 2 2 5 2 9" xfId="22664" xr:uid="{00000000-0005-0000-0000-00006F350000}"/>
    <cellStyle name="40% - Énfasis3 2 2 5 3" xfId="1515" xr:uid="{00000000-0005-0000-0000-000070350000}"/>
    <cellStyle name="40% - Énfasis3 2 2 5 3 2" xfId="3957" xr:uid="{00000000-0005-0000-0000-000071350000}"/>
    <cellStyle name="40% - Énfasis3 2 2 5 3 2 2" xfId="18067" xr:uid="{00000000-0005-0000-0000-000072350000}"/>
    <cellStyle name="40% - Énfasis3 2 2 5 3 2 2 2" xfId="30960" xr:uid="{00000000-0005-0000-0000-000073350000}"/>
    <cellStyle name="40% - Énfasis3 2 2 5 3 2 3" xfId="13778" xr:uid="{00000000-0005-0000-0000-000074350000}"/>
    <cellStyle name="40% - Énfasis3 2 2 5 3 2 3 2" xfId="35845" xr:uid="{00000000-0005-0000-0000-000075350000}"/>
    <cellStyle name="40% - Énfasis3 2 2 5 3 2 4" xfId="8900" xr:uid="{00000000-0005-0000-0000-000076350000}"/>
    <cellStyle name="40% - Énfasis3 2 2 5 3 2 5" xfId="26025" xr:uid="{00000000-0005-0000-0000-000077350000}"/>
    <cellStyle name="40% - Énfasis3 2 2 5 3 2 6" xfId="40854" xr:uid="{00000000-0005-0000-0000-000078350000}"/>
    <cellStyle name="40% - Énfasis3 2 2 5 3 2 7" xfId="45917" xr:uid="{72CFDC1B-2B97-46B3-9052-517F457CA251}"/>
    <cellStyle name="40% - Énfasis3 2 2 5 3 3" xfId="6431" xr:uid="{00000000-0005-0000-0000-000079350000}"/>
    <cellStyle name="40% - Énfasis3 2 2 5 3 3 2" xfId="28524" xr:uid="{00000000-0005-0000-0000-00007A350000}"/>
    <cellStyle name="40% - Énfasis3 2 2 5 3 4" xfId="15574" xr:uid="{00000000-0005-0000-0000-00007B350000}"/>
    <cellStyle name="40% - Énfasis3 2 2 5 3 4 2" xfId="33409" xr:uid="{00000000-0005-0000-0000-00007C350000}"/>
    <cellStyle name="40% - Énfasis3 2 2 5 3 5" xfId="20833" xr:uid="{00000000-0005-0000-0000-00007D350000}"/>
    <cellStyle name="40% - Énfasis3 2 2 5 3 6" xfId="11342" xr:uid="{00000000-0005-0000-0000-00007E350000}"/>
    <cellStyle name="40% - Énfasis3 2 2 5 3 7" xfId="23483" xr:uid="{00000000-0005-0000-0000-00007F350000}"/>
    <cellStyle name="40% - Énfasis3 2 2 5 3 8" xfId="38313" xr:uid="{00000000-0005-0000-0000-000080350000}"/>
    <cellStyle name="40% - Énfasis3 2 2 5 3 9" xfId="43381" xr:uid="{62E3A79A-AB56-49E4-BF4F-056A24039BEE}"/>
    <cellStyle name="40% - Énfasis3 2 2 5 4" xfId="2128" xr:uid="{00000000-0005-0000-0000-000081350000}"/>
    <cellStyle name="40% - Énfasis3 2 2 5 4 2" xfId="4570" xr:uid="{00000000-0005-0000-0000-000082350000}"/>
    <cellStyle name="40% - Énfasis3 2 2 5 4 2 2" xfId="18680" xr:uid="{00000000-0005-0000-0000-000083350000}"/>
    <cellStyle name="40% - Énfasis3 2 2 5 4 2 2 2" xfId="31573" xr:uid="{00000000-0005-0000-0000-000084350000}"/>
    <cellStyle name="40% - Énfasis3 2 2 5 4 2 3" xfId="14391" xr:uid="{00000000-0005-0000-0000-000085350000}"/>
    <cellStyle name="40% - Énfasis3 2 2 5 4 2 3 2" xfId="36458" xr:uid="{00000000-0005-0000-0000-000086350000}"/>
    <cellStyle name="40% - Énfasis3 2 2 5 4 2 4" xfId="9513" xr:uid="{00000000-0005-0000-0000-000087350000}"/>
    <cellStyle name="40% - Énfasis3 2 2 5 4 2 5" xfId="26638" xr:uid="{00000000-0005-0000-0000-000088350000}"/>
    <cellStyle name="40% - Énfasis3 2 2 5 4 2 6" xfId="41467" xr:uid="{00000000-0005-0000-0000-000089350000}"/>
    <cellStyle name="40% - Énfasis3 2 2 5 4 2 7" xfId="46530" xr:uid="{2AF5785E-6A5A-4988-BBD3-230420AA6CF4}"/>
    <cellStyle name="40% - Énfasis3 2 2 5 4 3" xfId="7044" xr:uid="{00000000-0005-0000-0000-00008A350000}"/>
    <cellStyle name="40% - Énfasis3 2 2 5 4 3 2" xfId="29137" xr:uid="{00000000-0005-0000-0000-00008B350000}"/>
    <cellStyle name="40% - Énfasis3 2 2 5 4 4" xfId="16205" xr:uid="{00000000-0005-0000-0000-00008C350000}"/>
    <cellStyle name="40% - Énfasis3 2 2 5 4 4 2" xfId="34022" xr:uid="{00000000-0005-0000-0000-00008D350000}"/>
    <cellStyle name="40% - Énfasis3 2 2 5 4 5" xfId="21446" xr:uid="{00000000-0005-0000-0000-00008E350000}"/>
    <cellStyle name="40% - Énfasis3 2 2 5 4 6" xfId="11955" xr:uid="{00000000-0005-0000-0000-00008F350000}"/>
    <cellStyle name="40% - Énfasis3 2 2 5 4 7" xfId="24096" xr:uid="{00000000-0005-0000-0000-000090350000}"/>
    <cellStyle name="40% - Énfasis3 2 2 5 4 8" xfId="38926" xr:uid="{00000000-0005-0000-0000-000091350000}"/>
    <cellStyle name="40% - Énfasis3 2 2 5 4 9" xfId="43994" xr:uid="{E1C5C0F0-3AB7-46FC-8378-8D89E48D0F88}"/>
    <cellStyle name="40% - Énfasis3 2 2 5 5" xfId="2386" xr:uid="{00000000-0005-0000-0000-000092350000}"/>
    <cellStyle name="40% - Énfasis3 2 2 5 5 2" xfId="4828" xr:uid="{00000000-0005-0000-0000-000093350000}"/>
    <cellStyle name="40% - Énfasis3 2 2 5 5 2 2" xfId="18938" xr:uid="{00000000-0005-0000-0000-000094350000}"/>
    <cellStyle name="40% - Énfasis3 2 2 5 5 2 2 2" xfId="31831" xr:uid="{00000000-0005-0000-0000-000095350000}"/>
    <cellStyle name="40% - Énfasis3 2 2 5 5 2 3" xfId="14649" xr:uid="{00000000-0005-0000-0000-000096350000}"/>
    <cellStyle name="40% - Énfasis3 2 2 5 5 2 3 2" xfId="36716" xr:uid="{00000000-0005-0000-0000-000097350000}"/>
    <cellStyle name="40% - Énfasis3 2 2 5 5 2 4" xfId="9771" xr:uid="{00000000-0005-0000-0000-000098350000}"/>
    <cellStyle name="40% - Énfasis3 2 2 5 5 2 5" xfId="26896" xr:uid="{00000000-0005-0000-0000-000099350000}"/>
    <cellStyle name="40% - Énfasis3 2 2 5 5 2 6" xfId="41725" xr:uid="{00000000-0005-0000-0000-00009A350000}"/>
    <cellStyle name="40% - Énfasis3 2 2 5 5 2 7" xfId="46788" xr:uid="{BFD66136-833A-4D35-9BF4-EAC62AFDE15B}"/>
    <cellStyle name="40% - Énfasis3 2 2 5 5 3" xfId="7302" xr:uid="{00000000-0005-0000-0000-00009B350000}"/>
    <cellStyle name="40% - Énfasis3 2 2 5 5 3 2" xfId="29395" xr:uid="{00000000-0005-0000-0000-00009C350000}"/>
    <cellStyle name="40% - Énfasis3 2 2 5 5 4" xfId="16463" xr:uid="{00000000-0005-0000-0000-00009D350000}"/>
    <cellStyle name="40% - Énfasis3 2 2 5 5 4 2" xfId="34280" xr:uid="{00000000-0005-0000-0000-00009E350000}"/>
    <cellStyle name="40% - Énfasis3 2 2 5 5 5" xfId="21704" xr:uid="{00000000-0005-0000-0000-00009F350000}"/>
    <cellStyle name="40% - Énfasis3 2 2 5 5 6" xfId="12213" xr:uid="{00000000-0005-0000-0000-0000A0350000}"/>
    <cellStyle name="40% - Énfasis3 2 2 5 5 7" xfId="24354" xr:uid="{00000000-0005-0000-0000-0000A1350000}"/>
    <cellStyle name="40% - Énfasis3 2 2 5 5 8" xfId="39184" xr:uid="{00000000-0005-0000-0000-0000A2350000}"/>
    <cellStyle name="40% - Énfasis3 2 2 5 5 9" xfId="44252" xr:uid="{41E653EF-EBF1-4C72-9771-AA0A7B0260A2}"/>
    <cellStyle name="40% - Énfasis3 2 2 5 6" xfId="1073" xr:uid="{00000000-0005-0000-0000-0000A3350000}"/>
    <cellStyle name="40% - Énfasis3 2 2 5 6 2" xfId="3518" xr:uid="{00000000-0005-0000-0000-0000A4350000}"/>
    <cellStyle name="40% - Énfasis3 2 2 5 6 2 2" xfId="17628" xr:uid="{00000000-0005-0000-0000-0000A5350000}"/>
    <cellStyle name="40% - Énfasis3 2 2 5 6 2 2 2" xfId="30521" xr:uid="{00000000-0005-0000-0000-0000A6350000}"/>
    <cellStyle name="40% - Énfasis3 2 2 5 6 2 3" xfId="13339" xr:uid="{00000000-0005-0000-0000-0000A7350000}"/>
    <cellStyle name="40% - Énfasis3 2 2 5 6 2 3 2" xfId="35406" xr:uid="{00000000-0005-0000-0000-0000A8350000}"/>
    <cellStyle name="40% - Énfasis3 2 2 5 6 2 4" xfId="8461" xr:uid="{00000000-0005-0000-0000-0000A9350000}"/>
    <cellStyle name="40% - Énfasis3 2 2 5 6 2 5" xfId="25586" xr:uid="{00000000-0005-0000-0000-0000AA350000}"/>
    <cellStyle name="40% - Énfasis3 2 2 5 6 2 6" xfId="40415" xr:uid="{00000000-0005-0000-0000-0000AB350000}"/>
    <cellStyle name="40% - Énfasis3 2 2 5 6 2 7" xfId="45478" xr:uid="{9B34A428-2725-4F8A-AD27-E21CD531E030}"/>
    <cellStyle name="40% - Énfasis3 2 2 5 6 3" xfId="5992" xr:uid="{00000000-0005-0000-0000-0000AC350000}"/>
    <cellStyle name="40% - Énfasis3 2 2 5 6 3 2" xfId="28085" xr:uid="{00000000-0005-0000-0000-0000AD350000}"/>
    <cellStyle name="40% - Énfasis3 2 2 5 6 4" xfId="20394" xr:uid="{00000000-0005-0000-0000-0000AE350000}"/>
    <cellStyle name="40% - Énfasis3 2 2 5 6 4 2" xfId="32970" xr:uid="{00000000-0005-0000-0000-0000AF350000}"/>
    <cellStyle name="40% - Énfasis3 2 2 5 6 5" xfId="10903" xr:uid="{00000000-0005-0000-0000-0000B0350000}"/>
    <cellStyle name="40% - Énfasis3 2 2 5 6 6" xfId="23044" xr:uid="{00000000-0005-0000-0000-0000B1350000}"/>
    <cellStyle name="40% - Énfasis3 2 2 5 6 7" xfId="37874" xr:uid="{00000000-0005-0000-0000-0000B2350000}"/>
    <cellStyle name="40% - Énfasis3 2 2 5 6 8" xfId="42942" xr:uid="{6C806230-5D23-4922-A8C4-A5DD6F8E694B}"/>
    <cellStyle name="40% - Énfasis3 2 2 5 7" xfId="3019" xr:uid="{00000000-0005-0000-0000-0000B3350000}"/>
    <cellStyle name="40% - Énfasis3 2 2 5 7 2" xfId="17129" xr:uid="{00000000-0005-0000-0000-0000B4350000}"/>
    <cellStyle name="40% - Énfasis3 2 2 5 7 2 2" xfId="30022" xr:uid="{00000000-0005-0000-0000-0000B5350000}"/>
    <cellStyle name="40% - Énfasis3 2 2 5 7 3" xfId="12840" xr:uid="{00000000-0005-0000-0000-0000B6350000}"/>
    <cellStyle name="40% - Énfasis3 2 2 5 7 3 2" xfId="34907" xr:uid="{00000000-0005-0000-0000-0000B7350000}"/>
    <cellStyle name="40% - Énfasis3 2 2 5 7 4" xfId="7962" xr:uid="{00000000-0005-0000-0000-0000B8350000}"/>
    <cellStyle name="40% - Énfasis3 2 2 5 7 5" xfId="25087" xr:uid="{00000000-0005-0000-0000-0000B9350000}"/>
    <cellStyle name="40% - Énfasis3 2 2 5 7 6" xfId="39916" xr:uid="{00000000-0005-0000-0000-0000BA350000}"/>
    <cellStyle name="40% - Énfasis3 2 2 5 7 7" xfId="44979" xr:uid="{5206348D-AA37-4957-BBD5-F35D5867EE4F}"/>
    <cellStyle name="40% - Énfasis3 2 2 5 8" xfId="5493" xr:uid="{00000000-0005-0000-0000-0000BB350000}"/>
    <cellStyle name="40% - Énfasis3 2 2 5 8 2" xfId="27586" xr:uid="{00000000-0005-0000-0000-0000BC350000}"/>
    <cellStyle name="40% - Énfasis3 2 2 5 9" xfId="15135" xr:uid="{00000000-0005-0000-0000-0000BD350000}"/>
    <cellStyle name="40% - Énfasis3 2 2 5 9 2" xfId="32471" xr:uid="{00000000-0005-0000-0000-0000BE350000}"/>
    <cellStyle name="40% - Énfasis3 2 2 6" xfId="291" xr:uid="{00000000-0005-0000-0000-0000BF350000}"/>
    <cellStyle name="40% - Énfasis3 2 2 6 10" xfId="22345" xr:uid="{00000000-0005-0000-0000-0000C0350000}"/>
    <cellStyle name="40% - Énfasis3 2 2 6 11" xfId="37175" xr:uid="{00000000-0005-0000-0000-0000C1350000}"/>
    <cellStyle name="40% - Énfasis3 2 2 6 12" xfId="42243" xr:uid="{E65C1109-E43E-4B12-9385-61F928664D9C}"/>
    <cellStyle name="40% - Énfasis3 2 2 6 2" xfId="1313" xr:uid="{00000000-0005-0000-0000-0000C2350000}"/>
    <cellStyle name="40% - Énfasis3 2 2 6 2 2" xfId="3757" xr:uid="{00000000-0005-0000-0000-0000C3350000}"/>
    <cellStyle name="40% - Énfasis3 2 2 6 2 2 2" xfId="17867" xr:uid="{00000000-0005-0000-0000-0000C4350000}"/>
    <cellStyle name="40% - Énfasis3 2 2 6 2 2 2 2" xfId="30760" xr:uid="{00000000-0005-0000-0000-0000C5350000}"/>
    <cellStyle name="40% - Énfasis3 2 2 6 2 2 3" xfId="13578" xr:uid="{00000000-0005-0000-0000-0000C6350000}"/>
    <cellStyle name="40% - Énfasis3 2 2 6 2 2 3 2" xfId="35645" xr:uid="{00000000-0005-0000-0000-0000C7350000}"/>
    <cellStyle name="40% - Énfasis3 2 2 6 2 2 4" xfId="8700" xr:uid="{00000000-0005-0000-0000-0000C8350000}"/>
    <cellStyle name="40% - Énfasis3 2 2 6 2 2 5" xfId="25825" xr:uid="{00000000-0005-0000-0000-0000C9350000}"/>
    <cellStyle name="40% - Énfasis3 2 2 6 2 2 6" xfId="40654" xr:uid="{00000000-0005-0000-0000-0000CA350000}"/>
    <cellStyle name="40% - Énfasis3 2 2 6 2 2 7" xfId="45717" xr:uid="{8711AE10-5DAA-4960-8FF2-882C1BA19494}"/>
    <cellStyle name="40% - Énfasis3 2 2 6 2 3" xfId="6231" xr:uid="{00000000-0005-0000-0000-0000CB350000}"/>
    <cellStyle name="40% - Énfasis3 2 2 6 2 3 2" xfId="28324" xr:uid="{00000000-0005-0000-0000-0000CC350000}"/>
    <cellStyle name="40% - Énfasis3 2 2 6 2 4" xfId="15374" xr:uid="{00000000-0005-0000-0000-0000CD350000}"/>
    <cellStyle name="40% - Énfasis3 2 2 6 2 4 2" xfId="33209" xr:uid="{00000000-0005-0000-0000-0000CE350000}"/>
    <cellStyle name="40% - Énfasis3 2 2 6 2 5" xfId="20633" xr:uid="{00000000-0005-0000-0000-0000CF350000}"/>
    <cellStyle name="40% - Énfasis3 2 2 6 2 6" xfId="11142" xr:uid="{00000000-0005-0000-0000-0000D0350000}"/>
    <cellStyle name="40% - Énfasis3 2 2 6 2 7" xfId="23283" xr:uid="{00000000-0005-0000-0000-0000D1350000}"/>
    <cellStyle name="40% - Énfasis3 2 2 6 2 8" xfId="38113" xr:uid="{00000000-0005-0000-0000-0000D2350000}"/>
    <cellStyle name="40% - Énfasis3 2 2 6 2 9" xfId="43181" xr:uid="{838F57D7-21C1-4482-B832-71DDEB2596B2}"/>
    <cellStyle name="40% - Énfasis3 2 2 6 3" xfId="1928" xr:uid="{00000000-0005-0000-0000-0000D3350000}"/>
    <cellStyle name="40% - Énfasis3 2 2 6 3 2" xfId="4370" xr:uid="{00000000-0005-0000-0000-0000D4350000}"/>
    <cellStyle name="40% - Énfasis3 2 2 6 3 2 2" xfId="18480" xr:uid="{00000000-0005-0000-0000-0000D5350000}"/>
    <cellStyle name="40% - Énfasis3 2 2 6 3 2 2 2" xfId="31373" xr:uid="{00000000-0005-0000-0000-0000D6350000}"/>
    <cellStyle name="40% - Énfasis3 2 2 6 3 2 3" xfId="14191" xr:uid="{00000000-0005-0000-0000-0000D7350000}"/>
    <cellStyle name="40% - Énfasis3 2 2 6 3 2 3 2" xfId="36258" xr:uid="{00000000-0005-0000-0000-0000D8350000}"/>
    <cellStyle name="40% - Énfasis3 2 2 6 3 2 4" xfId="9313" xr:uid="{00000000-0005-0000-0000-0000D9350000}"/>
    <cellStyle name="40% - Énfasis3 2 2 6 3 2 5" xfId="26438" xr:uid="{00000000-0005-0000-0000-0000DA350000}"/>
    <cellStyle name="40% - Énfasis3 2 2 6 3 2 6" xfId="41267" xr:uid="{00000000-0005-0000-0000-0000DB350000}"/>
    <cellStyle name="40% - Énfasis3 2 2 6 3 2 7" xfId="46330" xr:uid="{798981EA-5008-479E-827E-ECFD2BC78110}"/>
    <cellStyle name="40% - Énfasis3 2 2 6 3 3" xfId="6844" xr:uid="{00000000-0005-0000-0000-0000DC350000}"/>
    <cellStyle name="40% - Énfasis3 2 2 6 3 3 2" xfId="28937" xr:uid="{00000000-0005-0000-0000-0000DD350000}"/>
    <cellStyle name="40% - Énfasis3 2 2 6 3 4" xfId="16005" xr:uid="{00000000-0005-0000-0000-0000DE350000}"/>
    <cellStyle name="40% - Énfasis3 2 2 6 3 4 2" xfId="33822" xr:uid="{00000000-0005-0000-0000-0000DF350000}"/>
    <cellStyle name="40% - Énfasis3 2 2 6 3 5" xfId="21246" xr:uid="{00000000-0005-0000-0000-0000E0350000}"/>
    <cellStyle name="40% - Énfasis3 2 2 6 3 6" xfId="11755" xr:uid="{00000000-0005-0000-0000-0000E1350000}"/>
    <cellStyle name="40% - Énfasis3 2 2 6 3 7" xfId="23896" xr:uid="{00000000-0005-0000-0000-0000E2350000}"/>
    <cellStyle name="40% - Énfasis3 2 2 6 3 8" xfId="38726" xr:uid="{00000000-0005-0000-0000-0000E3350000}"/>
    <cellStyle name="40% - Énfasis3 2 2 6 3 9" xfId="43794" xr:uid="{3E373BC0-1AB6-4633-81A7-0D812D4FDED5}"/>
    <cellStyle name="40% - Énfasis3 2 2 6 4" xfId="1124" xr:uid="{00000000-0005-0000-0000-0000E4350000}"/>
    <cellStyle name="40% - Énfasis3 2 2 6 4 2" xfId="3569" xr:uid="{00000000-0005-0000-0000-0000E5350000}"/>
    <cellStyle name="40% - Énfasis3 2 2 6 4 2 2" xfId="17679" xr:uid="{00000000-0005-0000-0000-0000E6350000}"/>
    <cellStyle name="40% - Énfasis3 2 2 6 4 2 2 2" xfId="30572" xr:uid="{00000000-0005-0000-0000-0000E7350000}"/>
    <cellStyle name="40% - Énfasis3 2 2 6 4 2 3" xfId="13390" xr:uid="{00000000-0005-0000-0000-0000E8350000}"/>
    <cellStyle name="40% - Énfasis3 2 2 6 4 2 3 2" xfId="35457" xr:uid="{00000000-0005-0000-0000-0000E9350000}"/>
    <cellStyle name="40% - Énfasis3 2 2 6 4 2 4" xfId="8512" xr:uid="{00000000-0005-0000-0000-0000EA350000}"/>
    <cellStyle name="40% - Énfasis3 2 2 6 4 2 5" xfId="25637" xr:uid="{00000000-0005-0000-0000-0000EB350000}"/>
    <cellStyle name="40% - Énfasis3 2 2 6 4 2 6" xfId="40466" xr:uid="{00000000-0005-0000-0000-0000EC350000}"/>
    <cellStyle name="40% - Énfasis3 2 2 6 4 2 7" xfId="45529" xr:uid="{25350525-6D59-473E-AA28-D2F67CC11BBE}"/>
    <cellStyle name="40% - Énfasis3 2 2 6 4 3" xfId="6043" xr:uid="{00000000-0005-0000-0000-0000ED350000}"/>
    <cellStyle name="40% - Énfasis3 2 2 6 4 3 2" xfId="28136" xr:uid="{00000000-0005-0000-0000-0000EE350000}"/>
    <cellStyle name="40% - Énfasis3 2 2 6 4 4" xfId="20445" xr:uid="{00000000-0005-0000-0000-0000EF350000}"/>
    <cellStyle name="40% - Énfasis3 2 2 6 4 4 2" xfId="33021" xr:uid="{00000000-0005-0000-0000-0000F0350000}"/>
    <cellStyle name="40% - Énfasis3 2 2 6 4 5" xfId="10954" xr:uid="{00000000-0005-0000-0000-0000F1350000}"/>
    <cellStyle name="40% - Énfasis3 2 2 6 4 6" xfId="23095" xr:uid="{00000000-0005-0000-0000-0000F2350000}"/>
    <cellStyle name="40% - Énfasis3 2 2 6 4 7" xfId="37925" xr:uid="{00000000-0005-0000-0000-0000F3350000}"/>
    <cellStyle name="40% - Énfasis3 2 2 6 4 8" xfId="42993" xr:uid="{D19BA0B6-E457-430D-8F56-CD8EA317F943}"/>
    <cellStyle name="40% - Énfasis3 2 2 6 5" xfId="2819" xr:uid="{00000000-0005-0000-0000-0000F4350000}"/>
    <cellStyle name="40% - Énfasis3 2 2 6 5 2" xfId="16929" xr:uid="{00000000-0005-0000-0000-0000F5350000}"/>
    <cellStyle name="40% - Énfasis3 2 2 6 5 2 2" xfId="29822" xr:uid="{00000000-0005-0000-0000-0000F6350000}"/>
    <cellStyle name="40% - Énfasis3 2 2 6 5 3" xfId="12640" xr:uid="{00000000-0005-0000-0000-0000F7350000}"/>
    <cellStyle name="40% - Énfasis3 2 2 6 5 3 2" xfId="34707" xr:uid="{00000000-0005-0000-0000-0000F8350000}"/>
    <cellStyle name="40% - Énfasis3 2 2 6 5 4" xfId="7762" xr:uid="{00000000-0005-0000-0000-0000F9350000}"/>
    <cellStyle name="40% - Énfasis3 2 2 6 5 5" xfId="24887" xr:uid="{00000000-0005-0000-0000-0000FA350000}"/>
    <cellStyle name="40% - Énfasis3 2 2 6 5 6" xfId="39716" xr:uid="{00000000-0005-0000-0000-0000FB350000}"/>
    <cellStyle name="40% - Énfasis3 2 2 6 5 7" xfId="44779" xr:uid="{1FFCB32F-7582-472C-9EF1-19836AC2C7CC}"/>
    <cellStyle name="40% - Énfasis3 2 2 6 6" xfId="5293" xr:uid="{00000000-0005-0000-0000-0000FC350000}"/>
    <cellStyle name="40% - Énfasis3 2 2 6 6 2" xfId="27386" xr:uid="{00000000-0005-0000-0000-0000FD350000}"/>
    <cellStyle name="40% - Énfasis3 2 2 6 7" xfId="15186" xr:uid="{00000000-0005-0000-0000-0000FE350000}"/>
    <cellStyle name="40% - Énfasis3 2 2 6 7 2" xfId="32271" xr:uid="{00000000-0005-0000-0000-0000FF350000}"/>
    <cellStyle name="40% - Énfasis3 2 2 6 8" xfId="19677" xr:uid="{00000000-0005-0000-0000-000000360000}"/>
    <cellStyle name="40% - Énfasis3 2 2 6 9" xfId="10204" xr:uid="{00000000-0005-0000-0000-000001360000}"/>
    <cellStyle name="40% - Énfasis3 2 2 7" xfId="633" xr:uid="{00000000-0005-0000-0000-000002360000}"/>
    <cellStyle name="40% - Énfasis3 2 2 7 10" xfId="37490" xr:uid="{00000000-0005-0000-0000-000003360000}"/>
    <cellStyle name="40% - Énfasis3 2 2 7 11" xfId="42558" xr:uid="{976283FA-D755-443C-B3D2-C459AA947E25}"/>
    <cellStyle name="40% - Énfasis3 2 2 7 2" xfId="2243" xr:uid="{00000000-0005-0000-0000-000004360000}"/>
    <cellStyle name="40% - Énfasis3 2 2 7 2 2" xfId="4685" xr:uid="{00000000-0005-0000-0000-000005360000}"/>
    <cellStyle name="40% - Énfasis3 2 2 7 2 2 2" xfId="18795" xr:uid="{00000000-0005-0000-0000-000006360000}"/>
    <cellStyle name="40% - Énfasis3 2 2 7 2 2 2 2" xfId="31688" xr:uid="{00000000-0005-0000-0000-000007360000}"/>
    <cellStyle name="40% - Énfasis3 2 2 7 2 2 3" xfId="14506" xr:uid="{00000000-0005-0000-0000-000008360000}"/>
    <cellStyle name="40% - Énfasis3 2 2 7 2 2 3 2" xfId="36573" xr:uid="{00000000-0005-0000-0000-000009360000}"/>
    <cellStyle name="40% - Énfasis3 2 2 7 2 2 4" xfId="9628" xr:uid="{00000000-0005-0000-0000-00000A360000}"/>
    <cellStyle name="40% - Énfasis3 2 2 7 2 2 5" xfId="26753" xr:uid="{00000000-0005-0000-0000-00000B360000}"/>
    <cellStyle name="40% - Énfasis3 2 2 7 2 2 6" xfId="41582" xr:uid="{00000000-0005-0000-0000-00000C360000}"/>
    <cellStyle name="40% - Énfasis3 2 2 7 2 2 7" xfId="46645" xr:uid="{39432F8E-EC40-4114-AA6E-DC5028440EDA}"/>
    <cellStyle name="40% - Énfasis3 2 2 7 2 3" xfId="7159" xr:uid="{00000000-0005-0000-0000-00000D360000}"/>
    <cellStyle name="40% - Énfasis3 2 2 7 2 3 2" xfId="29252" xr:uid="{00000000-0005-0000-0000-00000E360000}"/>
    <cellStyle name="40% - Énfasis3 2 2 7 2 4" xfId="16320" xr:uid="{00000000-0005-0000-0000-00000F360000}"/>
    <cellStyle name="40% - Énfasis3 2 2 7 2 4 2" xfId="34137" xr:uid="{00000000-0005-0000-0000-000010360000}"/>
    <cellStyle name="40% - Énfasis3 2 2 7 2 5" xfId="21561" xr:uid="{00000000-0005-0000-0000-000011360000}"/>
    <cellStyle name="40% - Énfasis3 2 2 7 2 6" xfId="12070" xr:uid="{00000000-0005-0000-0000-000012360000}"/>
    <cellStyle name="40% - Énfasis3 2 2 7 2 7" xfId="24211" xr:uid="{00000000-0005-0000-0000-000013360000}"/>
    <cellStyle name="40% - Énfasis3 2 2 7 2 8" xfId="39041" xr:uid="{00000000-0005-0000-0000-000014360000}"/>
    <cellStyle name="40% - Énfasis3 2 2 7 2 9" xfId="44109" xr:uid="{364C6219-831D-4D79-9469-E5851FA48354}"/>
    <cellStyle name="40% - Énfasis3 2 2 7 3" xfId="1630" xr:uid="{00000000-0005-0000-0000-000015360000}"/>
    <cellStyle name="40% - Énfasis3 2 2 7 3 2" xfId="4072" xr:uid="{00000000-0005-0000-0000-000016360000}"/>
    <cellStyle name="40% - Énfasis3 2 2 7 3 2 2" xfId="18182" xr:uid="{00000000-0005-0000-0000-000017360000}"/>
    <cellStyle name="40% - Énfasis3 2 2 7 3 2 2 2" xfId="31075" xr:uid="{00000000-0005-0000-0000-000018360000}"/>
    <cellStyle name="40% - Énfasis3 2 2 7 3 2 3" xfId="13893" xr:uid="{00000000-0005-0000-0000-000019360000}"/>
    <cellStyle name="40% - Énfasis3 2 2 7 3 2 3 2" xfId="35960" xr:uid="{00000000-0005-0000-0000-00001A360000}"/>
    <cellStyle name="40% - Énfasis3 2 2 7 3 2 4" xfId="9015" xr:uid="{00000000-0005-0000-0000-00001B360000}"/>
    <cellStyle name="40% - Énfasis3 2 2 7 3 2 5" xfId="26140" xr:uid="{00000000-0005-0000-0000-00001C360000}"/>
    <cellStyle name="40% - Énfasis3 2 2 7 3 2 6" xfId="40969" xr:uid="{00000000-0005-0000-0000-00001D360000}"/>
    <cellStyle name="40% - Énfasis3 2 2 7 3 2 7" xfId="46032" xr:uid="{E76F9933-7A97-466C-AD6E-E9CE7B7BA3DF}"/>
    <cellStyle name="40% - Énfasis3 2 2 7 3 3" xfId="6546" xr:uid="{00000000-0005-0000-0000-00001E360000}"/>
    <cellStyle name="40% - Énfasis3 2 2 7 3 3 2" xfId="28639" xr:uid="{00000000-0005-0000-0000-00001F360000}"/>
    <cellStyle name="40% - Énfasis3 2 2 7 3 4" xfId="20948" xr:uid="{00000000-0005-0000-0000-000020360000}"/>
    <cellStyle name="40% - Énfasis3 2 2 7 3 4 2" xfId="33524" xr:uid="{00000000-0005-0000-0000-000021360000}"/>
    <cellStyle name="40% - Énfasis3 2 2 7 3 5" xfId="11457" xr:uid="{00000000-0005-0000-0000-000022360000}"/>
    <cellStyle name="40% - Énfasis3 2 2 7 3 6" xfId="23598" xr:uid="{00000000-0005-0000-0000-000023360000}"/>
    <cellStyle name="40% - Énfasis3 2 2 7 3 7" xfId="38428" xr:uid="{00000000-0005-0000-0000-000024360000}"/>
    <cellStyle name="40% - Énfasis3 2 2 7 3 8" xfId="43496" xr:uid="{EDBF9756-FE08-4270-8A5D-182B5246B4CE}"/>
    <cellStyle name="40% - Énfasis3 2 2 7 4" xfId="3134" xr:uid="{00000000-0005-0000-0000-000025360000}"/>
    <cellStyle name="40% - Énfasis3 2 2 7 4 2" xfId="17244" xr:uid="{00000000-0005-0000-0000-000026360000}"/>
    <cellStyle name="40% - Énfasis3 2 2 7 4 2 2" xfId="30137" xr:uid="{00000000-0005-0000-0000-000027360000}"/>
    <cellStyle name="40% - Énfasis3 2 2 7 4 3" xfId="12955" xr:uid="{00000000-0005-0000-0000-000028360000}"/>
    <cellStyle name="40% - Énfasis3 2 2 7 4 3 2" xfId="35022" xr:uid="{00000000-0005-0000-0000-000029360000}"/>
    <cellStyle name="40% - Énfasis3 2 2 7 4 4" xfId="8077" xr:uid="{00000000-0005-0000-0000-00002A360000}"/>
    <cellStyle name="40% - Énfasis3 2 2 7 4 5" xfId="25202" xr:uid="{00000000-0005-0000-0000-00002B360000}"/>
    <cellStyle name="40% - Énfasis3 2 2 7 4 6" xfId="40031" xr:uid="{00000000-0005-0000-0000-00002C360000}"/>
    <cellStyle name="40% - Énfasis3 2 2 7 4 7" xfId="45094" xr:uid="{2500AAD6-469A-41E8-9D3E-7E5B5B155B66}"/>
    <cellStyle name="40% - Énfasis3 2 2 7 5" xfId="5608" xr:uid="{00000000-0005-0000-0000-00002D360000}"/>
    <cellStyle name="40% - Énfasis3 2 2 7 5 2" xfId="27701" xr:uid="{00000000-0005-0000-0000-00002E360000}"/>
    <cellStyle name="40% - Énfasis3 2 2 7 6" xfId="15689" xr:uid="{00000000-0005-0000-0000-00002F360000}"/>
    <cellStyle name="40% - Énfasis3 2 2 7 6 2" xfId="32586" xr:uid="{00000000-0005-0000-0000-000030360000}"/>
    <cellStyle name="40% - Énfasis3 2 2 7 7" xfId="19992" xr:uid="{00000000-0005-0000-0000-000031360000}"/>
    <cellStyle name="40% - Énfasis3 2 2 7 8" xfId="10519" xr:uid="{00000000-0005-0000-0000-000032360000}"/>
    <cellStyle name="40% - Énfasis3 2 2 7 9" xfId="22660" xr:uid="{00000000-0005-0000-0000-000033360000}"/>
    <cellStyle name="40% - Énfasis3 2 2 8" xfId="1179" xr:uid="{00000000-0005-0000-0000-000034360000}"/>
    <cellStyle name="40% - Énfasis3 2 2 8 2" xfId="3624" xr:uid="{00000000-0005-0000-0000-000035360000}"/>
    <cellStyle name="40% - Énfasis3 2 2 8 2 2" xfId="17734" xr:uid="{00000000-0005-0000-0000-000036360000}"/>
    <cellStyle name="40% - Énfasis3 2 2 8 2 2 2" xfId="30627" xr:uid="{00000000-0005-0000-0000-000037360000}"/>
    <cellStyle name="40% - Énfasis3 2 2 8 2 3" xfId="13445" xr:uid="{00000000-0005-0000-0000-000038360000}"/>
    <cellStyle name="40% - Énfasis3 2 2 8 2 3 2" xfId="35512" xr:uid="{00000000-0005-0000-0000-000039360000}"/>
    <cellStyle name="40% - Énfasis3 2 2 8 2 4" xfId="8567" xr:uid="{00000000-0005-0000-0000-00003A360000}"/>
    <cellStyle name="40% - Énfasis3 2 2 8 2 5" xfId="25692" xr:uid="{00000000-0005-0000-0000-00003B360000}"/>
    <cellStyle name="40% - Énfasis3 2 2 8 2 6" xfId="40521" xr:uid="{00000000-0005-0000-0000-00003C360000}"/>
    <cellStyle name="40% - Énfasis3 2 2 8 2 7" xfId="45584" xr:uid="{4BACBB9A-C76F-44D6-AF9E-AF59E5508BD5}"/>
    <cellStyle name="40% - Énfasis3 2 2 8 3" xfId="6098" xr:uid="{00000000-0005-0000-0000-00003D360000}"/>
    <cellStyle name="40% - Énfasis3 2 2 8 3 2" xfId="28191" xr:uid="{00000000-0005-0000-0000-00003E360000}"/>
    <cellStyle name="40% - Énfasis3 2 2 8 4" xfId="15241" xr:uid="{00000000-0005-0000-0000-00003F360000}"/>
    <cellStyle name="40% - Énfasis3 2 2 8 4 2" xfId="33076" xr:uid="{00000000-0005-0000-0000-000040360000}"/>
    <cellStyle name="40% - Énfasis3 2 2 8 5" xfId="20500" xr:uid="{00000000-0005-0000-0000-000041360000}"/>
    <cellStyle name="40% - Énfasis3 2 2 8 6" xfId="11009" xr:uid="{00000000-0005-0000-0000-000042360000}"/>
    <cellStyle name="40% - Énfasis3 2 2 8 7" xfId="23150" xr:uid="{00000000-0005-0000-0000-000043360000}"/>
    <cellStyle name="40% - Énfasis3 2 2 8 8" xfId="37980" xr:uid="{00000000-0005-0000-0000-000044360000}"/>
    <cellStyle name="40% - Énfasis3 2 2 8 9" xfId="43048" xr:uid="{1C3769D5-989E-4F8C-9551-2581F18FC96C}"/>
    <cellStyle name="40% - Énfasis3 2 2 9" xfId="1795" xr:uid="{00000000-0005-0000-0000-000045360000}"/>
    <cellStyle name="40% - Énfasis3 2 2 9 2" xfId="4237" xr:uid="{00000000-0005-0000-0000-000046360000}"/>
    <cellStyle name="40% - Énfasis3 2 2 9 2 2" xfId="18347" xr:uid="{00000000-0005-0000-0000-000047360000}"/>
    <cellStyle name="40% - Énfasis3 2 2 9 2 2 2" xfId="31240" xr:uid="{00000000-0005-0000-0000-000048360000}"/>
    <cellStyle name="40% - Énfasis3 2 2 9 2 3" xfId="14058" xr:uid="{00000000-0005-0000-0000-000049360000}"/>
    <cellStyle name="40% - Énfasis3 2 2 9 2 3 2" xfId="36125" xr:uid="{00000000-0005-0000-0000-00004A360000}"/>
    <cellStyle name="40% - Énfasis3 2 2 9 2 4" xfId="9180" xr:uid="{00000000-0005-0000-0000-00004B360000}"/>
    <cellStyle name="40% - Énfasis3 2 2 9 2 5" xfId="26305" xr:uid="{00000000-0005-0000-0000-00004C360000}"/>
    <cellStyle name="40% - Énfasis3 2 2 9 2 6" xfId="41134" xr:uid="{00000000-0005-0000-0000-00004D360000}"/>
    <cellStyle name="40% - Énfasis3 2 2 9 2 7" xfId="46197" xr:uid="{49171386-6596-453E-BC15-9B3FB4CFCBE9}"/>
    <cellStyle name="40% - Énfasis3 2 2 9 3" xfId="6711" xr:uid="{00000000-0005-0000-0000-00004E360000}"/>
    <cellStyle name="40% - Énfasis3 2 2 9 3 2" xfId="28804" xr:uid="{00000000-0005-0000-0000-00004F360000}"/>
    <cellStyle name="40% - Énfasis3 2 2 9 4" xfId="15872" xr:uid="{00000000-0005-0000-0000-000050360000}"/>
    <cellStyle name="40% - Énfasis3 2 2 9 4 2" xfId="33689" xr:uid="{00000000-0005-0000-0000-000051360000}"/>
    <cellStyle name="40% - Énfasis3 2 2 9 5" xfId="21113" xr:uid="{00000000-0005-0000-0000-000052360000}"/>
    <cellStyle name="40% - Énfasis3 2 2 9 6" xfId="11622" xr:uid="{00000000-0005-0000-0000-000053360000}"/>
    <cellStyle name="40% - Énfasis3 2 2 9 7" xfId="23763" xr:uid="{00000000-0005-0000-0000-000054360000}"/>
    <cellStyle name="40% - Énfasis3 2 2 9 8" xfId="38593" xr:uid="{00000000-0005-0000-0000-000055360000}"/>
    <cellStyle name="40% - Énfasis3 2 2 9 9" xfId="43661" xr:uid="{DA3C4858-D447-43E9-AAD8-DD67217D12EE}"/>
    <cellStyle name="40% - Énfasis3 2 20" xfId="22046" xr:uid="{00000000-0005-0000-0000-000056360000}"/>
    <cellStyle name="40% - Énfasis3 2 21" xfId="22174" xr:uid="{00000000-0005-0000-0000-000057360000}"/>
    <cellStyle name="40% - Énfasis3 2 22" xfId="37004" xr:uid="{00000000-0005-0000-0000-000058360000}"/>
    <cellStyle name="40% - Énfasis3 2 23" xfId="42063" xr:uid="{00000000-0005-0000-0000-000059360000}"/>
    <cellStyle name="40% - Énfasis3 2 24" xfId="42077" xr:uid="{EC875DB4-8754-40F9-9BAB-01F12E877FB5}"/>
    <cellStyle name="40% - Énfasis3 2 3" xfId="214" xr:uid="{00000000-0005-0000-0000-00005A360000}"/>
    <cellStyle name="40% - Énfasis3 2 3 10" xfId="15028" xr:uid="{00000000-0005-0000-0000-00005B360000}"/>
    <cellStyle name="40% - Énfasis3 2 3 10 2" xfId="32198" xr:uid="{00000000-0005-0000-0000-00005C360000}"/>
    <cellStyle name="40% - Énfasis3 2 3 11" xfId="19358" xr:uid="{00000000-0005-0000-0000-00005D360000}"/>
    <cellStyle name="40% - Énfasis3 2 3 12" xfId="19606" xr:uid="{00000000-0005-0000-0000-00005E360000}"/>
    <cellStyle name="40% - Énfasis3 2 3 13" xfId="10131" xr:uid="{00000000-0005-0000-0000-00005F360000}"/>
    <cellStyle name="40% - Énfasis3 2 3 14" xfId="22060" xr:uid="{00000000-0005-0000-0000-000060360000}"/>
    <cellStyle name="40% - Énfasis3 2 3 15" xfId="22272" xr:uid="{00000000-0005-0000-0000-000061360000}"/>
    <cellStyle name="40% - Énfasis3 2 3 16" xfId="37102" xr:uid="{00000000-0005-0000-0000-000062360000}"/>
    <cellStyle name="40% - Énfasis3 2 3 17" xfId="42172" xr:uid="{16993079-9C5E-45D8-AF3F-220A1E85F81B}"/>
    <cellStyle name="40% - Énfasis3 2 3 2" xfId="407" xr:uid="{00000000-0005-0000-0000-000063360000}"/>
    <cellStyle name="40% - Énfasis3 2 3 2 10" xfId="37268" xr:uid="{00000000-0005-0000-0000-000064360000}"/>
    <cellStyle name="40% - Énfasis3 2 3 2 11" xfId="42336" xr:uid="{0B81A792-FC57-4B24-BA64-919F2654A9A0}"/>
    <cellStyle name="40% - Énfasis3 2 3 2 2" xfId="2021" xr:uid="{00000000-0005-0000-0000-000065360000}"/>
    <cellStyle name="40% - Énfasis3 2 3 2 2 2" xfId="4463" xr:uid="{00000000-0005-0000-0000-000066360000}"/>
    <cellStyle name="40% - Énfasis3 2 3 2 2 2 2" xfId="18573" xr:uid="{00000000-0005-0000-0000-000067360000}"/>
    <cellStyle name="40% - Énfasis3 2 3 2 2 2 2 2" xfId="31466" xr:uid="{00000000-0005-0000-0000-000068360000}"/>
    <cellStyle name="40% - Énfasis3 2 3 2 2 2 3" xfId="14284" xr:uid="{00000000-0005-0000-0000-000069360000}"/>
    <cellStyle name="40% - Énfasis3 2 3 2 2 2 3 2" xfId="36351" xr:uid="{00000000-0005-0000-0000-00006A360000}"/>
    <cellStyle name="40% - Énfasis3 2 3 2 2 2 4" xfId="9406" xr:uid="{00000000-0005-0000-0000-00006B360000}"/>
    <cellStyle name="40% - Énfasis3 2 3 2 2 2 5" xfId="26531" xr:uid="{00000000-0005-0000-0000-00006C360000}"/>
    <cellStyle name="40% - Énfasis3 2 3 2 2 2 6" xfId="41360" xr:uid="{00000000-0005-0000-0000-00006D360000}"/>
    <cellStyle name="40% - Énfasis3 2 3 2 2 2 7" xfId="46423" xr:uid="{8CB6863E-9753-48C8-ADBA-9EFDA9C65516}"/>
    <cellStyle name="40% - Énfasis3 2 3 2 2 3" xfId="6937" xr:uid="{00000000-0005-0000-0000-00006E360000}"/>
    <cellStyle name="40% - Énfasis3 2 3 2 2 3 2" xfId="29030" xr:uid="{00000000-0005-0000-0000-00006F360000}"/>
    <cellStyle name="40% - Énfasis3 2 3 2 2 4" xfId="16098" xr:uid="{00000000-0005-0000-0000-000070360000}"/>
    <cellStyle name="40% - Énfasis3 2 3 2 2 4 2" xfId="33915" xr:uid="{00000000-0005-0000-0000-000071360000}"/>
    <cellStyle name="40% - Énfasis3 2 3 2 2 5" xfId="21339" xr:uid="{00000000-0005-0000-0000-000072360000}"/>
    <cellStyle name="40% - Énfasis3 2 3 2 2 6" xfId="11848" xr:uid="{00000000-0005-0000-0000-000073360000}"/>
    <cellStyle name="40% - Énfasis3 2 3 2 2 7" xfId="23989" xr:uid="{00000000-0005-0000-0000-000074360000}"/>
    <cellStyle name="40% - Énfasis3 2 3 2 2 8" xfId="38819" xr:uid="{00000000-0005-0000-0000-000075360000}"/>
    <cellStyle name="40% - Énfasis3 2 3 2 2 9" xfId="43887" xr:uid="{E8679C11-D454-4DBD-814C-AAFA0071ADC8}"/>
    <cellStyle name="40% - Énfasis3 2 3 2 3" xfId="1408" xr:uid="{00000000-0005-0000-0000-000076360000}"/>
    <cellStyle name="40% - Énfasis3 2 3 2 3 2" xfId="3850" xr:uid="{00000000-0005-0000-0000-000077360000}"/>
    <cellStyle name="40% - Énfasis3 2 3 2 3 2 2" xfId="17960" xr:uid="{00000000-0005-0000-0000-000078360000}"/>
    <cellStyle name="40% - Énfasis3 2 3 2 3 2 2 2" xfId="30853" xr:uid="{00000000-0005-0000-0000-000079360000}"/>
    <cellStyle name="40% - Énfasis3 2 3 2 3 2 3" xfId="13671" xr:uid="{00000000-0005-0000-0000-00007A360000}"/>
    <cellStyle name="40% - Énfasis3 2 3 2 3 2 3 2" xfId="35738" xr:uid="{00000000-0005-0000-0000-00007B360000}"/>
    <cellStyle name="40% - Énfasis3 2 3 2 3 2 4" xfId="8793" xr:uid="{00000000-0005-0000-0000-00007C360000}"/>
    <cellStyle name="40% - Énfasis3 2 3 2 3 2 5" xfId="25918" xr:uid="{00000000-0005-0000-0000-00007D360000}"/>
    <cellStyle name="40% - Énfasis3 2 3 2 3 2 6" xfId="40747" xr:uid="{00000000-0005-0000-0000-00007E360000}"/>
    <cellStyle name="40% - Énfasis3 2 3 2 3 2 7" xfId="45810" xr:uid="{0D799DA1-5AEA-44BC-9EB9-10CDFFFF86E1}"/>
    <cellStyle name="40% - Énfasis3 2 3 2 3 3" xfId="6324" xr:uid="{00000000-0005-0000-0000-00007F360000}"/>
    <cellStyle name="40% - Énfasis3 2 3 2 3 3 2" xfId="28417" xr:uid="{00000000-0005-0000-0000-000080360000}"/>
    <cellStyle name="40% - Énfasis3 2 3 2 3 4" xfId="20726" xr:uid="{00000000-0005-0000-0000-000081360000}"/>
    <cellStyle name="40% - Énfasis3 2 3 2 3 4 2" xfId="33302" xr:uid="{00000000-0005-0000-0000-000082360000}"/>
    <cellStyle name="40% - Énfasis3 2 3 2 3 5" xfId="11235" xr:uid="{00000000-0005-0000-0000-000083360000}"/>
    <cellStyle name="40% - Énfasis3 2 3 2 3 6" xfId="23376" xr:uid="{00000000-0005-0000-0000-000084360000}"/>
    <cellStyle name="40% - Énfasis3 2 3 2 3 7" xfId="38206" xr:uid="{00000000-0005-0000-0000-000085360000}"/>
    <cellStyle name="40% - Énfasis3 2 3 2 3 8" xfId="43274" xr:uid="{D8598E39-7D5B-4D19-A289-5DEEF1B84688}"/>
    <cellStyle name="40% - Énfasis3 2 3 2 4" xfId="2912" xr:uid="{00000000-0005-0000-0000-000086360000}"/>
    <cellStyle name="40% - Énfasis3 2 3 2 4 2" xfId="17022" xr:uid="{00000000-0005-0000-0000-000087360000}"/>
    <cellStyle name="40% - Énfasis3 2 3 2 4 2 2" xfId="29915" xr:uid="{00000000-0005-0000-0000-000088360000}"/>
    <cellStyle name="40% - Énfasis3 2 3 2 4 3" xfId="12733" xr:uid="{00000000-0005-0000-0000-000089360000}"/>
    <cellStyle name="40% - Énfasis3 2 3 2 4 3 2" xfId="34800" xr:uid="{00000000-0005-0000-0000-00008A360000}"/>
    <cellStyle name="40% - Énfasis3 2 3 2 4 4" xfId="7855" xr:uid="{00000000-0005-0000-0000-00008B360000}"/>
    <cellStyle name="40% - Énfasis3 2 3 2 4 5" xfId="24980" xr:uid="{00000000-0005-0000-0000-00008C360000}"/>
    <cellStyle name="40% - Énfasis3 2 3 2 4 6" xfId="39809" xr:uid="{00000000-0005-0000-0000-00008D360000}"/>
    <cellStyle name="40% - Énfasis3 2 3 2 4 7" xfId="44872" xr:uid="{36E85B0A-0E08-48C6-BC41-69A9A3F9C7CC}"/>
    <cellStyle name="40% - Énfasis3 2 3 2 5" xfId="5386" xr:uid="{00000000-0005-0000-0000-00008E360000}"/>
    <cellStyle name="40% - Énfasis3 2 3 2 5 2" xfId="27479" xr:uid="{00000000-0005-0000-0000-00008F360000}"/>
    <cellStyle name="40% - Énfasis3 2 3 2 6" xfId="15467" xr:uid="{00000000-0005-0000-0000-000090360000}"/>
    <cellStyle name="40% - Énfasis3 2 3 2 6 2" xfId="32364" xr:uid="{00000000-0005-0000-0000-000091360000}"/>
    <cellStyle name="40% - Énfasis3 2 3 2 7" xfId="19770" xr:uid="{00000000-0005-0000-0000-000092360000}"/>
    <cellStyle name="40% - Énfasis3 2 3 2 8" xfId="10297" xr:uid="{00000000-0005-0000-0000-000093360000}"/>
    <cellStyle name="40% - Énfasis3 2 3 2 9" xfId="22438" xr:uid="{00000000-0005-0000-0000-000094360000}"/>
    <cellStyle name="40% - Énfasis3 2 3 3" xfId="638" xr:uid="{00000000-0005-0000-0000-000095360000}"/>
    <cellStyle name="40% - Énfasis3 2 3 3 10" xfId="37495" xr:uid="{00000000-0005-0000-0000-000096360000}"/>
    <cellStyle name="40% - Énfasis3 2 3 3 11" xfId="42563" xr:uid="{5E10DD52-12FA-4E16-BB55-210FBECDD95A}"/>
    <cellStyle name="40% - Énfasis3 2 3 3 2" xfId="2248" xr:uid="{00000000-0005-0000-0000-000097360000}"/>
    <cellStyle name="40% - Énfasis3 2 3 3 2 2" xfId="4690" xr:uid="{00000000-0005-0000-0000-000098360000}"/>
    <cellStyle name="40% - Énfasis3 2 3 3 2 2 2" xfId="18800" xr:uid="{00000000-0005-0000-0000-000099360000}"/>
    <cellStyle name="40% - Énfasis3 2 3 3 2 2 2 2" xfId="31693" xr:uid="{00000000-0005-0000-0000-00009A360000}"/>
    <cellStyle name="40% - Énfasis3 2 3 3 2 2 3" xfId="14511" xr:uid="{00000000-0005-0000-0000-00009B360000}"/>
    <cellStyle name="40% - Énfasis3 2 3 3 2 2 3 2" xfId="36578" xr:uid="{00000000-0005-0000-0000-00009C360000}"/>
    <cellStyle name="40% - Énfasis3 2 3 3 2 2 4" xfId="9633" xr:uid="{00000000-0005-0000-0000-00009D360000}"/>
    <cellStyle name="40% - Énfasis3 2 3 3 2 2 5" xfId="26758" xr:uid="{00000000-0005-0000-0000-00009E360000}"/>
    <cellStyle name="40% - Énfasis3 2 3 3 2 2 6" xfId="41587" xr:uid="{00000000-0005-0000-0000-00009F360000}"/>
    <cellStyle name="40% - Énfasis3 2 3 3 2 2 7" xfId="46650" xr:uid="{EB205E72-5845-4D77-BB2F-44D3736BDF4E}"/>
    <cellStyle name="40% - Énfasis3 2 3 3 2 3" xfId="7164" xr:uid="{00000000-0005-0000-0000-0000A0360000}"/>
    <cellStyle name="40% - Énfasis3 2 3 3 2 3 2" xfId="29257" xr:uid="{00000000-0005-0000-0000-0000A1360000}"/>
    <cellStyle name="40% - Énfasis3 2 3 3 2 4" xfId="16325" xr:uid="{00000000-0005-0000-0000-0000A2360000}"/>
    <cellStyle name="40% - Énfasis3 2 3 3 2 4 2" xfId="34142" xr:uid="{00000000-0005-0000-0000-0000A3360000}"/>
    <cellStyle name="40% - Énfasis3 2 3 3 2 5" xfId="21566" xr:uid="{00000000-0005-0000-0000-0000A4360000}"/>
    <cellStyle name="40% - Énfasis3 2 3 3 2 6" xfId="12075" xr:uid="{00000000-0005-0000-0000-0000A5360000}"/>
    <cellStyle name="40% - Énfasis3 2 3 3 2 7" xfId="24216" xr:uid="{00000000-0005-0000-0000-0000A6360000}"/>
    <cellStyle name="40% - Énfasis3 2 3 3 2 8" xfId="39046" xr:uid="{00000000-0005-0000-0000-0000A7360000}"/>
    <cellStyle name="40% - Énfasis3 2 3 3 2 9" xfId="44114" xr:uid="{DDAAA843-0F6C-4D58-B750-85D2DFB8823B}"/>
    <cellStyle name="40% - Énfasis3 2 3 3 3" xfId="1635" xr:uid="{00000000-0005-0000-0000-0000A8360000}"/>
    <cellStyle name="40% - Énfasis3 2 3 3 3 2" xfId="4077" xr:uid="{00000000-0005-0000-0000-0000A9360000}"/>
    <cellStyle name="40% - Énfasis3 2 3 3 3 2 2" xfId="18187" xr:uid="{00000000-0005-0000-0000-0000AA360000}"/>
    <cellStyle name="40% - Énfasis3 2 3 3 3 2 2 2" xfId="31080" xr:uid="{00000000-0005-0000-0000-0000AB360000}"/>
    <cellStyle name="40% - Énfasis3 2 3 3 3 2 3" xfId="13898" xr:uid="{00000000-0005-0000-0000-0000AC360000}"/>
    <cellStyle name="40% - Énfasis3 2 3 3 3 2 3 2" xfId="35965" xr:uid="{00000000-0005-0000-0000-0000AD360000}"/>
    <cellStyle name="40% - Énfasis3 2 3 3 3 2 4" xfId="9020" xr:uid="{00000000-0005-0000-0000-0000AE360000}"/>
    <cellStyle name="40% - Énfasis3 2 3 3 3 2 5" xfId="26145" xr:uid="{00000000-0005-0000-0000-0000AF360000}"/>
    <cellStyle name="40% - Énfasis3 2 3 3 3 2 6" xfId="40974" xr:uid="{00000000-0005-0000-0000-0000B0360000}"/>
    <cellStyle name="40% - Énfasis3 2 3 3 3 2 7" xfId="46037" xr:uid="{48C462B8-9F3A-4C8B-8C00-2832F852B2F6}"/>
    <cellStyle name="40% - Énfasis3 2 3 3 3 3" xfId="6551" xr:uid="{00000000-0005-0000-0000-0000B1360000}"/>
    <cellStyle name="40% - Énfasis3 2 3 3 3 3 2" xfId="28644" xr:uid="{00000000-0005-0000-0000-0000B2360000}"/>
    <cellStyle name="40% - Énfasis3 2 3 3 3 4" xfId="20953" xr:uid="{00000000-0005-0000-0000-0000B3360000}"/>
    <cellStyle name="40% - Énfasis3 2 3 3 3 4 2" xfId="33529" xr:uid="{00000000-0005-0000-0000-0000B4360000}"/>
    <cellStyle name="40% - Énfasis3 2 3 3 3 5" xfId="11462" xr:uid="{00000000-0005-0000-0000-0000B5360000}"/>
    <cellStyle name="40% - Énfasis3 2 3 3 3 6" xfId="23603" xr:uid="{00000000-0005-0000-0000-0000B6360000}"/>
    <cellStyle name="40% - Énfasis3 2 3 3 3 7" xfId="38433" xr:uid="{00000000-0005-0000-0000-0000B7360000}"/>
    <cellStyle name="40% - Énfasis3 2 3 3 3 8" xfId="43501" xr:uid="{91904C31-4B2C-45FF-8BB6-1BC3046C5C60}"/>
    <cellStyle name="40% - Énfasis3 2 3 3 4" xfId="3139" xr:uid="{00000000-0005-0000-0000-0000B8360000}"/>
    <cellStyle name="40% - Énfasis3 2 3 3 4 2" xfId="17249" xr:uid="{00000000-0005-0000-0000-0000B9360000}"/>
    <cellStyle name="40% - Énfasis3 2 3 3 4 2 2" xfId="30142" xr:uid="{00000000-0005-0000-0000-0000BA360000}"/>
    <cellStyle name="40% - Énfasis3 2 3 3 4 3" xfId="12960" xr:uid="{00000000-0005-0000-0000-0000BB360000}"/>
    <cellStyle name="40% - Énfasis3 2 3 3 4 3 2" xfId="35027" xr:uid="{00000000-0005-0000-0000-0000BC360000}"/>
    <cellStyle name="40% - Énfasis3 2 3 3 4 4" xfId="8082" xr:uid="{00000000-0005-0000-0000-0000BD360000}"/>
    <cellStyle name="40% - Énfasis3 2 3 3 4 5" xfId="25207" xr:uid="{00000000-0005-0000-0000-0000BE360000}"/>
    <cellStyle name="40% - Énfasis3 2 3 3 4 6" xfId="40036" xr:uid="{00000000-0005-0000-0000-0000BF360000}"/>
    <cellStyle name="40% - Énfasis3 2 3 3 4 7" xfId="45099" xr:uid="{AC68C9DC-D827-4F6A-82FD-59F7540C8F1A}"/>
    <cellStyle name="40% - Énfasis3 2 3 3 5" xfId="5613" xr:uid="{00000000-0005-0000-0000-0000C0360000}"/>
    <cellStyle name="40% - Énfasis3 2 3 3 5 2" xfId="27706" xr:uid="{00000000-0005-0000-0000-0000C1360000}"/>
    <cellStyle name="40% - Énfasis3 2 3 3 6" xfId="15694" xr:uid="{00000000-0005-0000-0000-0000C2360000}"/>
    <cellStyle name="40% - Énfasis3 2 3 3 6 2" xfId="32591" xr:uid="{00000000-0005-0000-0000-0000C3360000}"/>
    <cellStyle name="40% - Énfasis3 2 3 3 7" xfId="19997" xr:uid="{00000000-0005-0000-0000-0000C4360000}"/>
    <cellStyle name="40% - Énfasis3 2 3 3 8" xfId="10524" xr:uid="{00000000-0005-0000-0000-0000C5360000}"/>
    <cellStyle name="40% - Énfasis3 2 3 3 9" xfId="22665" xr:uid="{00000000-0005-0000-0000-0000C6360000}"/>
    <cellStyle name="40% - Énfasis3 2 3 4" xfId="1241" xr:uid="{00000000-0005-0000-0000-0000C7360000}"/>
    <cellStyle name="40% - Énfasis3 2 3 4 2" xfId="3686" xr:uid="{00000000-0005-0000-0000-0000C8360000}"/>
    <cellStyle name="40% - Énfasis3 2 3 4 2 2" xfId="17796" xr:uid="{00000000-0005-0000-0000-0000C9360000}"/>
    <cellStyle name="40% - Énfasis3 2 3 4 2 2 2" xfId="30689" xr:uid="{00000000-0005-0000-0000-0000CA360000}"/>
    <cellStyle name="40% - Énfasis3 2 3 4 2 3" xfId="13507" xr:uid="{00000000-0005-0000-0000-0000CB360000}"/>
    <cellStyle name="40% - Énfasis3 2 3 4 2 3 2" xfId="35574" xr:uid="{00000000-0005-0000-0000-0000CC360000}"/>
    <cellStyle name="40% - Énfasis3 2 3 4 2 4" xfId="8629" xr:uid="{00000000-0005-0000-0000-0000CD360000}"/>
    <cellStyle name="40% - Énfasis3 2 3 4 2 5" xfId="25754" xr:uid="{00000000-0005-0000-0000-0000CE360000}"/>
    <cellStyle name="40% - Énfasis3 2 3 4 2 6" xfId="40583" xr:uid="{00000000-0005-0000-0000-0000CF360000}"/>
    <cellStyle name="40% - Énfasis3 2 3 4 2 7" xfId="45646" xr:uid="{EBC72CB1-6761-440C-83AF-E3D050798D98}"/>
    <cellStyle name="40% - Énfasis3 2 3 4 3" xfId="6160" xr:uid="{00000000-0005-0000-0000-0000D0360000}"/>
    <cellStyle name="40% - Énfasis3 2 3 4 3 2" xfId="28253" xr:uid="{00000000-0005-0000-0000-0000D1360000}"/>
    <cellStyle name="40% - Énfasis3 2 3 4 4" xfId="15303" xr:uid="{00000000-0005-0000-0000-0000D2360000}"/>
    <cellStyle name="40% - Énfasis3 2 3 4 4 2" xfId="33138" xr:uid="{00000000-0005-0000-0000-0000D3360000}"/>
    <cellStyle name="40% - Énfasis3 2 3 4 5" xfId="20562" xr:uid="{00000000-0005-0000-0000-0000D4360000}"/>
    <cellStyle name="40% - Énfasis3 2 3 4 6" xfId="11071" xr:uid="{00000000-0005-0000-0000-0000D5360000}"/>
    <cellStyle name="40% - Énfasis3 2 3 4 7" xfId="23212" xr:uid="{00000000-0005-0000-0000-0000D6360000}"/>
    <cellStyle name="40% - Énfasis3 2 3 4 8" xfId="38042" xr:uid="{00000000-0005-0000-0000-0000D7360000}"/>
    <cellStyle name="40% - Énfasis3 2 3 4 9" xfId="43110" xr:uid="{6DDCBBCF-0187-4243-A5DF-8C8888DAADB9}"/>
    <cellStyle name="40% - Énfasis3 2 3 5" xfId="1857" xr:uid="{00000000-0005-0000-0000-0000D8360000}"/>
    <cellStyle name="40% - Énfasis3 2 3 5 2" xfId="4299" xr:uid="{00000000-0005-0000-0000-0000D9360000}"/>
    <cellStyle name="40% - Énfasis3 2 3 5 2 2" xfId="18409" xr:uid="{00000000-0005-0000-0000-0000DA360000}"/>
    <cellStyle name="40% - Énfasis3 2 3 5 2 2 2" xfId="31302" xr:uid="{00000000-0005-0000-0000-0000DB360000}"/>
    <cellStyle name="40% - Énfasis3 2 3 5 2 3" xfId="14120" xr:uid="{00000000-0005-0000-0000-0000DC360000}"/>
    <cellStyle name="40% - Énfasis3 2 3 5 2 3 2" xfId="36187" xr:uid="{00000000-0005-0000-0000-0000DD360000}"/>
    <cellStyle name="40% - Énfasis3 2 3 5 2 4" xfId="9242" xr:uid="{00000000-0005-0000-0000-0000DE360000}"/>
    <cellStyle name="40% - Énfasis3 2 3 5 2 5" xfId="26367" xr:uid="{00000000-0005-0000-0000-0000DF360000}"/>
    <cellStyle name="40% - Énfasis3 2 3 5 2 6" xfId="41196" xr:uid="{00000000-0005-0000-0000-0000E0360000}"/>
    <cellStyle name="40% - Énfasis3 2 3 5 2 7" xfId="46259" xr:uid="{9F3A71B3-1B16-43EF-90D4-74FAA193D9F1}"/>
    <cellStyle name="40% - Énfasis3 2 3 5 3" xfId="6773" xr:uid="{00000000-0005-0000-0000-0000E1360000}"/>
    <cellStyle name="40% - Énfasis3 2 3 5 3 2" xfId="28866" xr:uid="{00000000-0005-0000-0000-0000E2360000}"/>
    <cellStyle name="40% - Énfasis3 2 3 5 4" xfId="15934" xr:uid="{00000000-0005-0000-0000-0000E3360000}"/>
    <cellStyle name="40% - Énfasis3 2 3 5 4 2" xfId="33751" xr:uid="{00000000-0005-0000-0000-0000E4360000}"/>
    <cellStyle name="40% - Énfasis3 2 3 5 5" xfId="21175" xr:uid="{00000000-0005-0000-0000-0000E5360000}"/>
    <cellStyle name="40% - Énfasis3 2 3 5 6" xfId="11684" xr:uid="{00000000-0005-0000-0000-0000E6360000}"/>
    <cellStyle name="40% - Énfasis3 2 3 5 7" xfId="23825" xr:uid="{00000000-0005-0000-0000-0000E7360000}"/>
    <cellStyle name="40% - Énfasis3 2 3 5 8" xfId="38655" xr:uid="{00000000-0005-0000-0000-0000E8360000}"/>
    <cellStyle name="40% - Énfasis3 2 3 5 9" xfId="43723" xr:uid="{E8880FAB-62CB-45D1-B49F-177A02FA2BAE}"/>
    <cellStyle name="40% - Énfasis3 2 3 6" xfId="2513" xr:uid="{00000000-0005-0000-0000-0000E9360000}"/>
    <cellStyle name="40% - Énfasis3 2 3 6 2" xfId="4955" xr:uid="{00000000-0005-0000-0000-0000EA360000}"/>
    <cellStyle name="40% - Énfasis3 2 3 6 2 2" xfId="19065" xr:uid="{00000000-0005-0000-0000-0000EB360000}"/>
    <cellStyle name="40% - Énfasis3 2 3 6 2 2 2" xfId="31958" xr:uid="{00000000-0005-0000-0000-0000EC360000}"/>
    <cellStyle name="40% - Énfasis3 2 3 6 2 3" xfId="14776" xr:uid="{00000000-0005-0000-0000-0000ED360000}"/>
    <cellStyle name="40% - Énfasis3 2 3 6 2 3 2" xfId="36843" xr:uid="{00000000-0005-0000-0000-0000EE360000}"/>
    <cellStyle name="40% - Énfasis3 2 3 6 2 4" xfId="9898" xr:uid="{00000000-0005-0000-0000-0000EF360000}"/>
    <cellStyle name="40% - Énfasis3 2 3 6 2 5" xfId="27023" xr:uid="{00000000-0005-0000-0000-0000F0360000}"/>
    <cellStyle name="40% - Énfasis3 2 3 6 2 6" xfId="41852" xr:uid="{00000000-0005-0000-0000-0000F1360000}"/>
    <cellStyle name="40% - Énfasis3 2 3 6 2 7" xfId="46915" xr:uid="{9C7EA5D9-2247-48D5-9DED-095C27E8CDDB}"/>
    <cellStyle name="40% - Énfasis3 2 3 6 3" xfId="7429" xr:uid="{00000000-0005-0000-0000-0000F2360000}"/>
    <cellStyle name="40% - Énfasis3 2 3 6 3 2" xfId="29522" xr:uid="{00000000-0005-0000-0000-0000F3360000}"/>
    <cellStyle name="40% - Énfasis3 2 3 6 4" xfId="16590" xr:uid="{00000000-0005-0000-0000-0000F4360000}"/>
    <cellStyle name="40% - Énfasis3 2 3 6 4 2" xfId="34407" xr:uid="{00000000-0005-0000-0000-0000F5360000}"/>
    <cellStyle name="40% - Énfasis3 2 3 6 5" xfId="21831" xr:uid="{00000000-0005-0000-0000-0000F6360000}"/>
    <cellStyle name="40% - Énfasis3 2 3 6 6" xfId="12340" xr:uid="{00000000-0005-0000-0000-0000F7360000}"/>
    <cellStyle name="40% - Énfasis3 2 3 6 7" xfId="24481" xr:uid="{00000000-0005-0000-0000-0000F8360000}"/>
    <cellStyle name="40% - Énfasis3 2 3 6 8" xfId="39311" xr:uid="{00000000-0005-0000-0000-0000F9360000}"/>
    <cellStyle name="40% - Énfasis3 2 3 6 9" xfId="44379" xr:uid="{277B668F-502D-401C-9C2E-FF8436D4AF47}"/>
    <cellStyle name="40% - Énfasis3 2 3 7" xfId="966" xr:uid="{00000000-0005-0000-0000-0000FA360000}"/>
    <cellStyle name="40% - Énfasis3 2 3 7 2" xfId="3411" xr:uid="{00000000-0005-0000-0000-0000FB360000}"/>
    <cellStyle name="40% - Énfasis3 2 3 7 2 2" xfId="17521" xr:uid="{00000000-0005-0000-0000-0000FC360000}"/>
    <cellStyle name="40% - Énfasis3 2 3 7 2 2 2" xfId="30414" xr:uid="{00000000-0005-0000-0000-0000FD360000}"/>
    <cellStyle name="40% - Énfasis3 2 3 7 2 3" xfId="13232" xr:uid="{00000000-0005-0000-0000-0000FE360000}"/>
    <cellStyle name="40% - Énfasis3 2 3 7 2 3 2" xfId="35299" xr:uid="{00000000-0005-0000-0000-0000FF360000}"/>
    <cellStyle name="40% - Énfasis3 2 3 7 2 4" xfId="8354" xr:uid="{00000000-0005-0000-0000-000000370000}"/>
    <cellStyle name="40% - Énfasis3 2 3 7 2 5" xfId="25479" xr:uid="{00000000-0005-0000-0000-000001370000}"/>
    <cellStyle name="40% - Énfasis3 2 3 7 2 6" xfId="40308" xr:uid="{00000000-0005-0000-0000-000002370000}"/>
    <cellStyle name="40% - Énfasis3 2 3 7 2 7" xfId="45371" xr:uid="{DE408DB2-CC28-4F66-ABCD-786A54F36D72}"/>
    <cellStyle name="40% - Énfasis3 2 3 7 3" xfId="5885" xr:uid="{00000000-0005-0000-0000-000003370000}"/>
    <cellStyle name="40% - Énfasis3 2 3 7 3 2" xfId="27978" xr:uid="{00000000-0005-0000-0000-000004370000}"/>
    <cellStyle name="40% - Énfasis3 2 3 7 4" xfId="20287" xr:uid="{00000000-0005-0000-0000-000005370000}"/>
    <cellStyle name="40% - Énfasis3 2 3 7 4 2" xfId="32863" xr:uid="{00000000-0005-0000-0000-000006370000}"/>
    <cellStyle name="40% - Énfasis3 2 3 7 5" xfId="10796" xr:uid="{00000000-0005-0000-0000-000007370000}"/>
    <cellStyle name="40% - Énfasis3 2 3 7 6" xfId="22937" xr:uid="{00000000-0005-0000-0000-000008370000}"/>
    <cellStyle name="40% - Énfasis3 2 3 7 7" xfId="37767" xr:uid="{00000000-0005-0000-0000-000009370000}"/>
    <cellStyle name="40% - Énfasis3 2 3 7 8" xfId="42835" xr:uid="{51741441-E4EE-45EB-8A4F-F94386F7F584}"/>
    <cellStyle name="40% - Énfasis3 2 3 8" xfId="2748" xr:uid="{00000000-0005-0000-0000-00000A370000}"/>
    <cellStyle name="40% - Énfasis3 2 3 8 2" xfId="16858" xr:uid="{00000000-0005-0000-0000-00000B370000}"/>
    <cellStyle name="40% - Énfasis3 2 3 8 2 2" xfId="29751" xr:uid="{00000000-0005-0000-0000-00000C370000}"/>
    <cellStyle name="40% - Énfasis3 2 3 8 3" xfId="12569" xr:uid="{00000000-0005-0000-0000-00000D370000}"/>
    <cellStyle name="40% - Énfasis3 2 3 8 3 2" xfId="34636" xr:uid="{00000000-0005-0000-0000-00000E370000}"/>
    <cellStyle name="40% - Énfasis3 2 3 8 4" xfId="7691" xr:uid="{00000000-0005-0000-0000-00000F370000}"/>
    <cellStyle name="40% - Énfasis3 2 3 8 5" xfId="24814" xr:uid="{00000000-0005-0000-0000-000010370000}"/>
    <cellStyle name="40% - Énfasis3 2 3 8 6" xfId="39643" xr:uid="{00000000-0005-0000-0000-000011370000}"/>
    <cellStyle name="40% - Énfasis3 2 3 8 7" xfId="44708" xr:uid="{0B491F6B-718C-4264-AF18-BD38F789BDE1}"/>
    <cellStyle name="40% - Énfasis3 2 3 9" xfId="5220" xr:uid="{00000000-0005-0000-0000-000012370000}"/>
    <cellStyle name="40% - Énfasis3 2 3 9 2" xfId="27313" xr:uid="{00000000-0005-0000-0000-000013370000}"/>
    <cellStyle name="40% - Énfasis3 2 4" xfId="341" xr:uid="{00000000-0005-0000-0000-000014370000}"/>
    <cellStyle name="40% - Énfasis3 2 4 10" xfId="19295" xr:uid="{00000000-0005-0000-0000-000015370000}"/>
    <cellStyle name="40% - Énfasis3 2 4 11" xfId="19707" xr:uid="{00000000-0005-0000-0000-000016370000}"/>
    <cellStyle name="40% - Énfasis3 2 4 12" xfId="10234" xr:uid="{00000000-0005-0000-0000-000017370000}"/>
    <cellStyle name="40% - Énfasis3 2 4 13" xfId="22131" xr:uid="{00000000-0005-0000-0000-000018370000}"/>
    <cellStyle name="40% - Énfasis3 2 4 14" xfId="22375" xr:uid="{00000000-0005-0000-0000-000019370000}"/>
    <cellStyle name="40% - Énfasis3 2 4 15" xfId="37205" xr:uid="{00000000-0005-0000-0000-00001A370000}"/>
    <cellStyle name="40% - Énfasis3 2 4 16" xfId="42273" xr:uid="{7F4DA47A-3A50-4D4B-A401-AE926B8A8CE5}"/>
    <cellStyle name="40% - Énfasis3 2 4 2" xfId="639" xr:uid="{00000000-0005-0000-0000-00001B370000}"/>
    <cellStyle name="40% - Énfasis3 2 4 2 10" xfId="37496" xr:uid="{00000000-0005-0000-0000-00001C370000}"/>
    <cellStyle name="40% - Énfasis3 2 4 2 11" xfId="42564" xr:uid="{D38ED193-7A46-4BAE-8E35-0BDBA4B2AEDB}"/>
    <cellStyle name="40% - Énfasis3 2 4 2 2" xfId="2249" xr:uid="{00000000-0005-0000-0000-00001D370000}"/>
    <cellStyle name="40% - Énfasis3 2 4 2 2 2" xfId="4691" xr:uid="{00000000-0005-0000-0000-00001E370000}"/>
    <cellStyle name="40% - Énfasis3 2 4 2 2 2 2" xfId="18801" xr:uid="{00000000-0005-0000-0000-00001F370000}"/>
    <cellStyle name="40% - Énfasis3 2 4 2 2 2 2 2" xfId="31694" xr:uid="{00000000-0005-0000-0000-000020370000}"/>
    <cellStyle name="40% - Énfasis3 2 4 2 2 2 3" xfId="14512" xr:uid="{00000000-0005-0000-0000-000021370000}"/>
    <cellStyle name="40% - Énfasis3 2 4 2 2 2 3 2" xfId="36579" xr:uid="{00000000-0005-0000-0000-000022370000}"/>
    <cellStyle name="40% - Énfasis3 2 4 2 2 2 4" xfId="9634" xr:uid="{00000000-0005-0000-0000-000023370000}"/>
    <cellStyle name="40% - Énfasis3 2 4 2 2 2 5" xfId="26759" xr:uid="{00000000-0005-0000-0000-000024370000}"/>
    <cellStyle name="40% - Énfasis3 2 4 2 2 2 6" xfId="41588" xr:uid="{00000000-0005-0000-0000-000025370000}"/>
    <cellStyle name="40% - Énfasis3 2 4 2 2 2 7" xfId="46651" xr:uid="{EF85934A-83FE-4A47-A2A5-C0CA2719482C}"/>
    <cellStyle name="40% - Énfasis3 2 4 2 2 3" xfId="7165" xr:uid="{00000000-0005-0000-0000-000026370000}"/>
    <cellStyle name="40% - Énfasis3 2 4 2 2 3 2" xfId="29258" xr:uid="{00000000-0005-0000-0000-000027370000}"/>
    <cellStyle name="40% - Énfasis3 2 4 2 2 4" xfId="16326" xr:uid="{00000000-0005-0000-0000-000028370000}"/>
    <cellStyle name="40% - Énfasis3 2 4 2 2 4 2" xfId="34143" xr:uid="{00000000-0005-0000-0000-000029370000}"/>
    <cellStyle name="40% - Énfasis3 2 4 2 2 5" xfId="21567" xr:uid="{00000000-0005-0000-0000-00002A370000}"/>
    <cellStyle name="40% - Énfasis3 2 4 2 2 6" xfId="12076" xr:uid="{00000000-0005-0000-0000-00002B370000}"/>
    <cellStyle name="40% - Énfasis3 2 4 2 2 7" xfId="24217" xr:uid="{00000000-0005-0000-0000-00002C370000}"/>
    <cellStyle name="40% - Énfasis3 2 4 2 2 8" xfId="39047" xr:uid="{00000000-0005-0000-0000-00002D370000}"/>
    <cellStyle name="40% - Énfasis3 2 4 2 2 9" xfId="44115" xr:uid="{ECBFF3F5-DB6E-4577-8EF2-5A416C359127}"/>
    <cellStyle name="40% - Énfasis3 2 4 2 3" xfId="1636" xr:uid="{00000000-0005-0000-0000-00002E370000}"/>
    <cellStyle name="40% - Énfasis3 2 4 2 3 2" xfId="4078" xr:uid="{00000000-0005-0000-0000-00002F370000}"/>
    <cellStyle name="40% - Énfasis3 2 4 2 3 2 2" xfId="18188" xr:uid="{00000000-0005-0000-0000-000030370000}"/>
    <cellStyle name="40% - Énfasis3 2 4 2 3 2 2 2" xfId="31081" xr:uid="{00000000-0005-0000-0000-000031370000}"/>
    <cellStyle name="40% - Énfasis3 2 4 2 3 2 3" xfId="13899" xr:uid="{00000000-0005-0000-0000-000032370000}"/>
    <cellStyle name="40% - Énfasis3 2 4 2 3 2 3 2" xfId="35966" xr:uid="{00000000-0005-0000-0000-000033370000}"/>
    <cellStyle name="40% - Énfasis3 2 4 2 3 2 4" xfId="9021" xr:uid="{00000000-0005-0000-0000-000034370000}"/>
    <cellStyle name="40% - Énfasis3 2 4 2 3 2 5" xfId="26146" xr:uid="{00000000-0005-0000-0000-000035370000}"/>
    <cellStyle name="40% - Énfasis3 2 4 2 3 2 6" xfId="40975" xr:uid="{00000000-0005-0000-0000-000036370000}"/>
    <cellStyle name="40% - Énfasis3 2 4 2 3 2 7" xfId="46038" xr:uid="{B4DDADCE-2E9B-49A6-B1C9-31BEFFE648D9}"/>
    <cellStyle name="40% - Énfasis3 2 4 2 3 3" xfId="6552" xr:uid="{00000000-0005-0000-0000-000037370000}"/>
    <cellStyle name="40% - Énfasis3 2 4 2 3 3 2" xfId="28645" xr:uid="{00000000-0005-0000-0000-000038370000}"/>
    <cellStyle name="40% - Énfasis3 2 4 2 3 4" xfId="20954" xr:uid="{00000000-0005-0000-0000-000039370000}"/>
    <cellStyle name="40% - Énfasis3 2 4 2 3 4 2" xfId="33530" xr:uid="{00000000-0005-0000-0000-00003A370000}"/>
    <cellStyle name="40% - Énfasis3 2 4 2 3 5" xfId="11463" xr:uid="{00000000-0005-0000-0000-00003B370000}"/>
    <cellStyle name="40% - Énfasis3 2 4 2 3 6" xfId="23604" xr:uid="{00000000-0005-0000-0000-00003C370000}"/>
    <cellStyle name="40% - Énfasis3 2 4 2 3 7" xfId="38434" xr:uid="{00000000-0005-0000-0000-00003D370000}"/>
    <cellStyle name="40% - Énfasis3 2 4 2 3 8" xfId="43502" xr:uid="{1CA8CC4A-74DD-4F1A-866A-5BB97C15841D}"/>
    <cellStyle name="40% - Énfasis3 2 4 2 4" xfId="3140" xr:uid="{00000000-0005-0000-0000-00003E370000}"/>
    <cellStyle name="40% - Énfasis3 2 4 2 4 2" xfId="17250" xr:uid="{00000000-0005-0000-0000-00003F370000}"/>
    <cellStyle name="40% - Énfasis3 2 4 2 4 2 2" xfId="30143" xr:uid="{00000000-0005-0000-0000-000040370000}"/>
    <cellStyle name="40% - Énfasis3 2 4 2 4 3" xfId="12961" xr:uid="{00000000-0005-0000-0000-000041370000}"/>
    <cellStyle name="40% - Énfasis3 2 4 2 4 3 2" xfId="35028" xr:uid="{00000000-0005-0000-0000-000042370000}"/>
    <cellStyle name="40% - Énfasis3 2 4 2 4 4" xfId="8083" xr:uid="{00000000-0005-0000-0000-000043370000}"/>
    <cellStyle name="40% - Énfasis3 2 4 2 4 5" xfId="25208" xr:uid="{00000000-0005-0000-0000-000044370000}"/>
    <cellStyle name="40% - Énfasis3 2 4 2 4 6" xfId="40037" xr:uid="{00000000-0005-0000-0000-000045370000}"/>
    <cellStyle name="40% - Énfasis3 2 4 2 4 7" xfId="45100" xr:uid="{250FF70F-6700-4297-8066-A5D2FBCB5E0F}"/>
    <cellStyle name="40% - Énfasis3 2 4 2 5" xfId="5614" xr:uid="{00000000-0005-0000-0000-000046370000}"/>
    <cellStyle name="40% - Énfasis3 2 4 2 5 2" xfId="27707" xr:uid="{00000000-0005-0000-0000-000047370000}"/>
    <cellStyle name="40% - Énfasis3 2 4 2 6" xfId="15695" xr:uid="{00000000-0005-0000-0000-000048370000}"/>
    <cellStyle name="40% - Énfasis3 2 4 2 6 2" xfId="32592" xr:uid="{00000000-0005-0000-0000-000049370000}"/>
    <cellStyle name="40% - Énfasis3 2 4 2 7" xfId="19998" xr:uid="{00000000-0005-0000-0000-00004A370000}"/>
    <cellStyle name="40% - Énfasis3 2 4 2 8" xfId="10525" xr:uid="{00000000-0005-0000-0000-00004B370000}"/>
    <cellStyle name="40% - Énfasis3 2 4 2 9" xfId="22666" xr:uid="{00000000-0005-0000-0000-00004C370000}"/>
    <cellStyle name="40% - Énfasis3 2 4 3" xfId="1345" xr:uid="{00000000-0005-0000-0000-00004D370000}"/>
    <cellStyle name="40% - Énfasis3 2 4 3 2" xfId="3787" xr:uid="{00000000-0005-0000-0000-00004E370000}"/>
    <cellStyle name="40% - Énfasis3 2 4 3 2 2" xfId="17897" xr:uid="{00000000-0005-0000-0000-00004F370000}"/>
    <cellStyle name="40% - Énfasis3 2 4 3 2 2 2" xfId="30790" xr:uid="{00000000-0005-0000-0000-000050370000}"/>
    <cellStyle name="40% - Énfasis3 2 4 3 2 3" xfId="13608" xr:uid="{00000000-0005-0000-0000-000051370000}"/>
    <cellStyle name="40% - Énfasis3 2 4 3 2 3 2" xfId="35675" xr:uid="{00000000-0005-0000-0000-000052370000}"/>
    <cellStyle name="40% - Énfasis3 2 4 3 2 4" xfId="8730" xr:uid="{00000000-0005-0000-0000-000053370000}"/>
    <cellStyle name="40% - Énfasis3 2 4 3 2 5" xfId="25855" xr:uid="{00000000-0005-0000-0000-000054370000}"/>
    <cellStyle name="40% - Énfasis3 2 4 3 2 6" xfId="40684" xr:uid="{00000000-0005-0000-0000-000055370000}"/>
    <cellStyle name="40% - Énfasis3 2 4 3 2 7" xfId="45747" xr:uid="{2F3FB220-61AF-4548-BFAF-39D72AB8054D}"/>
    <cellStyle name="40% - Énfasis3 2 4 3 3" xfId="6261" xr:uid="{00000000-0005-0000-0000-000056370000}"/>
    <cellStyle name="40% - Énfasis3 2 4 3 3 2" xfId="28354" xr:uid="{00000000-0005-0000-0000-000057370000}"/>
    <cellStyle name="40% - Énfasis3 2 4 3 4" xfId="15404" xr:uid="{00000000-0005-0000-0000-000058370000}"/>
    <cellStyle name="40% - Énfasis3 2 4 3 4 2" xfId="33239" xr:uid="{00000000-0005-0000-0000-000059370000}"/>
    <cellStyle name="40% - Énfasis3 2 4 3 5" xfId="20663" xr:uid="{00000000-0005-0000-0000-00005A370000}"/>
    <cellStyle name="40% - Énfasis3 2 4 3 6" xfId="11172" xr:uid="{00000000-0005-0000-0000-00005B370000}"/>
    <cellStyle name="40% - Énfasis3 2 4 3 7" xfId="23313" xr:uid="{00000000-0005-0000-0000-00005C370000}"/>
    <cellStyle name="40% - Énfasis3 2 4 3 8" xfId="38143" xr:uid="{00000000-0005-0000-0000-00005D370000}"/>
    <cellStyle name="40% - Énfasis3 2 4 3 9" xfId="43211" xr:uid="{B41B4169-2E67-4E65-8842-0FE62553976D}"/>
    <cellStyle name="40% - Énfasis3 2 4 4" xfId="1958" xr:uid="{00000000-0005-0000-0000-00005E370000}"/>
    <cellStyle name="40% - Énfasis3 2 4 4 2" xfId="4400" xr:uid="{00000000-0005-0000-0000-00005F370000}"/>
    <cellStyle name="40% - Énfasis3 2 4 4 2 2" xfId="18510" xr:uid="{00000000-0005-0000-0000-000060370000}"/>
    <cellStyle name="40% - Énfasis3 2 4 4 2 2 2" xfId="31403" xr:uid="{00000000-0005-0000-0000-000061370000}"/>
    <cellStyle name="40% - Énfasis3 2 4 4 2 3" xfId="14221" xr:uid="{00000000-0005-0000-0000-000062370000}"/>
    <cellStyle name="40% - Énfasis3 2 4 4 2 3 2" xfId="36288" xr:uid="{00000000-0005-0000-0000-000063370000}"/>
    <cellStyle name="40% - Énfasis3 2 4 4 2 4" xfId="9343" xr:uid="{00000000-0005-0000-0000-000064370000}"/>
    <cellStyle name="40% - Énfasis3 2 4 4 2 5" xfId="26468" xr:uid="{00000000-0005-0000-0000-000065370000}"/>
    <cellStyle name="40% - Énfasis3 2 4 4 2 6" xfId="41297" xr:uid="{00000000-0005-0000-0000-000066370000}"/>
    <cellStyle name="40% - Énfasis3 2 4 4 2 7" xfId="46360" xr:uid="{1BFFAFE4-2F61-4ADA-988A-B7D9901DCD53}"/>
    <cellStyle name="40% - Énfasis3 2 4 4 3" xfId="6874" xr:uid="{00000000-0005-0000-0000-000067370000}"/>
    <cellStyle name="40% - Énfasis3 2 4 4 3 2" xfId="28967" xr:uid="{00000000-0005-0000-0000-000068370000}"/>
    <cellStyle name="40% - Énfasis3 2 4 4 4" xfId="16035" xr:uid="{00000000-0005-0000-0000-000069370000}"/>
    <cellStyle name="40% - Énfasis3 2 4 4 4 2" xfId="33852" xr:uid="{00000000-0005-0000-0000-00006A370000}"/>
    <cellStyle name="40% - Énfasis3 2 4 4 5" xfId="21276" xr:uid="{00000000-0005-0000-0000-00006B370000}"/>
    <cellStyle name="40% - Énfasis3 2 4 4 6" xfId="11785" xr:uid="{00000000-0005-0000-0000-00006C370000}"/>
    <cellStyle name="40% - Énfasis3 2 4 4 7" xfId="23926" xr:uid="{00000000-0005-0000-0000-00006D370000}"/>
    <cellStyle name="40% - Énfasis3 2 4 4 8" xfId="38756" xr:uid="{00000000-0005-0000-0000-00006E370000}"/>
    <cellStyle name="40% - Énfasis3 2 4 4 9" xfId="43824" xr:uid="{B10D0910-6DA1-46BD-9DD2-5ABBC1B1478E}"/>
    <cellStyle name="40% - Énfasis3 2 4 5" xfId="2385" xr:uid="{00000000-0005-0000-0000-00006F370000}"/>
    <cellStyle name="40% - Énfasis3 2 4 5 2" xfId="4827" xr:uid="{00000000-0005-0000-0000-000070370000}"/>
    <cellStyle name="40% - Énfasis3 2 4 5 2 2" xfId="18937" xr:uid="{00000000-0005-0000-0000-000071370000}"/>
    <cellStyle name="40% - Énfasis3 2 4 5 2 2 2" xfId="31830" xr:uid="{00000000-0005-0000-0000-000072370000}"/>
    <cellStyle name="40% - Énfasis3 2 4 5 2 3" xfId="14648" xr:uid="{00000000-0005-0000-0000-000073370000}"/>
    <cellStyle name="40% - Énfasis3 2 4 5 2 3 2" xfId="36715" xr:uid="{00000000-0005-0000-0000-000074370000}"/>
    <cellStyle name="40% - Énfasis3 2 4 5 2 4" xfId="9770" xr:uid="{00000000-0005-0000-0000-000075370000}"/>
    <cellStyle name="40% - Énfasis3 2 4 5 2 5" xfId="26895" xr:uid="{00000000-0005-0000-0000-000076370000}"/>
    <cellStyle name="40% - Énfasis3 2 4 5 2 6" xfId="41724" xr:uid="{00000000-0005-0000-0000-000077370000}"/>
    <cellStyle name="40% - Énfasis3 2 4 5 2 7" xfId="46787" xr:uid="{21A7478B-AC2F-4527-B6D4-3AAA752333B1}"/>
    <cellStyle name="40% - Énfasis3 2 4 5 3" xfId="7301" xr:uid="{00000000-0005-0000-0000-000078370000}"/>
    <cellStyle name="40% - Énfasis3 2 4 5 3 2" xfId="29394" xr:uid="{00000000-0005-0000-0000-000079370000}"/>
    <cellStyle name="40% - Énfasis3 2 4 5 4" xfId="16462" xr:uid="{00000000-0005-0000-0000-00007A370000}"/>
    <cellStyle name="40% - Énfasis3 2 4 5 4 2" xfId="34279" xr:uid="{00000000-0005-0000-0000-00007B370000}"/>
    <cellStyle name="40% - Énfasis3 2 4 5 5" xfId="21703" xr:uid="{00000000-0005-0000-0000-00007C370000}"/>
    <cellStyle name="40% - Énfasis3 2 4 5 6" xfId="12212" xr:uid="{00000000-0005-0000-0000-00007D370000}"/>
    <cellStyle name="40% - Énfasis3 2 4 5 7" xfId="24353" xr:uid="{00000000-0005-0000-0000-00007E370000}"/>
    <cellStyle name="40% - Énfasis3 2 4 5 8" xfId="39183" xr:uid="{00000000-0005-0000-0000-00007F370000}"/>
    <cellStyle name="40% - Énfasis3 2 4 5 9" xfId="44251" xr:uid="{1EAEB81F-2713-47B4-A354-267B332644E1}"/>
    <cellStyle name="40% - Énfasis3 2 4 6" xfId="903" xr:uid="{00000000-0005-0000-0000-000080370000}"/>
    <cellStyle name="40% - Énfasis3 2 4 6 2" xfId="3348" xr:uid="{00000000-0005-0000-0000-000081370000}"/>
    <cellStyle name="40% - Énfasis3 2 4 6 2 2" xfId="17458" xr:uid="{00000000-0005-0000-0000-000082370000}"/>
    <cellStyle name="40% - Énfasis3 2 4 6 2 2 2" xfId="30351" xr:uid="{00000000-0005-0000-0000-000083370000}"/>
    <cellStyle name="40% - Énfasis3 2 4 6 2 3" xfId="13169" xr:uid="{00000000-0005-0000-0000-000084370000}"/>
    <cellStyle name="40% - Énfasis3 2 4 6 2 3 2" xfId="35236" xr:uid="{00000000-0005-0000-0000-000085370000}"/>
    <cellStyle name="40% - Énfasis3 2 4 6 2 4" xfId="8291" xr:uid="{00000000-0005-0000-0000-000086370000}"/>
    <cellStyle name="40% - Énfasis3 2 4 6 2 5" xfId="25416" xr:uid="{00000000-0005-0000-0000-000087370000}"/>
    <cellStyle name="40% - Énfasis3 2 4 6 2 6" xfId="40245" xr:uid="{00000000-0005-0000-0000-000088370000}"/>
    <cellStyle name="40% - Énfasis3 2 4 6 2 7" xfId="45308" xr:uid="{EB23E5EF-7709-4361-995E-4385F1A05E18}"/>
    <cellStyle name="40% - Énfasis3 2 4 6 3" xfId="5822" xr:uid="{00000000-0005-0000-0000-000089370000}"/>
    <cellStyle name="40% - Énfasis3 2 4 6 3 2" xfId="27915" xr:uid="{00000000-0005-0000-0000-00008A370000}"/>
    <cellStyle name="40% - Énfasis3 2 4 6 4" xfId="20224" xr:uid="{00000000-0005-0000-0000-00008B370000}"/>
    <cellStyle name="40% - Énfasis3 2 4 6 4 2" xfId="32800" xr:uid="{00000000-0005-0000-0000-00008C370000}"/>
    <cellStyle name="40% - Énfasis3 2 4 6 5" xfId="10733" xr:uid="{00000000-0005-0000-0000-00008D370000}"/>
    <cellStyle name="40% - Énfasis3 2 4 6 6" xfId="22874" xr:uid="{00000000-0005-0000-0000-00008E370000}"/>
    <cellStyle name="40% - Énfasis3 2 4 6 7" xfId="37704" xr:uid="{00000000-0005-0000-0000-00008F370000}"/>
    <cellStyle name="40% - Énfasis3 2 4 6 8" xfId="42772" xr:uid="{C31C709E-3396-4881-BF19-C0976CA55B4C}"/>
    <cellStyle name="40% - Énfasis3 2 4 7" xfId="2849" xr:uid="{00000000-0005-0000-0000-000090370000}"/>
    <cellStyle name="40% - Énfasis3 2 4 7 2" xfId="16959" xr:uid="{00000000-0005-0000-0000-000091370000}"/>
    <cellStyle name="40% - Énfasis3 2 4 7 2 2" xfId="29852" xr:uid="{00000000-0005-0000-0000-000092370000}"/>
    <cellStyle name="40% - Énfasis3 2 4 7 3" xfId="12670" xr:uid="{00000000-0005-0000-0000-000093370000}"/>
    <cellStyle name="40% - Énfasis3 2 4 7 3 2" xfId="34737" xr:uid="{00000000-0005-0000-0000-000094370000}"/>
    <cellStyle name="40% - Énfasis3 2 4 7 4" xfId="7792" xr:uid="{00000000-0005-0000-0000-000095370000}"/>
    <cellStyle name="40% - Énfasis3 2 4 7 5" xfId="24917" xr:uid="{00000000-0005-0000-0000-000096370000}"/>
    <cellStyle name="40% - Énfasis3 2 4 7 6" xfId="39746" xr:uid="{00000000-0005-0000-0000-000097370000}"/>
    <cellStyle name="40% - Énfasis3 2 4 7 7" xfId="44809" xr:uid="{7D9DB43B-FB35-4741-9112-79C0213CF488}"/>
    <cellStyle name="40% - Énfasis3 2 4 8" xfId="5323" xr:uid="{00000000-0005-0000-0000-000098370000}"/>
    <cellStyle name="40% - Énfasis3 2 4 8 2" xfId="27416" xr:uid="{00000000-0005-0000-0000-000099370000}"/>
    <cellStyle name="40% - Énfasis3 2 4 9" xfId="14966" xr:uid="{00000000-0005-0000-0000-00009A370000}"/>
    <cellStyle name="40% - Énfasis3 2 4 9 2" xfId="32301" xr:uid="{00000000-0005-0000-0000-00009B370000}"/>
    <cellStyle name="40% - Énfasis3 2 5" xfId="473" xr:uid="{00000000-0005-0000-0000-00009C370000}"/>
    <cellStyle name="40% - Énfasis3 2 5 10" xfId="19424" xr:uid="{00000000-0005-0000-0000-00009D370000}"/>
    <cellStyle name="40% - Énfasis3 2 5 11" xfId="19836" xr:uid="{00000000-0005-0000-0000-00009E370000}"/>
    <cellStyle name="40% - Énfasis3 2 5 12" xfId="10363" xr:uid="{00000000-0005-0000-0000-00009F370000}"/>
    <cellStyle name="40% - Énfasis3 2 5 13" xfId="22504" xr:uid="{00000000-0005-0000-0000-0000A0370000}"/>
    <cellStyle name="40% - Énfasis3 2 5 14" xfId="37334" xr:uid="{00000000-0005-0000-0000-0000A1370000}"/>
    <cellStyle name="40% - Énfasis3 2 5 15" xfId="42402" xr:uid="{FF7159EC-9229-4E60-AFE6-B8ACA1C3E68F}"/>
    <cellStyle name="40% - Énfasis3 2 5 2" xfId="640" xr:uid="{00000000-0005-0000-0000-0000A2370000}"/>
    <cellStyle name="40% - Énfasis3 2 5 2 10" xfId="37497" xr:uid="{00000000-0005-0000-0000-0000A3370000}"/>
    <cellStyle name="40% - Énfasis3 2 5 2 11" xfId="42565" xr:uid="{335E8B08-B87E-4AD9-9F08-74EC7E165A10}"/>
    <cellStyle name="40% - Énfasis3 2 5 2 2" xfId="2250" xr:uid="{00000000-0005-0000-0000-0000A4370000}"/>
    <cellStyle name="40% - Énfasis3 2 5 2 2 2" xfId="4692" xr:uid="{00000000-0005-0000-0000-0000A5370000}"/>
    <cellStyle name="40% - Énfasis3 2 5 2 2 2 2" xfId="18802" xr:uid="{00000000-0005-0000-0000-0000A6370000}"/>
    <cellStyle name="40% - Énfasis3 2 5 2 2 2 2 2" xfId="31695" xr:uid="{00000000-0005-0000-0000-0000A7370000}"/>
    <cellStyle name="40% - Énfasis3 2 5 2 2 2 3" xfId="14513" xr:uid="{00000000-0005-0000-0000-0000A8370000}"/>
    <cellStyle name="40% - Énfasis3 2 5 2 2 2 3 2" xfId="36580" xr:uid="{00000000-0005-0000-0000-0000A9370000}"/>
    <cellStyle name="40% - Énfasis3 2 5 2 2 2 4" xfId="9635" xr:uid="{00000000-0005-0000-0000-0000AA370000}"/>
    <cellStyle name="40% - Énfasis3 2 5 2 2 2 5" xfId="26760" xr:uid="{00000000-0005-0000-0000-0000AB370000}"/>
    <cellStyle name="40% - Énfasis3 2 5 2 2 2 6" xfId="41589" xr:uid="{00000000-0005-0000-0000-0000AC370000}"/>
    <cellStyle name="40% - Énfasis3 2 5 2 2 2 7" xfId="46652" xr:uid="{37D8C467-0F60-4F54-8527-D3B5B5D56CC9}"/>
    <cellStyle name="40% - Énfasis3 2 5 2 2 3" xfId="7166" xr:uid="{00000000-0005-0000-0000-0000AD370000}"/>
    <cellStyle name="40% - Énfasis3 2 5 2 2 3 2" xfId="29259" xr:uid="{00000000-0005-0000-0000-0000AE370000}"/>
    <cellStyle name="40% - Énfasis3 2 5 2 2 4" xfId="16327" xr:uid="{00000000-0005-0000-0000-0000AF370000}"/>
    <cellStyle name="40% - Énfasis3 2 5 2 2 4 2" xfId="34144" xr:uid="{00000000-0005-0000-0000-0000B0370000}"/>
    <cellStyle name="40% - Énfasis3 2 5 2 2 5" xfId="21568" xr:uid="{00000000-0005-0000-0000-0000B1370000}"/>
    <cellStyle name="40% - Énfasis3 2 5 2 2 6" xfId="12077" xr:uid="{00000000-0005-0000-0000-0000B2370000}"/>
    <cellStyle name="40% - Énfasis3 2 5 2 2 7" xfId="24218" xr:uid="{00000000-0005-0000-0000-0000B3370000}"/>
    <cellStyle name="40% - Énfasis3 2 5 2 2 8" xfId="39048" xr:uid="{00000000-0005-0000-0000-0000B4370000}"/>
    <cellStyle name="40% - Énfasis3 2 5 2 2 9" xfId="44116" xr:uid="{714DB6F2-D3BE-4385-ABFD-A72770030443}"/>
    <cellStyle name="40% - Énfasis3 2 5 2 3" xfId="1637" xr:uid="{00000000-0005-0000-0000-0000B5370000}"/>
    <cellStyle name="40% - Énfasis3 2 5 2 3 2" xfId="4079" xr:uid="{00000000-0005-0000-0000-0000B6370000}"/>
    <cellStyle name="40% - Énfasis3 2 5 2 3 2 2" xfId="18189" xr:uid="{00000000-0005-0000-0000-0000B7370000}"/>
    <cellStyle name="40% - Énfasis3 2 5 2 3 2 2 2" xfId="31082" xr:uid="{00000000-0005-0000-0000-0000B8370000}"/>
    <cellStyle name="40% - Énfasis3 2 5 2 3 2 3" xfId="13900" xr:uid="{00000000-0005-0000-0000-0000B9370000}"/>
    <cellStyle name="40% - Énfasis3 2 5 2 3 2 3 2" xfId="35967" xr:uid="{00000000-0005-0000-0000-0000BA370000}"/>
    <cellStyle name="40% - Énfasis3 2 5 2 3 2 4" xfId="9022" xr:uid="{00000000-0005-0000-0000-0000BB370000}"/>
    <cellStyle name="40% - Énfasis3 2 5 2 3 2 5" xfId="26147" xr:uid="{00000000-0005-0000-0000-0000BC370000}"/>
    <cellStyle name="40% - Énfasis3 2 5 2 3 2 6" xfId="40976" xr:uid="{00000000-0005-0000-0000-0000BD370000}"/>
    <cellStyle name="40% - Énfasis3 2 5 2 3 2 7" xfId="46039" xr:uid="{E4AB0104-C468-4D90-9AC1-0B5E240BF35A}"/>
    <cellStyle name="40% - Énfasis3 2 5 2 3 3" xfId="6553" xr:uid="{00000000-0005-0000-0000-0000BE370000}"/>
    <cellStyle name="40% - Énfasis3 2 5 2 3 3 2" xfId="28646" xr:uid="{00000000-0005-0000-0000-0000BF370000}"/>
    <cellStyle name="40% - Énfasis3 2 5 2 3 4" xfId="20955" xr:uid="{00000000-0005-0000-0000-0000C0370000}"/>
    <cellStyle name="40% - Énfasis3 2 5 2 3 4 2" xfId="33531" xr:uid="{00000000-0005-0000-0000-0000C1370000}"/>
    <cellStyle name="40% - Énfasis3 2 5 2 3 5" xfId="11464" xr:uid="{00000000-0005-0000-0000-0000C2370000}"/>
    <cellStyle name="40% - Énfasis3 2 5 2 3 6" xfId="23605" xr:uid="{00000000-0005-0000-0000-0000C3370000}"/>
    <cellStyle name="40% - Énfasis3 2 5 2 3 7" xfId="38435" xr:uid="{00000000-0005-0000-0000-0000C4370000}"/>
    <cellStyle name="40% - Énfasis3 2 5 2 3 8" xfId="43503" xr:uid="{2EAD652A-BCDE-48F6-AC9D-AC8E1649EF0A}"/>
    <cellStyle name="40% - Énfasis3 2 5 2 4" xfId="3141" xr:uid="{00000000-0005-0000-0000-0000C5370000}"/>
    <cellStyle name="40% - Énfasis3 2 5 2 4 2" xfId="17251" xr:uid="{00000000-0005-0000-0000-0000C6370000}"/>
    <cellStyle name="40% - Énfasis3 2 5 2 4 2 2" xfId="30144" xr:uid="{00000000-0005-0000-0000-0000C7370000}"/>
    <cellStyle name="40% - Énfasis3 2 5 2 4 3" xfId="12962" xr:uid="{00000000-0005-0000-0000-0000C8370000}"/>
    <cellStyle name="40% - Énfasis3 2 5 2 4 3 2" xfId="35029" xr:uid="{00000000-0005-0000-0000-0000C9370000}"/>
    <cellStyle name="40% - Énfasis3 2 5 2 4 4" xfId="8084" xr:uid="{00000000-0005-0000-0000-0000CA370000}"/>
    <cellStyle name="40% - Énfasis3 2 5 2 4 5" xfId="25209" xr:uid="{00000000-0005-0000-0000-0000CB370000}"/>
    <cellStyle name="40% - Énfasis3 2 5 2 4 6" xfId="40038" xr:uid="{00000000-0005-0000-0000-0000CC370000}"/>
    <cellStyle name="40% - Énfasis3 2 5 2 4 7" xfId="45101" xr:uid="{FDBCCC92-B325-4605-A85B-A1D5DAB3F771}"/>
    <cellStyle name="40% - Énfasis3 2 5 2 5" xfId="5615" xr:uid="{00000000-0005-0000-0000-0000CD370000}"/>
    <cellStyle name="40% - Énfasis3 2 5 2 5 2" xfId="27708" xr:uid="{00000000-0005-0000-0000-0000CE370000}"/>
    <cellStyle name="40% - Énfasis3 2 5 2 6" xfId="15696" xr:uid="{00000000-0005-0000-0000-0000CF370000}"/>
    <cellStyle name="40% - Énfasis3 2 5 2 6 2" xfId="32593" xr:uid="{00000000-0005-0000-0000-0000D0370000}"/>
    <cellStyle name="40% - Énfasis3 2 5 2 7" xfId="19999" xr:uid="{00000000-0005-0000-0000-0000D1370000}"/>
    <cellStyle name="40% - Énfasis3 2 5 2 8" xfId="10526" xr:uid="{00000000-0005-0000-0000-0000D2370000}"/>
    <cellStyle name="40% - Énfasis3 2 5 2 9" xfId="22667" xr:uid="{00000000-0005-0000-0000-0000D3370000}"/>
    <cellStyle name="40% - Énfasis3 2 5 3" xfId="1474" xr:uid="{00000000-0005-0000-0000-0000D4370000}"/>
    <cellStyle name="40% - Énfasis3 2 5 3 2" xfId="3916" xr:uid="{00000000-0005-0000-0000-0000D5370000}"/>
    <cellStyle name="40% - Énfasis3 2 5 3 2 2" xfId="18026" xr:uid="{00000000-0005-0000-0000-0000D6370000}"/>
    <cellStyle name="40% - Énfasis3 2 5 3 2 2 2" xfId="30919" xr:uid="{00000000-0005-0000-0000-0000D7370000}"/>
    <cellStyle name="40% - Énfasis3 2 5 3 2 3" xfId="13737" xr:uid="{00000000-0005-0000-0000-0000D8370000}"/>
    <cellStyle name="40% - Énfasis3 2 5 3 2 3 2" xfId="35804" xr:uid="{00000000-0005-0000-0000-0000D9370000}"/>
    <cellStyle name="40% - Énfasis3 2 5 3 2 4" xfId="8859" xr:uid="{00000000-0005-0000-0000-0000DA370000}"/>
    <cellStyle name="40% - Énfasis3 2 5 3 2 5" xfId="25984" xr:uid="{00000000-0005-0000-0000-0000DB370000}"/>
    <cellStyle name="40% - Énfasis3 2 5 3 2 6" xfId="40813" xr:uid="{00000000-0005-0000-0000-0000DC370000}"/>
    <cellStyle name="40% - Énfasis3 2 5 3 2 7" xfId="45876" xr:uid="{50A2933B-5BCB-4958-BDB7-A75E10E07818}"/>
    <cellStyle name="40% - Énfasis3 2 5 3 3" xfId="6390" xr:uid="{00000000-0005-0000-0000-0000DD370000}"/>
    <cellStyle name="40% - Énfasis3 2 5 3 3 2" xfId="28483" xr:uid="{00000000-0005-0000-0000-0000DE370000}"/>
    <cellStyle name="40% - Énfasis3 2 5 3 4" xfId="15533" xr:uid="{00000000-0005-0000-0000-0000DF370000}"/>
    <cellStyle name="40% - Énfasis3 2 5 3 4 2" xfId="33368" xr:uid="{00000000-0005-0000-0000-0000E0370000}"/>
    <cellStyle name="40% - Énfasis3 2 5 3 5" xfId="20792" xr:uid="{00000000-0005-0000-0000-0000E1370000}"/>
    <cellStyle name="40% - Énfasis3 2 5 3 6" xfId="11301" xr:uid="{00000000-0005-0000-0000-0000E2370000}"/>
    <cellStyle name="40% - Énfasis3 2 5 3 7" xfId="23442" xr:uid="{00000000-0005-0000-0000-0000E3370000}"/>
    <cellStyle name="40% - Énfasis3 2 5 3 8" xfId="38272" xr:uid="{00000000-0005-0000-0000-0000E4370000}"/>
    <cellStyle name="40% - Énfasis3 2 5 3 9" xfId="43340" xr:uid="{2100FDFE-3573-45AB-9DAA-99CE039F0CB8}"/>
    <cellStyle name="40% - Énfasis3 2 5 4" xfId="2087" xr:uid="{00000000-0005-0000-0000-0000E5370000}"/>
    <cellStyle name="40% - Énfasis3 2 5 4 2" xfId="4529" xr:uid="{00000000-0005-0000-0000-0000E6370000}"/>
    <cellStyle name="40% - Énfasis3 2 5 4 2 2" xfId="18639" xr:uid="{00000000-0005-0000-0000-0000E7370000}"/>
    <cellStyle name="40% - Énfasis3 2 5 4 2 2 2" xfId="31532" xr:uid="{00000000-0005-0000-0000-0000E8370000}"/>
    <cellStyle name="40% - Énfasis3 2 5 4 2 3" xfId="14350" xr:uid="{00000000-0005-0000-0000-0000E9370000}"/>
    <cellStyle name="40% - Énfasis3 2 5 4 2 3 2" xfId="36417" xr:uid="{00000000-0005-0000-0000-0000EA370000}"/>
    <cellStyle name="40% - Énfasis3 2 5 4 2 4" xfId="9472" xr:uid="{00000000-0005-0000-0000-0000EB370000}"/>
    <cellStyle name="40% - Énfasis3 2 5 4 2 5" xfId="26597" xr:uid="{00000000-0005-0000-0000-0000EC370000}"/>
    <cellStyle name="40% - Énfasis3 2 5 4 2 6" xfId="41426" xr:uid="{00000000-0005-0000-0000-0000ED370000}"/>
    <cellStyle name="40% - Énfasis3 2 5 4 2 7" xfId="46489" xr:uid="{4CBB9D93-7922-4018-9B5F-6BE4C07F5C42}"/>
    <cellStyle name="40% - Énfasis3 2 5 4 3" xfId="7003" xr:uid="{00000000-0005-0000-0000-0000EE370000}"/>
    <cellStyle name="40% - Énfasis3 2 5 4 3 2" xfId="29096" xr:uid="{00000000-0005-0000-0000-0000EF370000}"/>
    <cellStyle name="40% - Énfasis3 2 5 4 4" xfId="16164" xr:uid="{00000000-0005-0000-0000-0000F0370000}"/>
    <cellStyle name="40% - Énfasis3 2 5 4 4 2" xfId="33981" xr:uid="{00000000-0005-0000-0000-0000F1370000}"/>
    <cellStyle name="40% - Énfasis3 2 5 4 5" xfId="21405" xr:uid="{00000000-0005-0000-0000-0000F2370000}"/>
    <cellStyle name="40% - Énfasis3 2 5 4 6" xfId="11914" xr:uid="{00000000-0005-0000-0000-0000F3370000}"/>
    <cellStyle name="40% - Énfasis3 2 5 4 7" xfId="24055" xr:uid="{00000000-0005-0000-0000-0000F4370000}"/>
    <cellStyle name="40% - Énfasis3 2 5 4 8" xfId="38885" xr:uid="{00000000-0005-0000-0000-0000F5370000}"/>
    <cellStyle name="40% - Énfasis3 2 5 4 9" xfId="43953" xr:uid="{44F5815F-F387-40BC-BA14-06581273AD17}"/>
    <cellStyle name="40% - Énfasis3 2 5 5" xfId="2384" xr:uid="{00000000-0005-0000-0000-0000F6370000}"/>
    <cellStyle name="40% - Énfasis3 2 5 5 2" xfId="4826" xr:uid="{00000000-0005-0000-0000-0000F7370000}"/>
    <cellStyle name="40% - Énfasis3 2 5 5 2 2" xfId="18936" xr:uid="{00000000-0005-0000-0000-0000F8370000}"/>
    <cellStyle name="40% - Énfasis3 2 5 5 2 2 2" xfId="31829" xr:uid="{00000000-0005-0000-0000-0000F9370000}"/>
    <cellStyle name="40% - Énfasis3 2 5 5 2 3" xfId="14647" xr:uid="{00000000-0005-0000-0000-0000FA370000}"/>
    <cellStyle name="40% - Énfasis3 2 5 5 2 3 2" xfId="36714" xr:uid="{00000000-0005-0000-0000-0000FB370000}"/>
    <cellStyle name="40% - Énfasis3 2 5 5 2 4" xfId="9769" xr:uid="{00000000-0005-0000-0000-0000FC370000}"/>
    <cellStyle name="40% - Énfasis3 2 5 5 2 5" xfId="26894" xr:uid="{00000000-0005-0000-0000-0000FD370000}"/>
    <cellStyle name="40% - Énfasis3 2 5 5 2 6" xfId="41723" xr:uid="{00000000-0005-0000-0000-0000FE370000}"/>
    <cellStyle name="40% - Énfasis3 2 5 5 2 7" xfId="46786" xr:uid="{5243A018-3DB8-45D6-A8A3-AA961E03954F}"/>
    <cellStyle name="40% - Énfasis3 2 5 5 3" xfId="7300" xr:uid="{00000000-0005-0000-0000-0000FF370000}"/>
    <cellStyle name="40% - Énfasis3 2 5 5 3 2" xfId="29393" xr:uid="{00000000-0005-0000-0000-000000380000}"/>
    <cellStyle name="40% - Énfasis3 2 5 5 4" xfId="16461" xr:uid="{00000000-0005-0000-0000-000001380000}"/>
    <cellStyle name="40% - Énfasis3 2 5 5 4 2" xfId="34278" xr:uid="{00000000-0005-0000-0000-000002380000}"/>
    <cellStyle name="40% - Énfasis3 2 5 5 5" xfId="21702" xr:uid="{00000000-0005-0000-0000-000003380000}"/>
    <cellStyle name="40% - Énfasis3 2 5 5 6" xfId="12211" xr:uid="{00000000-0005-0000-0000-000004380000}"/>
    <cellStyle name="40% - Énfasis3 2 5 5 7" xfId="24352" xr:uid="{00000000-0005-0000-0000-000005380000}"/>
    <cellStyle name="40% - Énfasis3 2 5 5 8" xfId="39182" xr:uid="{00000000-0005-0000-0000-000006380000}"/>
    <cellStyle name="40% - Énfasis3 2 5 5 9" xfId="44250" xr:uid="{6C37BB58-2825-4B44-B97C-0A30058A7780}"/>
    <cellStyle name="40% - Énfasis3 2 5 6" xfId="1032" xr:uid="{00000000-0005-0000-0000-000007380000}"/>
    <cellStyle name="40% - Énfasis3 2 5 6 2" xfId="3477" xr:uid="{00000000-0005-0000-0000-000008380000}"/>
    <cellStyle name="40% - Énfasis3 2 5 6 2 2" xfId="17587" xr:uid="{00000000-0005-0000-0000-000009380000}"/>
    <cellStyle name="40% - Énfasis3 2 5 6 2 2 2" xfId="30480" xr:uid="{00000000-0005-0000-0000-00000A380000}"/>
    <cellStyle name="40% - Énfasis3 2 5 6 2 3" xfId="13298" xr:uid="{00000000-0005-0000-0000-00000B380000}"/>
    <cellStyle name="40% - Énfasis3 2 5 6 2 3 2" xfId="35365" xr:uid="{00000000-0005-0000-0000-00000C380000}"/>
    <cellStyle name="40% - Énfasis3 2 5 6 2 4" xfId="8420" xr:uid="{00000000-0005-0000-0000-00000D380000}"/>
    <cellStyle name="40% - Énfasis3 2 5 6 2 5" xfId="25545" xr:uid="{00000000-0005-0000-0000-00000E380000}"/>
    <cellStyle name="40% - Énfasis3 2 5 6 2 6" xfId="40374" xr:uid="{00000000-0005-0000-0000-00000F380000}"/>
    <cellStyle name="40% - Énfasis3 2 5 6 2 7" xfId="45437" xr:uid="{0684E021-BC33-4290-BA8D-AE429B8A73A5}"/>
    <cellStyle name="40% - Énfasis3 2 5 6 3" xfId="5951" xr:uid="{00000000-0005-0000-0000-000010380000}"/>
    <cellStyle name="40% - Énfasis3 2 5 6 3 2" xfId="28044" xr:uid="{00000000-0005-0000-0000-000011380000}"/>
    <cellStyle name="40% - Énfasis3 2 5 6 4" xfId="20353" xr:uid="{00000000-0005-0000-0000-000012380000}"/>
    <cellStyle name="40% - Énfasis3 2 5 6 4 2" xfId="32929" xr:uid="{00000000-0005-0000-0000-000013380000}"/>
    <cellStyle name="40% - Énfasis3 2 5 6 5" xfId="10862" xr:uid="{00000000-0005-0000-0000-000014380000}"/>
    <cellStyle name="40% - Énfasis3 2 5 6 6" xfId="23003" xr:uid="{00000000-0005-0000-0000-000015380000}"/>
    <cellStyle name="40% - Énfasis3 2 5 6 7" xfId="37833" xr:uid="{00000000-0005-0000-0000-000016380000}"/>
    <cellStyle name="40% - Énfasis3 2 5 6 8" xfId="42901" xr:uid="{A3FD233F-61F0-4B6A-B2F6-D9F8FDD404FE}"/>
    <cellStyle name="40% - Énfasis3 2 5 7" xfId="2978" xr:uid="{00000000-0005-0000-0000-000017380000}"/>
    <cellStyle name="40% - Énfasis3 2 5 7 2" xfId="17088" xr:uid="{00000000-0005-0000-0000-000018380000}"/>
    <cellStyle name="40% - Énfasis3 2 5 7 2 2" xfId="29981" xr:uid="{00000000-0005-0000-0000-000019380000}"/>
    <cellStyle name="40% - Énfasis3 2 5 7 3" xfId="12799" xr:uid="{00000000-0005-0000-0000-00001A380000}"/>
    <cellStyle name="40% - Énfasis3 2 5 7 3 2" xfId="34866" xr:uid="{00000000-0005-0000-0000-00001B380000}"/>
    <cellStyle name="40% - Énfasis3 2 5 7 4" xfId="7921" xr:uid="{00000000-0005-0000-0000-00001C380000}"/>
    <cellStyle name="40% - Énfasis3 2 5 7 5" xfId="25046" xr:uid="{00000000-0005-0000-0000-00001D380000}"/>
    <cellStyle name="40% - Énfasis3 2 5 7 6" xfId="39875" xr:uid="{00000000-0005-0000-0000-00001E380000}"/>
    <cellStyle name="40% - Énfasis3 2 5 7 7" xfId="44938" xr:uid="{5553F26F-8C1F-4CF0-AA94-6B52910D41F9}"/>
    <cellStyle name="40% - Énfasis3 2 5 8" xfId="5452" xr:uid="{00000000-0005-0000-0000-00001F380000}"/>
    <cellStyle name="40% - Énfasis3 2 5 8 2" xfId="27545" xr:uid="{00000000-0005-0000-0000-000020380000}"/>
    <cellStyle name="40% - Énfasis3 2 5 9" xfId="15094" xr:uid="{00000000-0005-0000-0000-000021380000}"/>
    <cellStyle name="40% - Énfasis3 2 5 9 2" xfId="32430" xr:uid="{00000000-0005-0000-0000-000022380000}"/>
    <cellStyle name="40% - Énfasis3 2 6" xfId="516" xr:uid="{00000000-0005-0000-0000-000023380000}"/>
    <cellStyle name="40% - Énfasis3 2 6 10" xfId="19464" xr:uid="{00000000-0005-0000-0000-000024380000}"/>
    <cellStyle name="40% - Énfasis3 2 6 11" xfId="19876" xr:uid="{00000000-0005-0000-0000-000025380000}"/>
    <cellStyle name="40% - Énfasis3 2 6 12" xfId="10403" xr:uid="{00000000-0005-0000-0000-000026380000}"/>
    <cellStyle name="40% - Énfasis3 2 6 13" xfId="22544" xr:uid="{00000000-0005-0000-0000-000027380000}"/>
    <cellStyle name="40% - Énfasis3 2 6 14" xfId="37374" xr:uid="{00000000-0005-0000-0000-000028380000}"/>
    <cellStyle name="40% - Énfasis3 2 6 15" xfId="42442" xr:uid="{34360767-EF19-4621-A7FC-585BF5168D51}"/>
    <cellStyle name="40% - Énfasis3 2 6 2" xfId="641" xr:uid="{00000000-0005-0000-0000-000029380000}"/>
    <cellStyle name="40% - Énfasis3 2 6 2 10" xfId="37498" xr:uid="{00000000-0005-0000-0000-00002A380000}"/>
    <cellStyle name="40% - Énfasis3 2 6 2 11" xfId="42566" xr:uid="{AFEE02BD-D3E6-4B95-BAE0-D63C25E4A8CF}"/>
    <cellStyle name="40% - Énfasis3 2 6 2 2" xfId="2251" xr:uid="{00000000-0005-0000-0000-00002B380000}"/>
    <cellStyle name="40% - Énfasis3 2 6 2 2 2" xfId="4693" xr:uid="{00000000-0005-0000-0000-00002C380000}"/>
    <cellStyle name="40% - Énfasis3 2 6 2 2 2 2" xfId="18803" xr:uid="{00000000-0005-0000-0000-00002D380000}"/>
    <cellStyle name="40% - Énfasis3 2 6 2 2 2 2 2" xfId="31696" xr:uid="{00000000-0005-0000-0000-00002E380000}"/>
    <cellStyle name="40% - Énfasis3 2 6 2 2 2 3" xfId="14514" xr:uid="{00000000-0005-0000-0000-00002F380000}"/>
    <cellStyle name="40% - Énfasis3 2 6 2 2 2 3 2" xfId="36581" xr:uid="{00000000-0005-0000-0000-000030380000}"/>
    <cellStyle name="40% - Énfasis3 2 6 2 2 2 4" xfId="9636" xr:uid="{00000000-0005-0000-0000-000031380000}"/>
    <cellStyle name="40% - Énfasis3 2 6 2 2 2 5" xfId="26761" xr:uid="{00000000-0005-0000-0000-000032380000}"/>
    <cellStyle name="40% - Énfasis3 2 6 2 2 2 6" xfId="41590" xr:uid="{00000000-0005-0000-0000-000033380000}"/>
    <cellStyle name="40% - Énfasis3 2 6 2 2 2 7" xfId="46653" xr:uid="{2AB48E6B-D09D-4259-A478-9AEA0F5FE95C}"/>
    <cellStyle name="40% - Énfasis3 2 6 2 2 3" xfId="7167" xr:uid="{00000000-0005-0000-0000-000034380000}"/>
    <cellStyle name="40% - Énfasis3 2 6 2 2 3 2" xfId="29260" xr:uid="{00000000-0005-0000-0000-000035380000}"/>
    <cellStyle name="40% - Énfasis3 2 6 2 2 4" xfId="16328" xr:uid="{00000000-0005-0000-0000-000036380000}"/>
    <cellStyle name="40% - Énfasis3 2 6 2 2 4 2" xfId="34145" xr:uid="{00000000-0005-0000-0000-000037380000}"/>
    <cellStyle name="40% - Énfasis3 2 6 2 2 5" xfId="21569" xr:uid="{00000000-0005-0000-0000-000038380000}"/>
    <cellStyle name="40% - Énfasis3 2 6 2 2 6" xfId="12078" xr:uid="{00000000-0005-0000-0000-000039380000}"/>
    <cellStyle name="40% - Énfasis3 2 6 2 2 7" xfId="24219" xr:uid="{00000000-0005-0000-0000-00003A380000}"/>
    <cellStyle name="40% - Énfasis3 2 6 2 2 8" xfId="39049" xr:uid="{00000000-0005-0000-0000-00003B380000}"/>
    <cellStyle name="40% - Énfasis3 2 6 2 2 9" xfId="44117" xr:uid="{439CBB1D-BEC5-48DA-ABB6-C2081E57A1AB}"/>
    <cellStyle name="40% - Énfasis3 2 6 2 3" xfId="1638" xr:uid="{00000000-0005-0000-0000-00003C380000}"/>
    <cellStyle name="40% - Énfasis3 2 6 2 3 2" xfId="4080" xr:uid="{00000000-0005-0000-0000-00003D380000}"/>
    <cellStyle name="40% - Énfasis3 2 6 2 3 2 2" xfId="18190" xr:uid="{00000000-0005-0000-0000-00003E380000}"/>
    <cellStyle name="40% - Énfasis3 2 6 2 3 2 2 2" xfId="31083" xr:uid="{00000000-0005-0000-0000-00003F380000}"/>
    <cellStyle name="40% - Énfasis3 2 6 2 3 2 3" xfId="13901" xr:uid="{00000000-0005-0000-0000-000040380000}"/>
    <cellStyle name="40% - Énfasis3 2 6 2 3 2 3 2" xfId="35968" xr:uid="{00000000-0005-0000-0000-000041380000}"/>
    <cellStyle name="40% - Énfasis3 2 6 2 3 2 4" xfId="9023" xr:uid="{00000000-0005-0000-0000-000042380000}"/>
    <cellStyle name="40% - Énfasis3 2 6 2 3 2 5" xfId="26148" xr:uid="{00000000-0005-0000-0000-000043380000}"/>
    <cellStyle name="40% - Énfasis3 2 6 2 3 2 6" xfId="40977" xr:uid="{00000000-0005-0000-0000-000044380000}"/>
    <cellStyle name="40% - Énfasis3 2 6 2 3 2 7" xfId="46040" xr:uid="{AA5D7BE4-5657-465F-B4EF-4B6551B5AADB}"/>
    <cellStyle name="40% - Énfasis3 2 6 2 3 3" xfId="6554" xr:uid="{00000000-0005-0000-0000-000045380000}"/>
    <cellStyle name="40% - Énfasis3 2 6 2 3 3 2" xfId="28647" xr:uid="{00000000-0005-0000-0000-000046380000}"/>
    <cellStyle name="40% - Énfasis3 2 6 2 3 4" xfId="20956" xr:uid="{00000000-0005-0000-0000-000047380000}"/>
    <cellStyle name="40% - Énfasis3 2 6 2 3 4 2" xfId="33532" xr:uid="{00000000-0005-0000-0000-000048380000}"/>
    <cellStyle name="40% - Énfasis3 2 6 2 3 5" xfId="11465" xr:uid="{00000000-0005-0000-0000-000049380000}"/>
    <cellStyle name="40% - Énfasis3 2 6 2 3 6" xfId="23606" xr:uid="{00000000-0005-0000-0000-00004A380000}"/>
    <cellStyle name="40% - Énfasis3 2 6 2 3 7" xfId="38436" xr:uid="{00000000-0005-0000-0000-00004B380000}"/>
    <cellStyle name="40% - Énfasis3 2 6 2 3 8" xfId="43504" xr:uid="{7CCFAFD6-FBC3-4D35-9222-BEEEE37A2872}"/>
    <cellStyle name="40% - Énfasis3 2 6 2 4" xfId="3142" xr:uid="{00000000-0005-0000-0000-00004C380000}"/>
    <cellStyle name="40% - Énfasis3 2 6 2 4 2" xfId="17252" xr:uid="{00000000-0005-0000-0000-00004D380000}"/>
    <cellStyle name="40% - Énfasis3 2 6 2 4 2 2" xfId="30145" xr:uid="{00000000-0005-0000-0000-00004E380000}"/>
    <cellStyle name="40% - Énfasis3 2 6 2 4 3" xfId="12963" xr:uid="{00000000-0005-0000-0000-00004F380000}"/>
    <cellStyle name="40% - Énfasis3 2 6 2 4 3 2" xfId="35030" xr:uid="{00000000-0005-0000-0000-000050380000}"/>
    <cellStyle name="40% - Énfasis3 2 6 2 4 4" xfId="8085" xr:uid="{00000000-0005-0000-0000-000051380000}"/>
    <cellStyle name="40% - Énfasis3 2 6 2 4 5" xfId="25210" xr:uid="{00000000-0005-0000-0000-000052380000}"/>
    <cellStyle name="40% - Énfasis3 2 6 2 4 6" xfId="40039" xr:uid="{00000000-0005-0000-0000-000053380000}"/>
    <cellStyle name="40% - Énfasis3 2 6 2 4 7" xfId="45102" xr:uid="{0BE15523-DBB1-4C93-A6EB-E8F25A6161AB}"/>
    <cellStyle name="40% - Énfasis3 2 6 2 5" xfId="5616" xr:uid="{00000000-0005-0000-0000-000054380000}"/>
    <cellStyle name="40% - Énfasis3 2 6 2 5 2" xfId="27709" xr:uid="{00000000-0005-0000-0000-000055380000}"/>
    <cellStyle name="40% - Énfasis3 2 6 2 6" xfId="15697" xr:uid="{00000000-0005-0000-0000-000056380000}"/>
    <cellStyle name="40% - Énfasis3 2 6 2 6 2" xfId="32594" xr:uid="{00000000-0005-0000-0000-000057380000}"/>
    <cellStyle name="40% - Énfasis3 2 6 2 7" xfId="20000" xr:uid="{00000000-0005-0000-0000-000058380000}"/>
    <cellStyle name="40% - Énfasis3 2 6 2 8" xfId="10527" xr:uid="{00000000-0005-0000-0000-000059380000}"/>
    <cellStyle name="40% - Énfasis3 2 6 2 9" xfId="22668" xr:uid="{00000000-0005-0000-0000-00005A380000}"/>
    <cellStyle name="40% - Énfasis3 2 6 3" xfId="1514" xr:uid="{00000000-0005-0000-0000-00005B380000}"/>
    <cellStyle name="40% - Énfasis3 2 6 3 2" xfId="3956" xr:uid="{00000000-0005-0000-0000-00005C380000}"/>
    <cellStyle name="40% - Énfasis3 2 6 3 2 2" xfId="18066" xr:uid="{00000000-0005-0000-0000-00005D380000}"/>
    <cellStyle name="40% - Énfasis3 2 6 3 2 2 2" xfId="30959" xr:uid="{00000000-0005-0000-0000-00005E380000}"/>
    <cellStyle name="40% - Énfasis3 2 6 3 2 3" xfId="13777" xr:uid="{00000000-0005-0000-0000-00005F380000}"/>
    <cellStyle name="40% - Énfasis3 2 6 3 2 3 2" xfId="35844" xr:uid="{00000000-0005-0000-0000-000060380000}"/>
    <cellStyle name="40% - Énfasis3 2 6 3 2 4" xfId="8899" xr:uid="{00000000-0005-0000-0000-000061380000}"/>
    <cellStyle name="40% - Énfasis3 2 6 3 2 5" xfId="26024" xr:uid="{00000000-0005-0000-0000-000062380000}"/>
    <cellStyle name="40% - Énfasis3 2 6 3 2 6" xfId="40853" xr:uid="{00000000-0005-0000-0000-000063380000}"/>
    <cellStyle name="40% - Énfasis3 2 6 3 2 7" xfId="45916" xr:uid="{F7888F12-CC1C-4298-A0D2-19FBC7137B2B}"/>
    <cellStyle name="40% - Énfasis3 2 6 3 3" xfId="6430" xr:uid="{00000000-0005-0000-0000-000064380000}"/>
    <cellStyle name="40% - Énfasis3 2 6 3 3 2" xfId="28523" xr:uid="{00000000-0005-0000-0000-000065380000}"/>
    <cellStyle name="40% - Énfasis3 2 6 3 4" xfId="15573" xr:uid="{00000000-0005-0000-0000-000066380000}"/>
    <cellStyle name="40% - Énfasis3 2 6 3 4 2" xfId="33408" xr:uid="{00000000-0005-0000-0000-000067380000}"/>
    <cellStyle name="40% - Énfasis3 2 6 3 5" xfId="20832" xr:uid="{00000000-0005-0000-0000-000068380000}"/>
    <cellStyle name="40% - Énfasis3 2 6 3 6" xfId="11341" xr:uid="{00000000-0005-0000-0000-000069380000}"/>
    <cellStyle name="40% - Énfasis3 2 6 3 7" xfId="23482" xr:uid="{00000000-0005-0000-0000-00006A380000}"/>
    <cellStyle name="40% - Énfasis3 2 6 3 8" xfId="38312" xr:uid="{00000000-0005-0000-0000-00006B380000}"/>
    <cellStyle name="40% - Énfasis3 2 6 3 9" xfId="43380" xr:uid="{0C196B7A-401C-4719-996B-8512EBF4F7DA}"/>
    <cellStyle name="40% - Énfasis3 2 6 4" xfId="2127" xr:uid="{00000000-0005-0000-0000-00006C380000}"/>
    <cellStyle name="40% - Énfasis3 2 6 4 2" xfId="4569" xr:uid="{00000000-0005-0000-0000-00006D380000}"/>
    <cellStyle name="40% - Énfasis3 2 6 4 2 2" xfId="18679" xr:uid="{00000000-0005-0000-0000-00006E380000}"/>
    <cellStyle name="40% - Énfasis3 2 6 4 2 2 2" xfId="31572" xr:uid="{00000000-0005-0000-0000-00006F380000}"/>
    <cellStyle name="40% - Énfasis3 2 6 4 2 3" xfId="14390" xr:uid="{00000000-0005-0000-0000-000070380000}"/>
    <cellStyle name="40% - Énfasis3 2 6 4 2 3 2" xfId="36457" xr:uid="{00000000-0005-0000-0000-000071380000}"/>
    <cellStyle name="40% - Énfasis3 2 6 4 2 4" xfId="9512" xr:uid="{00000000-0005-0000-0000-000072380000}"/>
    <cellStyle name="40% - Énfasis3 2 6 4 2 5" xfId="26637" xr:uid="{00000000-0005-0000-0000-000073380000}"/>
    <cellStyle name="40% - Énfasis3 2 6 4 2 6" xfId="41466" xr:uid="{00000000-0005-0000-0000-000074380000}"/>
    <cellStyle name="40% - Énfasis3 2 6 4 2 7" xfId="46529" xr:uid="{38009FD4-E560-4139-AE14-F25E2E69EC06}"/>
    <cellStyle name="40% - Énfasis3 2 6 4 3" xfId="7043" xr:uid="{00000000-0005-0000-0000-000075380000}"/>
    <cellStyle name="40% - Énfasis3 2 6 4 3 2" xfId="29136" xr:uid="{00000000-0005-0000-0000-000076380000}"/>
    <cellStyle name="40% - Énfasis3 2 6 4 4" xfId="16204" xr:uid="{00000000-0005-0000-0000-000077380000}"/>
    <cellStyle name="40% - Énfasis3 2 6 4 4 2" xfId="34021" xr:uid="{00000000-0005-0000-0000-000078380000}"/>
    <cellStyle name="40% - Énfasis3 2 6 4 5" xfId="21445" xr:uid="{00000000-0005-0000-0000-000079380000}"/>
    <cellStyle name="40% - Énfasis3 2 6 4 6" xfId="11954" xr:uid="{00000000-0005-0000-0000-00007A380000}"/>
    <cellStyle name="40% - Énfasis3 2 6 4 7" xfId="24095" xr:uid="{00000000-0005-0000-0000-00007B380000}"/>
    <cellStyle name="40% - Énfasis3 2 6 4 8" xfId="38925" xr:uid="{00000000-0005-0000-0000-00007C380000}"/>
    <cellStyle name="40% - Énfasis3 2 6 4 9" xfId="43993" xr:uid="{ACFC3919-27E2-4EE4-9A06-4F2819311B7A}"/>
    <cellStyle name="40% - Énfasis3 2 6 5" xfId="2383" xr:uid="{00000000-0005-0000-0000-00007D380000}"/>
    <cellStyle name="40% - Énfasis3 2 6 5 2" xfId="4825" xr:uid="{00000000-0005-0000-0000-00007E380000}"/>
    <cellStyle name="40% - Énfasis3 2 6 5 2 2" xfId="18935" xr:uid="{00000000-0005-0000-0000-00007F380000}"/>
    <cellStyle name="40% - Énfasis3 2 6 5 2 2 2" xfId="31828" xr:uid="{00000000-0005-0000-0000-000080380000}"/>
    <cellStyle name="40% - Énfasis3 2 6 5 2 3" xfId="14646" xr:uid="{00000000-0005-0000-0000-000081380000}"/>
    <cellStyle name="40% - Énfasis3 2 6 5 2 3 2" xfId="36713" xr:uid="{00000000-0005-0000-0000-000082380000}"/>
    <cellStyle name="40% - Énfasis3 2 6 5 2 4" xfId="9768" xr:uid="{00000000-0005-0000-0000-000083380000}"/>
    <cellStyle name="40% - Énfasis3 2 6 5 2 5" xfId="26893" xr:uid="{00000000-0005-0000-0000-000084380000}"/>
    <cellStyle name="40% - Énfasis3 2 6 5 2 6" xfId="41722" xr:uid="{00000000-0005-0000-0000-000085380000}"/>
    <cellStyle name="40% - Énfasis3 2 6 5 2 7" xfId="46785" xr:uid="{2F2B17F2-D002-484E-9FB0-FA0407F112A2}"/>
    <cellStyle name="40% - Énfasis3 2 6 5 3" xfId="7299" xr:uid="{00000000-0005-0000-0000-000086380000}"/>
    <cellStyle name="40% - Énfasis3 2 6 5 3 2" xfId="29392" xr:uid="{00000000-0005-0000-0000-000087380000}"/>
    <cellStyle name="40% - Énfasis3 2 6 5 4" xfId="16460" xr:uid="{00000000-0005-0000-0000-000088380000}"/>
    <cellStyle name="40% - Énfasis3 2 6 5 4 2" xfId="34277" xr:uid="{00000000-0005-0000-0000-000089380000}"/>
    <cellStyle name="40% - Énfasis3 2 6 5 5" xfId="21701" xr:uid="{00000000-0005-0000-0000-00008A380000}"/>
    <cellStyle name="40% - Énfasis3 2 6 5 6" xfId="12210" xr:uid="{00000000-0005-0000-0000-00008B380000}"/>
    <cellStyle name="40% - Énfasis3 2 6 5 7" xfId="24351" xr:uid="{00000000-0005-0000-0000-00008C380000}"/>
    <cellStyle name="40% - Énfasis3 2 6 5 8" xfId="39181" xr:uid="{00000000-0005-0000-0000-00008D380000}"/>
    <cellStyle name="40% - Énfasis3 2 6 5 9" xfId="44249" xr:uid="{EB753DA0-41AF-4D0B-8D75-A9411A9A21DC}"/>
    <cellStyle name="40% - Énfasis3 2 6 6" xfId="1072" xr:uid="{00000000-0005-0000-0000-00008E380000}"/>
    <cellStyle name="40% - Énfasis3 2 6 6 2" xfId="3517" xr:uid="{00000000-0005-0000-0000-00008F380000}"/>
    <cellStyle name="40% - Énfasis3 2 6 6 2 2" xfId="17627" xr:uid="{00000000-0005-0000-0000-000090380000}"/>
    <cellStyle name="40% - Énfasis3 2 6 6 2 2 2" xfId="30520" xr:uid="{00000000-0005-0000-0000-000091380000}"/>
    <cellStyle name="40% - Énfasis3 2 6 6 2 3" xfId="13338" xr:uid="{00000000-0005-0000-0000-000092380000}"/>
    <cellStyle name="40% - Énfasis3 2 6 6 2 3 2" xfId="35405" xr:uid="{00000000-0005-0000-0000-000093380000}"/>
    <cellStyle name="40% - Énfasis3 2 6 6 2 4" xfId="8460" xr:uid="{00000000-0005-0000-0000-000094380000}"/>
    <cellStyle name="40% - Énfasis3 2 6 6 2 5" xfId="25585" xr:uid="{00000000-0005-0000-0000-000095380000}"/>
    <cellStyle name="40% - Énfasis3 2 6 6 2 6" xfId="40414" xr:uid="{00000000-0005-0000-0000-000096380000}"/>
    <cellStyle name="40% - Énfasis3 2 6 6 2 7" xfId="45477" xr:uid="{C0B108E3-0F29-4259-AF0C-9B8E0691A87D}"/>
    <cellStyle name="40% - Énfasis3 2 6 6 3" xfId="5991" xr:uid="{00000000-0005-0000-0000-000097380000}"/>
    <cellStyle name="40% - Énfasis3 2 6 6 3 2" xfId="28084" xr:uid="{00000000-0005-0000-0000-000098380000}"/>
    <cellStyle name="40% - Énfasis3 2 6 6 4" xfId="20393" xr:uid="{00000000-0005-0000-0000-000099380000}"/>
    <cellStyle name="40% - Énfasis3 2 6 6 4 2" xfId="32969" xr:uid="{00000000-0005-0000-0000-00009A380000}"/>
    <cellStyle name="40% - Énfasis3 2 6 6 5" xfId="10902" xr:uid="{00000000-0005-0000-0000-00009B380000}"/>
    <cellStyle name="40% - Énfasis3 2 6 6 6" xfId="23043" xr:uid="{00000000-0005-0000-0000-00009C380000}"/>
    <cellStyle name="40% - Énfasis3 2 6 6 7" xfId="37873" xr:uid="{00000000-0005-0000-0000-00009D380000}"/>
    <cellStyle name="40% - Énfasis3 2 6 6 8" xfId="42941" xr:uid="{CE0ED1B2-928E-4488-8659-C5D3714361DB}"/>
    <cellStyle name="40% - Énfasis3 2 6 7" xfId="3018" xr:uid="{00000000-0005-0000-0000-00009E380000}"/>
    <cellStyle name="40% - Énfasis3 2 6 7 2" xfId="17128" xr:uid="{00000000-0005-0000-0000-00009F380000}"/>
    <cellStyle name="40% - Énfasis3 2 6 7 2 2" xfId="30021" xr:uid="{00000000-0005-0000-0000-0000A0380000}"/>
    <cellStyle name="40% - Énfasis3 2 6 7 3" xfId="12839" xr:uid="{00000000-0005-0000-0000-0000A1380000}"/>
    <cellStyle name="40% - Énfasis3 2 6 7 3 2" xfId="34906" xr:uid="{00000000-0005-0000-0000-0000A2380000}"/>
    <cellStyle name="40% - Énfasis3 2 6 7 4" xfId="7961" xr:uid="{00000000-0005-0000-0000-0000A3380000}"/>
    <cellStyle name="40% - Énfasis3 2 6 7 5" xfId="25086" xr:uid="{00000000-0005-0000-0000-0000A4380000}"/>
    <cellStyle name="40% - Énfasis3 2 6 7 6" xfId="39915" xr:uid="{00000000-0005-0000-0000-0000A5380000}"/>
    <cellStyle name="40% - Énfasis3 2 6 7 7" xfId="44978" xr:uid="{7195DDE7-B683-4EFB-9A91-DA71A612D6D9}"/>
    <cellStyle name="40% - Énfasis3 2 6 8" xfId="5492" xr:uid="{00000000-0005-0000-0000-0000A6380000}"/>
    <cellStyle name="40% - Énfasis3 2 6 8 2" xfId="27585" xr:uid="{00000000-0005-0000-0000-0000A7380000}"/>
    <cellStyle name="40% - Énfasis3 2 6 9" xfId="15134" xr:uid="{00000000-0005-0000-0000-0000A8380000}"/>
    <cellStyle name="40% - Énfasis3 2 6 9 2" xfId="32470" xr:uid="{00000000-0005-0000-0000-0000A9380000}"/>
    <cellStyle name="40% - Énfasis3 2 7" xfId="269" xr:uid="{00000000-0005-0000-0000-0000AA380000}"/>
    <cellStyle name="40% - Énfasis3 2 7 10" xfId="22325" xr:uid="{00000000-0005-0000-0000-0000AB380000}"/>
    <cellStyle name="40% - Énfasis3 2 7 11" xfId="37155" xr:uid="{00000000-0005-0000-0000-0000AC380000}"/>
    <cellStyle name="40% - Énfasis3 2 7 12" xfId="42223" xr:uid="{CC7D933F-08C2-484B-B9B0-3CC3FABFD8D7}"/>
    <cellStyle name="40% - Énfasis3 2 7 2" xfId="1292" xr:uid="{00000000-0005-0000-0000-0000AD380000}"/>
    <cellStyle name="40% - Énfasis3 2 7 2 2" xfId="3737" xr:uid="{00000000-0005-0000-0000-0000AE380000}"/>
    <cellStyle name="40% - Énfasis3 2 7 2 2 2" xfId="17847" xr:uid="{00000000-0005-0000-0000-0000AF380000}"/>
    <cellStyle name="40% - Énfasis3 2 7 2 2 2 2" xfId="30740" xr:uid="{00000000-0005-0000-0000-0000B0380000}"/>
    <cellStyle name="40% - Énfasis3 2 7 2 2 3" xfId="13558" xr:uid="{00000000-0005-0000-0000-0000B1380000}"/>
    <cellStyle name="40% - Énfasis3 2 7 2 2 3 2" xfId="35625" xr:uid="{00000000-0005-0000-0000-0000B2380000}"/>
    <cellStyle name="40% - Énfasis3 2 7 2 2 4" xfId="8680" xr:uid="{00000000-0005-0000-0000-0000B3380000}"/>
    <cellStyle name="40% - Énfasis3 2 7 2 2 5" xfId="25805" xr:uid="{00000000-0005-0000-0000-0000B4380000}"/>
    <cellStyle name="40% - Énfasis3 2 7 2 2 6" xfId="40634" xr:uid="{00000000-0005-0000-0000-0000B5380000}"/>
    <cellStyle name="40% - Énfasis3 2 7 2 2 7" xfId="45697" xr:uid="{EBC5B7DA-B360-4550-B7BF-7D38628ADADD}"/>
    <cellStyle name="40% - Énfasis3 2 7 2 3" xfId="6211" xr:uid="{00000000-0005-0000-0000-0000B6380000}"/>
    <cellStyle name="40% - Énfasis3 2 7 2 3 2" xfId="28304" xr:uid="{00000000-0005-0000-0000-0000B7380000}"/>
    <cellStyle name="40% - Énfasis3 2 7 2 4" xfId="15354" xr:uid="{00000000-0005-0000-0000-0000B8380000}"/>
    <cellStyle name="40% - Énfasis3 2 7 2 4 2" xfId="33189" xr:uid="{00000000-0005-0000-0000-0000B9380000}"/>
    <cellStyle name="40% - Énfasis3 2 7 2 5" xfId="20613" xr:uid="{00000000-0005-0000-0000-0000BA380000}"/>
    <cellStyle name="40% - Énfasis3 2 7 2 6" xfId="11122" xr:uid="{00000000-0005-0000-0000-0000BB380000}"/>
    <cellStyle name="40% - Énfasis3 2 7 2 7" xfId="23263" xr:uid="{00000000-0005-0000-0000-0000BC380000}"/>
    <cellStyle name="40% - Énfasis3 2 7 2 8" xfId="38093" xr:uid="{00000000-0005-0000-0000-0000BD380000}"/>
    <cellStyle name="40% - Énfasis3 2 7 2 9" xfId="43161" xr:uid="{88B2EB9C-8F61-42D6-ABC8-DC795D8DA0D4}"/>
    <cellStyle name="40% - Énfasis3 2 7 3" xfId="1908" xr:uid="{00000000-0005-0000-0000-0000BE380000}"/>
    <cellStyle name="40% - Énfasis3 2 7 3 2" xfId="4350" xr:uid="{00000000-0005-0000-0000-0000BF380000}"/>
    <cellStyle name="40% - Énfasis3 2 7 3 2 2" xfId="18460" xr:uid="{00000000-0005-0000-0000-0000C0380000}"/>
    <cellStyle name="40% - Énfasis3 2 7 3 2 2 2" xfId="31353" xr:uid="{00000000-0005-0000-0000-0000C1380000}"/>
    <cellStyle name="40% - Énfasis3 2 7 3 2 3" xfId="14171" xr:uid="{00000000-0005-0000-0000-0000C2380000}"/>
    <cellStyle name="40% - Énfasis3 2 7 3 2 3 2" xfId="36238" xr:uid="{00000000-0005-0000-0000-0000C3380000}"/>
    <cellStyle name="40% - Énfasis3 2 7 3 2 4" xfId="9293" xr:uid="{00000000-0005-0000-0000-0000C4380000}"/>
    <cellStyle name="40% - Énfasis3 2 7 3 2 5" xfId="26418" xr:uid="{00000000-0005-0000-0000-0000C5380000}"/>
    <cellStyle name="40% - Énfasis3 2 7 3 2 6" xfId="41247" xr:uid="{00000000-0005-0000-0000-0000C6380000}"/>
    <cellStyle name="40% - Énfasis3 2 7 3 2 7" xfId="46310" xr:uid="{3A19DFED-507A-4833-8538-1FB56292EEE5}"/>
    <cellStyle name="40% - Énfasis3 2 7 3 3" xfId="6824" xr:uid="{00000000-0005-0000-0000-0000C7380000}"/>
    <cellStyle name="40% - Énfasis3 2 7 3 3 2" xfId="28917" xr:uid="{00000000-0005-0000-0000-0000C8380000}"/>
    <cellStyle name="40% - Énfasis3 2 7 3 4" xfId="15985" xr:uid="{00000000-0005-0000-0000-0000C9380000}"/>
    <cellStyle name="40% - Énfasis3 2 7 3 4 2" xfId="33802" xr:uid="{00000000-0005-0000-0000-0000CA380000}"/>
    <cellStyle name="40% - Énfasis3 2 7 3 5" xfId="21226" xr:uid="{00000000-0005-0000-0000-0000CB380000}"/>
    <cellStyle name="40% - Énfasis3 2 7 3 6" xfId="11735" xr:uid="{00000000-0005-0000-0000-0000CC380000}"/>
    <cellStyle name="40% - Énfasis3 2 7 3 7" xfId="23876" xr:uid="{00000000-0005-0000-0000-0000CD380000}"/>
    <cellStyle name="40% - Énfasis3 2 7 3 8" xfId="38706" xr:uid="{00000000-0005-0000-0000-0000CE380000}"/>
    <cellStyle name="40% - Énfasis3 2 7 3 9" xfId="43774" xr:uid="{257BDD31-7908-41AB-9258-1906A017D7FA}"/>
    <cellStyle name="40% - Énfasis3 2 7 4" xfId="1123" xr:uid="{00000000-0005-0000-0000-0000CF380000}"/>
    <cellStyle name="40% - Énfasis3 2 7 4 2" xfId="3568" xr:uid="{00000000-0005-0000-0000-0000D0380000}"/>
    <cellStyle name="40% - Énfasis3 2 7 4 2 2" xfId="17678" xr:uid="{00000000-0005-0000-0000-0000D1380000}"/>
    <cellStyle name="40% - Énfasis3 2 7 4 2 2 2" xfId="30571" xr:uid="{00000000-0005-0000-0000-0000D2380000}"/>
    <cellStyle name="40% - Énfasis3 2 7 4 2 3" xfId="13389" xr:uid="{00000000-0005-0000-0000-0000D3380000}"/>
    <cellStyle name="40% - Énfasis3 2 7 4 2 3 2" xfId="35456" xr:uid="{00000000-0005-0000-0000-0000D4380000}"/>
    <cellStyle name="40% - Énfasis3 2 7 4 2 4" xfId="8511" xr:uid="{00000000-0005-0000-0000-0000D5380000}"/>
    <cellStyle name="40% - Énfasis3 2 7 4 2 5" xfId="25636" xr:uid="{00000000-0005-0000-0000-0000D6380000}"/>
    <cellStyle name="40% - Énfasis3 2 7 4 2 6" xfId="40465" xr:uid="{00000000-0005-0000-0000-0000D7380000}"/>
    <cellStyle name="40% - Énfasis3 2 7 4 2 7" xfId="45528" xr:uid="{BD1E453C-D9E9-4739-89B9-F5F3AB45D425}"/>
    <cellStyle name="40% - Énfasis3 2 7 4 3" xfId="6042" xr:uid="{00000000-0005-0000-0000-0000D8380000}"/>
    <cellStyle name="40% - Énfasis3 2 7 4 3 2" xfId="28135" xr:uid="{00000000-0005-0000-0000-0000D9380000}"/>
    <cellStyle name="40% - Énfasis3 2 7 4 4" xfId="20444" xr:uid="{00000000-0005-0000-0000-0000DA380000}"/>
    <cellStyle name="40% - Énfasis3 2 7 4 4 2" xfId="33020" xr:uid="{00000000-0005-0000-0000-0000DB380000}"/>
    <cellStyle name="40% - Énfasis3 2 7 4 5" xfId="10953" xr:uid="{00000000-0005-0000-0000-0000DC380000}"/>
    <cellStyle name="40% - Énfasis3 2 7 4 6" xfId="23094" xr:uid="{00000000-0005-0000-0000-0000DD380000}"/>
    <cellStyle name="40% - Énfasis3 2 7 4 7" xfId="37924" xr:uid="{00000000-0005-0000-0000-0000DE380000}"/>
    <cellStyle name="40% - Énfasis3 2 7 4 8" xfId="42992" xr:uid="{4BF1B6E0-B92A-4470-A8B1-E97D2EA6A618}"/>
    <cellStyle name="40% - Énfasis3 2 7 5" xfId="2799" xr:uid="{00000000-0005-0000-0000-0000DF380000}"/>
    <cellStyle name="40% - Énfasis3 2 7 5 2" xfId="16909" xr:uid="{00000000-0005-0000-0000-0000E0380000}"/>
    <cellStyle name="40% - Énfasis3 2 7 5 2 2" xfId="29802" xr:uid="{00000000-0005-0000-0000-0000E1380000}"/>
    <cellStyle name="40% - Énfasis3 2 7 5 3" xfId="12620" xr:uid="{00000000-0005-0000-0000-0000E2380000}"/>
    <cellStyle name="40% - Énfasis3 2 7 5 3 2" xfId="34687" xr:uid="{00000000-0005-0000-0000-0000E3380000}"/>
    <cellStyle name="40% - Énfasis3 2 7 5 4" xfId="7742" xr:uid="{00000000-0005-0000-0000-0000E4380000}"/>
    <cellStyle name="40% - Énfasis3 2 7 5 5" xfId="24867" xr:uid="{00000000-0005-0000-0000-0000E5380000}"/>
    <cellStyle name="40% - Énfasis3 2 7 5 6" xfId="39696" xr:uid="{00000000-0005-0000-0000-0000E6380000}"/>
    <cellStyle name="40% - Énfasis3 2 7 5 7" xfId="44759" xr:uid="{5D3C9D0F-A812-4C40-B044-3CED005A93F5}"/>
    <cellStyle name="40% - Énfasis3 2 7 6" xfId="5273" xr:uid="{00000000-0005-0000-0000-0000E7380000}"/>
    <cellStyle name="40% - Énfasis3 2 7 6 2" xfId="27366" xr:uid="{00000000-0005-0000-0000-0000E8380000}"/>
    <cellStyle name="40% - Énfasis3 2 7 7" xfId="15185" xr:uid="{00000000-0005-0000-0000-0000E9380000}"/>
    <cellStyle name="40% - Énfasis3 2 7 7 2" xfId="32251" xr:uid="{00000000-0005-0000-0000-0000EA380000}"/>
    <cellStyle name="40% - Énfasis3 2 7 8" xfId="19657" xr:uid="{00000000-0005-0000-0000-0000EB380000}"/>
    <cellStyle name="40% - Énfasis3 2 7 9" xfId="10184" xr:uid="{00000000-0005-0000-0000-0000EC380000}"/>
    <cellStyle name="40% - Énfasis3 2 8" xfId="632" xr:uid="{00000000-0005-0000-0000-0000ED380000}"/>
    <cellStyle name="40% - Énfasis3 2 8 10" xfId="37489" xr:uid="{00000000-0005-0000-0000-0000EE380000}"/>
    <cellStyle name="40% - Énfasis3 2 8 11" xfId="42557" xr:uid="{EC6F8159-6EE2-4B0B-AD85-C625E4368082}"/>
    <cellStyle name="40% - Énfasis3 2 8 2" xfId="2242" xr:uid="{00000000-0005-0000-0000-0000EF380000}"/>
    <cellStyle name="40% - Énfasis3 2 8 2 2" xfId="4684" xr:uid="{00000000-0005-0000-0000-0000F0380000}"/>
    <cellStyle name="40% - Énfasis3 2 8 2 2 2" xfId="18794" xr:uid="{00000000-0005-0000-0000-0000F1380000}"/>
    <cellStyle name="40% - Énfasis3 2 8 2 2 2 2" xfId="31687" xr:uid="{00000000-0005-0000-0000-0000F2380000}"/>
    <cellStyle name="40% - Énfasis3 2 8 2 2 3" xfId="14505" xr:uid="{00000000-0005-0000-0000-0000F3380000}"/>
    <cellStyle name="40% - Énfasis3 2 8 2 2 3 2" xfId="36572" xr:uid="{00000000-0005-0000-0000-0000F4380000}"/>
    <cellStyle name="40% - Énfasis3 2 8 2 2 4" xfId="9627" xr:uid="{00000000-0005-0000-0000-0000F5380000}"/>
    <cellStyle name="40% - Énfasis3 2 8 2 2 5" xfId="26752" xr:uid="{00000000-0005-0000-0000-0000F6380000}"/>
    <cellStyle name="40% - Énfasis3 2 8 2 2 6" xfId="41581" xr:uid="{00000000-0005-0000-0000-0000F7380000}"/>
    <cellStyle name="40% - Énfasis3 2 8 2 2 7" xfId="46644" xr:uid="{B160D62E-01F0-45D4-BA0E-543C7181D695}"/>
    <cellStyle name="40% - Énfasis3 2 8 2 3" xfId="7158" xr:uid="{00000000-0005-0000-0000-0000F8380000}"/>
    <cellStyle name="40% - Énfasis3 2 8 2 3 2" xfId="29251" xr:uid="{00000000-0005-0000-0000-0000F9380000}"/>
    <cellStyle name="40% - Énfasis3 2 8 2 4" xfId="16319" xr:uid="{00000000-0005-0000-0000-0000FA380000}"/>
    <cellStyle name="40% - Énfasis3 2 8 2 4 2" xfId="34136" xr:uid="{00000000-0005-0000-0000-0000FB380000}"/>
    <cellStyle name="40% - Énfasis3 2 8 2 5" xfId="21560" xr:uid="{00000000-0005-0000-0000-0000FC380000}"/>
    <cellStyle name="40% - Énfasis3 2 8 2 6" xfId="12069" xr:uid="{00000000-0005-0000-0000-0000FD380000}"/>
    <cellStyle name="40% - Énfasis3 2 8 2 7" xfId="24210" xr:uid="{00000000-0005-0000-0000-0000FE380000}"/>
    <cellStyle name="40% - Énfasis3 2 8 2 8" xfId="39040" xr:uid="{00000000-0005-0000-0000-0000FF380000}"/>
    <cellStyle name="40% - Énfasis3 2 8 2 9" xfId="44108" xr:uid="{F86FBE41-3213-4A4A-8BAA-79E8BBE373E6}"/>
    <cellStyle name="40% - Énfasis3 2 8 3" xfId="1629" xr:uid="{00000000-0005-0000-0000-000000390000}"/>
    <cellStyle name="40% - Énfasis3 2 8 3 2" xfId="4071" xr:uid="{00000000-0005-0000-0000-000001390000}"/>
    <cellStyle name="40% - Énfasis3 2 8 3 2 2" xfId="18181" xr:uid="{00000000-0005-0000-0000-000002390000}"/>
    <cellStyle name="40% - Énfasis3 2 8 3 2 2 2" xfId="31074" xr:uid="{00000000-0005-0000-0000-000003390000}"/>
    <cellStyle name="40% - Énfasis3 2 8 3 2 3" xfId="13892" xr:uid="{00000000-0005-0000-0000-000004390000}"/>
    <cellStyle name="40% - Énfasis3 2 8 3 2 3 2" xfId="35959" xr:uid="{00000000-0005-0000-0000-000005390000}"/>
    <cellStyle name="40% - Énfasis3 2 8 3 2 4" xfId="9014" xr:uid="{00000000-0005-0000-0000-000006390000}"/>
    <cellStyle name="40% - Énfasis3 2 8 3 2 5" xfId="26139" xr:uid="{00000000-0005-0000-0000-000007390000}"/>
    <cellStyle name="40% - Énfasis3 2 8 3 2 6" xfId="40968" xr:uid="{00000000-0005-0000-0000-000008390000}"/>
    <cellStyle name="40% - Énfasis3 2 8 3 2 7" xfId="46031" xr:uid="{FF1B980E-F348-4A11-BE69-38968C695A81}"/>
    <cellStyle name="40% - Énfasis3 2 8 3 3" xfId="6545" xr:uid="{00000000-0005-0000-0000-000009390000}"/>
    <cellStyle name="40% - Énfasis3 2 8 3 3 2" xfId="28638" xr:uid="{00000000-0005-0000-0000-00000A390000}"/>
    <cellStyle name="40% - Énfasis3 2 8 3 4" xfId="20947" xr:uid="{00000000-0005-0000-0000-00000B390000}"/>
    <cellStyle name="40% - Énfasis3 2 8 3 4 2" xfId="33523" xr:uid="{00000000-0005-0000-0000-00000C390000}"/>
    <cellStyle name="40% - Énfasis3 2 8 3 5" xfId="11456" xr:uid="{00000000-0005-0000-0000-00000D390000}"/>
    <cellStyle name="40% - Énfasis3 2 8 3 6" xfId="23597" xr:uid="{00000000-0005-0000-0000-00000E390000}"/>
    <cellStyle name="40% - Énfasis3 2 8 3 7" xfId="38427" xr:uid="{00000000-0005-0000-0000-00000F390000}"/>
    <cellStyle name="40% - Énfasis3 2 8 3 8" xfId="43495" xr:uid="{3BCCC03B-C1EE-4F18-B405-30B31ACF7661}"/>
    <cellStyle name="40% - Énfasis3 2 8 4" xfId="3133" xr:uid="{00000000-0005-0000-0000-000010390000}"/>
    <cellStyle name="40% - Énfasis3 2 8 4 2" xfId="17243" xr:uid="{00000000-0005-0000-0000-000011390000}"/>
    <cellStyle name="40% - Énfasis3 2 8 4 2 2" xfId="30136" xr:uid="{00000000-0005-0000-0000-000012390000}"/>
    <cellStyle name="40% - Énfasis3 2 8 4 3" xfId="12954" xr:uid="{00000000-0005-0000-0000-000013390000}"/>
    <cellStyle name="40% - Énfasis3 2 8 4 3 2" xfId="35021" xr:uid="{00000000-0005-0000-0000-000014390000}"/>
    <cellStyle name="40% - Énfasis3 2 8 4 4" xfId="8076" xr:uid="{00000000-0005-0000-0000-000015390000}"/>
    <cellStyle name="40% - Énfasis3 2 8 4 5" xfId="25201" xr:uid="{00000000-0005-0000-0000-000016390000}"/>
    <cellStyle name="40% - Énfasis3 2 8 4 6" xfId="40030" xr:uid="{00000000-0005-0000-0000-000017390000}"/>
    <cellStyle name="40% - Énfasis3 2 8 4 7" xfId="45093" xr:uid="{DDF322E8-BC2E-4C8D-8958-70E2EB607613}"/>
    <cellStyle name="40% - Énfasis3 2 8 5" xfId="5607" xr:uid="{00000000-0005-0000-0000-000018390000}"/>
    <cellStyle name="40% - Énfasis3 2 8 5 2" xfId="27700" xr:uid="{00000000-0005-0000-0000-000019390000}"/>
    <cellStyle name="40% - Énfasis3 2 8 6" xfId="15688" xr:uid="{00000000-0005-0000-0000-00001A390000}"/>
    <cellStyle name="40% - Énfasis3 2 8 6 2" xfId="32585" xr:uid="{00000000-0005-0000-0000-00001B390000}"/>
    <cellStyle name="40% - Énfasis3 2 8 7" xfId="19991" xr:uid="{00000000-0005-0000-0000-00001C390000}"/>
    <cellStyle name="40% - Énfasis3 2 8 8" xfId="10518" xr:uid="{00000000-0005-0000-0000-00001D390000}"/>
    <cellStyle name="40% - Énfasis3 2 8 9" xfId="22659" xr:uid="{00000000-0005-0000-0000-00001E390000}"/>
    <cellStyle name="40% - Énfasis3 2 9" xfId="831" xr:uid="{00000000-0005-0000-0000-00001F390000}"/>
    <cellStyle name="40% - Énfasis3 2 9 10" xfId="42700" xr:uid="{2BF27706-6D3F-453F-9D05-947BD1B6BBF3}"/>
    <cellStyle name="40% - Énfasis3 2 9 2" xfId="1178" xr:uid="{00000000-0005-0000-0000-000020390000}"/>
    <cellStyle name="40% - Énfasis3 2 9 2 2" xfId="3623" xr:uid="{00000000-0005-0000-0000-000021390000}"/>
    <cellStyle name="40% - Énfasis3 2 9 2 2 2" xfId="17733" xr:uid="{00000000-0005-0000-0000-000022390000}"/>
    <cellStyle name="40% - Énfasis3 2 9 2 2 2 2" xfId="30626" xr:uid="{00000000-0005-0000-0000-000023390000}"/>
    <cellStyle name="40% - Énfasis3 2 9 2 2 3" xfId="13444" xr:uid="{00000000-0005-0000-0000-000024390000}"/>
    <cellStyle name="40% - Énfasis3 2 9 2 2 3 2" xfId="35511" xr:uid="{00000000-0005-0000-0000-000025390000}"/>
    <cellStyle name="40% - Énfasis3 2 9 2 2 4" xfId="8566" xr:uid="{00000000-0005-0000-0000-000026390000}"/>
    <cellStyle name="40% - Énfasis3 2 9 2 2 5" xfId="25691" xr:uid="{00000000-0005-0000-0000-000027390000}"/>
    <cellStyle name="40% - Énfasis3 2 9 2 2 6" xfId="40520" xr:uid="{00000000-0005-0000-0000-000028390000}"/>
    <cellStyle name="40% - Énfasis3 2 9 2 2 7" xfId="45583" xr:uid="{7FDF04B5-B817-44D3-9116-D9D17A07291E}"/>
    <cellStyle name="40% - Énfasis3 2 9 2 3" xfId="6097" xr:uid="{00000000-0005-0000-0000-000029390000}"/>
    <cellStyle name="40% - Énfasis3 2 9 2 3 2" xfId="28190" xr:uid="{00000000-0005-0000-0000-00002A390000}"/>
    <cellStyle name="40% - Énfasis3 2 9 2 4" xfId="20499" xr:uid="{00000000-0005-0000-0000-00002B390000}"/>
    <cellStyle name="40% - Énfasis3 2 9 2 4 2" xfId="33075" xr:uid="{00000000-0005-0000-0000-00002C390000}"/>
    <cellStyle name="40% - Énfasis3 2 9 2 5" xfId="11008" xr:uid="{00000000-0005-0000-0000-00002D390000}"/>
    <cellStyle name="40% - Énfasis3 2 9 2 6" xfId="23149" xr:uid="{00000000-0005-0000-0000-00002E390000}"/>
    <cellStyle name="40% - Énfasis3 2 9 2 7" xfId="37979" xr:uid="{00000000-0005-0000-0000-00002F390000}"/>
    <cellStyle name="40% - Énfasis3 2 9 2 8" xfId="43047" xr:uid="{4530D4FF-8CED-46AD-9840-13723C4EC551}"/>
    <cellStyle name="40% - Énfasis3 2 9 3" xfId="3276" xr:uid="{00000000-0005-0000-0000-000030390000}"/>
    <cellStyle name="40% - Énfasis3 2 9 3 2" xfId="17386" xr:uid="{00000000-0005-0000-0000-000031390000}"/>
    <cellStyle name="40% - Énfasis3 2 9 3 2 2" xfId="30279" xr:uid="{00000000-0005-0000-0000-000032390000}"/>
    <cellStyle name="40% - Énfasis3 2 9 3 3" xfId="13097" xr:uid="{00000000-0005-0000-0000-000033390000}"/>
    <cellStyle name="40% - Énfasis3 2 9 3 3 2" xfId="35164" xr:uid="{00000000-0005-0000-0000-000034390000}"/>
    <cellStyle name="40% - Énfasis3 2 9 3 4" xfId="8219" xr:uid="{00000000-0005-0000-0000-000035390000}"/>
    <cellStyle name="40% - Énfasis3 2 9 3 5" xfId="25344" xr:uid="{00000000-0005-0000-0000-000036390000}"/>
    <cellStyle name="40% - Énfasis3 2 9 3 6" xfId="40173" xr:uid="{00000000-0005-0000-0000-000037390000}"/>
    <cellStyle name="40% - Énfasis3 2 9 3 7" xfId="45236" xr:uid="{AD33E92D-ACD8-477C-8C1F-80E3262B8032}"/>
    <cellStyle name="40% - Énfasis3 2 9 4" xfId="5750" xr:uid="{00000000-0005-0000-0000-000038390000}"/>
    <cellStyle name="40% - Énfasis3 2 9 4 2" xfId="27843" xr:uid="{00000000-0005-0000-0000-000039390000}"/>
    <cellStyle name="40% - Énfasis3 2 9 5" xfId="15240" xr:uid="{00000000-0005-0000-0000-00003A390000}"/>
    <cellStyle name="40% - Énfasis3 2 9 5 2" xfId="32728" xr:uid="{00000000-0005-0000-0000-00003B390000}"/>
    <cellStyle name="40% - Énfasis3 2 9 6" xfId="20152" xr:uid="{00000000-0005-0000-0000-00003C390000}"/>
    <cellStyle name="40% - Énfasis3 2 9 7" xfId="10661" xr:uid="{00000000-0005-0000-0000-00003D390000}"/>
    <cellStyle name="40% - Énfasis3 2 9 8" xfId="22802" xr:uid="{00000000-0005-0000-0000-00003E390000}"/>
    <cellStyle name="40% - Énfasis3 2 9 9" xfId="37632" xr:uid="{00000000-0005-0000-0000-00003F390000}"/>
    <cellStyle name="40% - Énfasis4" xfId="22" builtinId="43" customBuiltin="1"/>
    <cellStyle name="40% - Énfasis4 2" xfId="115" xr:uid="{00000000-0005-0000-0000-000041390000}"/>
    <cellStyle name="40% - Énfasis4 2 10" xfId="1796" xr:uid="{00000000-0005-0000-0000-000042390000}"/>
    <cellStyle name="40% - Énfasis4 2 10 2" xfId="4238" xr:uid="{00000000-0005-0000-0000-000043390000}"/>
    <cellStyle name="40% - Énfasis4 2 10 2 2" xfId="18348" xr:uid="{00000000-0005-0000-0000-000044390000}"/>
    <cellStyle name="40% - Énfasis4 2 10 2 2 2" xfId="31241" xr:uid="{00000000-0005-0000-0000-000045390000}"/>
    <cellStyle name="40% - Énfasis4 2 10 2 3" xfId="14059" xr:uid="{00000000-0005-0000-0000-000046390000}"/>
    <cellStyle name="40% - Énfasis4 2 10 2 3 2" xfId="36126" xr:uid="{00000000-0005-0000-0000-000047390000}"/>
    <cellStyle name="40% - Énfasis4 2 10 2 4" xfId="9181" xr:uid="{00000000-0005-0000-0000-000048390000}"/>
    <cellStyle name="40% - Énfasis4 2 10 2 5" xfId="26306" xr:uid="{00000000-0005-0000-0000-000049390000}"/>
    <cellStyle name="40% - Énfasis4 2 10 2 6" xfId="41135" xr:uid="{00000000-0005-0000-0000-00004A390000}"/>
    <cellStyle name="40% - Énfasis4 2 10 2 7" xfId="46198" xr:uid="{19AD1633-3F44-4515-9BB6-4070BD720E80}"/>
    <cellStyle name="40% - Énfasis4 2 10 3" xfId="6712" xr:uid="{00000000-0005-0000-0000-00004B390000}"/>
    <cellStyle name="40% - Énfasis4 2 10 3 2" xfId="28805" xr:uid="{00000000-0005-0000-0000-00004C390000}"/>
    <cellStyle name="40% - Énfasis4 2 10 4" xfId="15873" xr:uid="{00000000-0005-0000-0000-00004D390000}"/>
    <cellStyle name="40% - Énfasis4 2 10 4 2" xfId="33690" xr:uid="{00000000-0005-0000-0000-00004E390000}"/>
    <cellStyle name="40% - Énfasis4 2 10 5" xfId="21114" xr:uid="{00000000-0005-0000-0000-00004F390000}"/>
    <cellStyle name="40% - Énfasis4 2 10 6" xfId="11623" xr:uid="{00000000-0005-0000-0000-000050390000}"/>
    <cellStyle name="40% - Énfasis4 2 10 7" xfId="23764" xr:uid="{00000000-0005-0000-0000-000051390000}"/>
    <cellStyle name="40% - Énfasis4 2 10 8" xfId="38594" xr:uid="{00000000-0005-0000-0000-000052390000}"/>
    <cellStyle name="40% - Énfasis4 2 10 9" xfId="43662" xr:uid="{5DF5B529-A94D-46A4-A752-1A2B44E8D480}"/>
    <cellStyle name="40% - Énfasis4 2 11" xfId="2435" xr:uid="{00000000-0005-0000-0000-000053390000}"/>
    <cellStyle name="40% - Énfasis4 2 11 2" xfId="4877" xr:uid="{00000000-0005-0000-0000-000054390000}"/>
    <cellStyle name="40% - Énfasis4 2 11 2 2" xfId="18987" xr:uid="{00000000-0005-0000-0000-000055390000}"/>
    <cellStyle name="40% - Énfasis4 2 11 2 2 2" xfId="31880" xr:uid="{00000000-0005-0000-0000-000056390000}"/>
    <cellStyle name="40% - Énfasis4 2 11 2 3" xfId="14698" xr:uid="{00000000-0005-0000-0000-000057390000}"/>
    <cellStyle name="40% - Énfasis4 2 11 2 3 2" xfId="36765" xr:uid="{00000000-0005-0000-0000-000058390000}"/>
    <cellStyle name="40% - Énfasis4 2 11 2 4" xfId="9820" xr:uid="{00000000-0005-0000-0000-000059390000}"/>
    <cellStyle name="40% - Énfasis4 2 11 2 5" xfId="26945" xr:uid="{00000000-0005-0000-0000-00005A390000}"/>
    <cellStyle name="40% - Énfasis4 2 11 2 6" xfId="41774" xr:uid="{00000000-0005-0000-0000-00005B390000}"/>
    <cellStyle name="40% - Énfasis4 2 11 2 7" xfId="46837" xr:uid="{574661B3-7921-45D9-8187-65C5811288C2}"/>
    <cellStyle name="40% - Énfasis4 2 11 3" xfId="7351" xr:uid="{00000000-0005-0000-0000-00005C390000}"/>
    <cellStyle name="40% - Énfasis4 2 11 3 2" xfId="29444" xr:uid="{00000000-0005-0000-0000-00005D390000}"/>
    <cellStyle name="40% - Énfasis4 2 11 4" xfId="16512" xr:uid="{00000000-0005-0000-0000-00005E390000}"/>
    <cellStyle name="40% - Énfasis4 2 11 4 2" xfId="34329" xr:uid="{00000000-0005-0000-0000-00005F390000}"/>
    <cellStyle name="40% - Énfasis4 2 11 5" xfId="21753" xr:uid="{00000000-0005-0000-0000-000060390000}"/>
    <cellStyle name="40% - Énfasis4 2 11 6" xfId="12262" xr:uid="{00000000-0005-0000-0000-000061390000}"/>
    <cellStyle name="40% - Énfasis4 2 11 7" xfId="24403" xr:uid="{00000000-0005-0000-0000-000062390000}"/>
    <cellStyle name="40% - Énfasis4 2 11 8" xfId="39233" xr:uid="{00000000-0005-0000-0000-000063390000}"/>
    <cellStyle name="40% - Énfasis4 2 11 9" xfId="44301" xr:uid="{CE43315B-7ED5-46B8-B318-8D34CB4DAE80}"/>
    <cellStyle name="40% - Énfasis4 2 12" xfId="854" xr:uid="{00000000-0005-0000-0000-000064390000}"/>
    <cellStyle name="40% - Énfasis4 2 12 2" xfId="3299" xr:uid="{00000000-0005-0000-0000-000065390000}"/>
    <cellStyle name="40% - Énfasis4 2 12 2 2" xfId="17409" xr:uid="{00000000-0005-0000-0000-000066390000}"/>
    <cellStyle name="40% - Énfasis4 2 12 2 2 2" xfId="30302" xr:uid="{00000000-0005-0000-0000-000067390000}"/>
    <cellStyle name="40% - Énfasis4 2 12 2 3" xfId="13120" xr:uid="{00000000-0005-0000-0000-000068390000}"/>
    <cellStyle name="40% - Énfasis4 2 12 2 3 2" xfId="35187" xr:uid="{00000000-0005-0000-0000-000069390000}"/>
    <cellStyle name="40% - Énfasis4 2 12 2 4" xfId="8242" xr:uid="{00000000-0005-0000-0000-00006A390000}"/>
    <cellStyle name="40% - Énfasis4 2 12 2 5" xfId="25367" xr:uid="{00000000-0005-0000-0000-00006B390000}"/>
    <cellStyle name="40% - Énfasis4 2 12 2 6" xfId="40196" xr:uid="{00000000-0005-0000-0000-00006C390000}"/>
    <cellStyle name="40% - Énfasis4 2 12 2 7" xfId="45259" xr:uid="{BEFD453E-0D89-4853-B7EE-5AD92AA39164}"/>
    <cellStyle name="40% - Énfasis4 2 12 3" xfId="5773" xr:uid="{00000000-0005-0000-0000-00006D390000}"/>
    <cellStyle name="40% - Énfasis4 2 12 3 2" xfId="27866" xr:uid="{00000000-0005-0000-0000-00006E390000}"/>
    <cellStyle name="40% - Énfasis4 2 12 4" xfId="20175" xr:uid="{00000000-0005-0000-0000-00006F390000}"/>
    <cellStyle name="40% - Énfasis4 2 12 4 2" xfId="32751" xr:uid="{00000000-0005-0000-0000-000070390000}"/>
    <cellStyle name="40% - Énfasis4 2 12 5" xfId="10684" xr:uid="{00000000-0005-0000-0000-000071390000}"/>
    <cellStyle name="40% - Énfasis4 2 12 6" xfId="22825" xr:uid="{00000000-0005-0000-0000-000072390000}"/>
    <cellStyle name="40% - Énfasis4 2 12 7" xfId="37655" xr:uid="{00000000-0005-0000-0000-000073390000}"/>
    <cellStyle name="40% - Énfasis4 2 12 8" xfId="42723" xr:uid="{9A5B4FD0-84BE-44A7-BD5D-36FAEF88644E}"/>
    <cellStyle name="40% - Énfasis4 2 13" xfId="2687" xr:uid="{00000000-0005-0000-0000-000074390000}"/>
    <cellStyle name="40% - Énfasis4 2 13 2" xfId="5155" xr:uid="{00000000-0005-0000-0000-000075390000}"/>
    <cellStyle name="40% - Énfasis4 2 13 2 2" xfId="16816" xr:uid="{00000000-0005-0000-0000-000076390000}"/>
    <cellStyle name="40% - Énfasis4 2 13 2 3" xfId="24750" xr:uid="{00000000-0005-0000-0000-000077390000}"/>
    <cellStyle name="40% - Énfasis4 2 13 2 4" xfId="39579" xr:uid="{00000000-0005-0000-0000-000078390000}"/>
    <cellStyle name="40% - Énfasis4 2 13 2 5" xfId="44647" xr:uid="{47437211-2762-42F1-89E3-CE25CC7EEB6B}"/>
    <cellStyle name="40% - Énfasis4 2 13 3" xfId="19545" xr:uid="{00000000-0005-0000-0000-000079390000}"/>
    <cellStyle name="40% - Énfasis4 2 13 3 2" xfId="29690" xr:uid="{00000000-0005-0000-0000-00007A390000}"/>
    <cellStyle name="40% - Énfasis4 2 13 4" xfId="12508" xr:uid="{00000000-0005-0000-0000-00007B390000}"/>
    <cellStyle name="40% - Énfasis4 2 13 4 2" xfId="34575" xr:uid="{00000000-0005-0000-0000-00007C390000}"/>
    <cellStyle name="40% - Énfasis4 2 13 5" xfId="22208" xr:uid="{00000000-0005-0000-0000-00007D390000}"/>
    <cellStyle name="40% - Énfasis4 2 13 6" xfId="37038" xr:uid="{00000000-0005-0000-0000-00007E390000}"/>
    <cellStyle name="40% - Énfasis4 2 13 7" xfId="42111" xr:uid="{919C3213-1FDD-4AE8-B3F1-AFDEE9CB88F0}"/>
    <cellStyle name="40% - Énfasis4 2 14" xfId="7589" xr:uid="{00000000-0005-0000-0000-00007F390000}"/>
    <cellStyle name="40% - Énfasis4 2 14 2" xfId="21991" xr:uid="{00000000-0005-0000-0000-000080390000}"/>
    <cellStyle name="40% - Énfasis4 2 14 2 2" xfId="27183" xr:uid="{00000000-0005-0000-0000-000081390000}"/>
    <cellStyle name="40% - Énfasis4 2 14 2 3" xfId="42012" xr:uid="{00000000-0005-0000-0000-000082390000}"/>
    <cellStyle name="40% - Énfasis4 2 14 2 4" xfId="47074" xr:uid="{E855AB84-FD19-4556-8783-1FCAD5E5FF26}"/>
    <cellStyle name="40% - Énfasis4 2 14 3" xfId="16760" xr:uid="{00000000-0005-0000-0000-000083390000}"/>
    <cellStyle name="40% - Énfasis4 2 14 4" xfId="24641" xr:uid="{00000000-0005-0000-0000-000084390000}"/>
    <cellStyle name="40% - Énfasis4 2 14 5" xfId="39470" xr:uid="{00000000-0005-0000-0000-000085390000}"/>
    <cellStyle name="40% - Énfasis4 2 14 6" xfId="44538" xr:uid="{CD974596-0D10-46ED-AD64-DF87696B0EF0}"/>
    <cellStyle name="40% - Énfasis4 2 15" xfId="7645" xr:uid="{00000000-0005-0000-0000-000086390000}"/>
    <cellStyle name="40% - Énfasis4 2 15 2" xfId="19224" xr:uid="{00000000-0005-0000-0000-000087390000}"/>
    <cellStyle name="40% - Énfasis4 2 15 3" xfId="24697" xr:uid="{00000000-0005-0000-0000-000088390000}"/>
    <cellStyle name="40% - Énfasis4 2 15 4" xfId="39526" xr:uid="{00000000-0005-0000-0000-000089390000}"/>
    <cellStyle name="40% - Énfasis4 2 15 5" xfId="44594" xr:uid="{2D28173E-B702-4953-B862-52E926BA7B2B}"/>
    <cellStyle name="40% - Énfasis4 2 16" xfId="5117" xr:uid="{00000000-0005-0000-0000-00008A390000}"/>
    <cellStyle name="40% - Énfasis4 2 16 2" xfId="24717" xr:uid="{00000000-0005-0000-0000-00008B390000}"/>
    <cellStyle name="40% - Énfasis4 2 16 3" xfId="39546" xr:uid="{00000000-0005-0000-0000-00008C390000}"/>
    <cellStyle name="40% - Énfasis4 2 16 4" xfId="44614" xr:uid="{13B44C22-566B-46C5-9445-D3B1326F0320}"/>
    <cellStyle name="40% - Énfasis4 2 17" xfId="19246" xr:uid="{00000000-0005-0000-0000-00008D390000}"/>
    <cellStyle name="40% - Énfasis4 2 17 2" xfId="27249" xr:uid="{00000000-0005-0000-0000-00008E390000}"/>
    <cellStyle name="40% - Énfasis4 2 18" xfId="19513" xr:uid="{00000000-0005-0000-0000-00008F390000}"/>
    <cellStyle name="40% - Énfasis4 2 18 2" xfId="32134" xr:uid="{00000000-0005-0000-0000-000090390000}"/>
    <cellStyle name="40% - Énfasis4 2 19" xfId="10067" xr:uid="{00000000-0005-0000-0000-000091390000}"/>
    <cellStyle name="40% - Énfasis4 2 2" xfId="116" xr:uid="{00000000-0005-0000-0000-000092390000}"/>
    <cellStyle name="40% - Énfasis4 2 2 10" xfId="2436" xr:uid="{00000000-0005-0000-0000-000093390000}"/>
    <cellStyle name="40% - Énfasis4 2 2 10 2" xfId="4878" xr:uid="{00000000-0005-0000-0000-000094390000}"/>
    <cellStyle name="40% - Énfasis4 2 2 10 2 2" xfId="18988" xr:uid="{00000000-0005-0000-0000-000095390000}"/>
    <cellStyle name="40% - Énfasis4 2 2 10 2 2 2" xfId="31881" xr:uid="{00000000-0005-0000-0000-000096390000}"/>
    <cellStyle name="40% - Énfasis4 2 2 10 2 3" xfId="14699" xr:uid="{00000000-0005-0000-0000-000097390000}"/>
    <cellStyle name="40% - Énfasis4 2 2 10 2 3 2" xfId="36766" xr:uid="{00000000-0005-0000-0000-000098390000}"/>
    <cellStyle name="40% - Énfasis4 2 2 10 2 4" xfId="9821" xr:uid="{00000000-0005-0000-0000-000099390000}"/>
    <cellStyle name="40% - Énfasis4 2 2 10 2 5" xfId="26946" xr:uid="{00000000-0005-0000-0000-00009A390000}"/>
    <cellStyle name="40% - Énfasis4 2 2 10 2 6" xfId="41775" xr:uid="{00000000-0005-0000-0000-00009B390000}"/>
    <cellStyle name="40% - Énfasis4 2 2 10 2 7" xfId="46838" xr:uid="{E515ADE4-9600-48E3-86A4-1F4EE2B13D05}"/>
    <cellStyle name="40% - Énfasis4 2 2 10 3" xfId="7352" xr:uid="{00000000-0005-0000-0000-00009C390000}"/>
    <cellStyle name="40% - Énfasis4 2 2 10 3 2" xfId="29445" xr:uid="{00000000-0005-0000-0000-00009D390000}"/>
    <cellStyle name="40% - Énfasis4 2 2 10 4" xfId="16513" xr:uid="{00000000-0005-0000-0000-00009E390000}"/>
    <cellStyle name="40% - Énfasis4 2 2 10 4 2" xfId="34330" xr:uid="{00000000-0005-0000-0000-00009F390000}"/>
    <cellStyle name="40% - Énfasis4 2 2 10 5" xfId="21754" xr:uid="{00000000-0005-0000-0000-0000A0390000}"/>
    <cellStyle name="40% - Énfasis4 2 2 10 6" xfId="12263" xr:uid="{00000000-0005-0000-0000-0000A1390000}"/>
    <cellStyle name="40% - Énfasis4 2 2 10 7" xfId="24404" xr:uid="{00000000-0005-0000-0000-0000A2390000}"/>
    <cellStyle name="40% - Énfasis4 2 2 10 8" xfId="39234" xr:uid="{00000000-0005-0000-0000-0000A3390000}"/>
    <cellStyle name="40% - Énfasis4 2 2 10 9" xfId="44302" xr:uid="{F38E9106-EFC7-4E9C-BC61-243994F9FA0F}"/>
    <cellStyle name="40% - Énfasis4 2 2 11" xfId="874" xr:uid="{00000000-0005-0000-0000-0000A4390000}"/>
    <cellStyle name="40% - Énfasis4 2 2 11 2" xfId="3319" xr:uid="{00000000-0005-0000-0000-0000A5390000}"/>
    <cellStyle name="40% - Énfasis4 2 2 11 2 2" xfId="17429" xr:uid="{00000000-0005-0000-0000-0000A6390000}"/>
    <cellStyle name="40% - Énfasis4 2 2 11 2 2 2" xfId="30322" xr:uid="{00000000-0005-0000-0000-0000A7390000}"/>
    <cellStyle name="40% - Énfasis4 2 2 11 2 3" xfId="13140" xr:uid="{00000000-0005-0000-0000-0000A8390000}"/>
    <cellStyle name="40% - Énfasis4 2 2 11 2 3 2" xfId="35207" xr:uid="{00000000-0005-0000-0000-0000A9390000}"/>
    <cellStyle name="40% - Énfasis4 2 2 11 2 4" xfId="8262" xr:uid="{00000000-0005-0000-0000-0000AA390000}"/>
    <cellStyle name="40% - Énfasis4 2 2 11 2 5" xfId="25387" xr:uid="{00000000-0005-0000-0000-0000AB390000}"/>
    <cellStyle name="40% - Énfasis4 2 2 11 2 6" xfId="40216" xr:uid="{00000000-0005-0000-0000-0000AC390000}"/>
    <cellStyle name="40% - Énfasis4 2 2 11 2 7" xfId="45279" xr:uid="{F0FC4BA9-B3D1-4AF0-B0A6-608754A257EF}"/>
    <cellStyle name="40% - Énfasis4 2 2 11 3" xfId="5793" xr:uid="{00000000-0005-0000-0000-0000AD390000}"/>
    <cellStyle name="40% - Énfasis4 2 2 11 3 2" xfId="27886" xr:uid="{00000000-0005-0000-0000-0000AE390000}"/>
    <cellStyle name="40% - Énfasis4 2 2 11 4" xfId="20195" xr:uid="{00000000-0005-0000-0000-0000AF390000}"/>
    <cellStyle name="40% - Énfasis4 2 2 11 4 2" xfId="32771" xr:uid="{00000000-0005-0000-0000-0000B0390000}"/>
    <cellStyle name="40% - Énfasis4 2 2 11 5" xfId="10704" xr:uid="{00000000-0005-0000-0000-0000B1390000}"/>
    <cellStyle name="40% - Énfasis4 2 2 11 6" xfId="22845" xr:uid="{00000000-0005-0000-0000-0000B2390000}"/>
    <cellStyle name="40% - Énfasis4 2 2 11 7" xfId="37675" xr:uid="{00000000-0005-0000-0000-0000B3390000}"/>
    <cellStyle name="40% - Énfasis4 2 2 11 8" xfId="42743" xr:uid="{B01C44BF-6E68-4BF5-91B7-9B1C8A08F8B8}"/>
    <cellStyle name="40% - Énfasis4 2 2 12" xfId="2688" xr:uid="{00000000-0005-0000-0000-0000B4390000}"/>
    <cellStyle name="40% - Énfasis4 2 2 12 2" xfId="7609" xr:uid="{00000000-0005-0000-0000-0000B5390000}"/>
    <cellStyle name="40% - Énfasis4 2 2 12 2 2" xfId="27203" xr:uid="{00000000-0005-0000-0000-0000B6390000}"/>
    <cellStyle name="40% - Énfasis4 2 2 12 2 3" xfId="42032" xr:uid="{00000000-0005-0000-0000-0000B7390000}"/>
    <cellStyle name="40% - Énfasis4 2 2 12 2 4" xfId="47094" xr:uid="{8BC9ADD3-6B0A-4B80-890A-59728584CD0E}"/>
    <cellStyle name="40% - Énfasis4 2 2 12 3" xfId="22011" xr:uid="{00000000-0005-0000-0000-0000B8390000}"/>
    <cellStyle name="40% - Énfasis4 2 2 12 3 2" xfId="29691" xr:uid="{00000000-0005-0000-0000-0000B9390000}"/>
    <cellStyle name="40% - Énfasis4 2 2 12 4" xfId="12509" xr:uid="{00000000-0005-0000-0000-0000BA390000}"/>
    <cellStyle name="40% - Énfasis4 2 2 12 4 2" xfId="34576" xr:uid="{00000000-0005-0000-0000-0000BB390000}"/>
    <cellStyle name="40% - Énfasis4 2 2 12 5" xfId="24661" xr:uid="{00000000-0005-0000-0000-0000BC390000}"/>
    <cellStyle name="40% - Énfasis4 2 2 12 6" xfId="39490" xr:uid="{00000000-0005-0000-0000-0000BD390000}"/>
    <cellStyle name="40% - Énfasis4 2 2 12 7" xfId="44558" xr:uid="{F9C49311-6C48-4061-9F17-BE5467FA5E89}"/>
    <cellStyle name="40% - Énfasis4 2 2 13" xfId="5156" xr:uid="{00000000-0005-0000-0000-0000BE390000}"/>
    <cellStyle name="40% - Énfasis4 2 2 13 2" xfId="16761" xr:uid="{00000000-0005-0000-0000-0000BF390000}"/>
    <cellStyle name="40% - Énfasis4 2 2 13 3" xfId="24751" xr:uid="{00000000-0005-0000-0000-0000C0390000}"/>
    <cellStyle name="40% - Énfasis4 2 2 13 4" xfId="39580" xr:uid="{00000000-0005-0000-0000-0000C1390000}"/>
    <cellStyle name="40% - Énfasis4 2 2 13 5" xfId="44648" xr:uid="{E30398C9-B2B7-4965-A5F0-C9546C90BE9C}"/>
    <cellStyle name="40% - Énfasis4 2 2 14" xfId="14937" xr:uid="{00000000-0005-0000-0000-0000C2390000}"/>
    <cellStyle name="40% - Énfasis4 2 2 14 2" xfId="27250" xr:uid="{00000000-0005-0000-0000-0000C3390000}"/>
    <cellStyle name="40% - Énfasis4 2 2 15" xfId="19266" xr:uid="{00000000-0005-0000-0000-0000C4390000}"/>
    <cellStyle name="40% - Énfasis4 2 2 15 2" xfId="32135" xr:uid="{00000000-0005-0000-0000-0000C5390000}"/>
    <cellStyle name="40% - Énfasis4 2 2 16" xfId="19546" xr:uid="{00000000-0005-0000-0000-0000C6390000}"/>
    <cellStyle name="40% - Énfasis4 2 2 17" xfId="10068" xr:uid="{00000000-0005-0000-0000-0000C7390000}"/>
    <cellStyle name="40% - Énfasis4 2 2 18" xfId="22080" xr:uid="{00000000-0005-0000-0000-0000C8390000}"/>
    <cellStyle name="40% - Énfasis4 2 2 19" xfId="22209" xr:uid="{00000000-0005-0000-0000-0000C9390000}"/>
    <cellStyle name="40% - Énfasis4 2 2 2" xfId="217" xr:uid="{00000000-0005-0000-0000-0000CA390000}"/>
    <cellStyle name="40% - Énfasis4 2 2 2 10" xfId="15031" xr:uid="{00000000-0005-0000-0000-0000CB390000}"/>
    <cellStyle name="40% - Énfasis4 2 2 2 10 2" xfId="32201" xr:uid="{00000000-0005-0000-0000-0000CC390000}"/>
    <cellStyle name="40% - Énfasis4 2 2 2 11" xfId="19361" xr:uid="{00000000-0005-0000-0000-0000CD390000}"/>
    <cellStyle name="40% - Énfasis4 2 2 2 12" xfId="19609" xr:uid="{00000000-0005-0000-0000-0000CE390000}"/>
    <cellStyle name="40% - Énfasis4 2 2 2 13" xfId="10134" xr:uid="{00000000-0005-0000-0000-0000CF390000}"/>
    <cellStyle name="40% - Énfasis4 2 2 2 14" xfId="22134" xr:uid="{00000000-0005-0000-0000-0000D0390000}"/>
    <cellStyle name="40% - Énfasis4 2 2 2 15" xfId="22275" xr:uid="{00000000-0005-0000-0000-0000D1390000}"/>
    <cellStyle name="40% - Énfasis4 2 2 2 16" xfId="37105" xr:uid="{00000000-0005-0000-0000-0000D2390000}"/>
    <cellStyle name="40% - Énfasis4 2 2 2 17" xfId="42175" xr:uid="{B53C9B5D-F12D-4129-94AA-FCFC0848DDB1}"/>
    <cellStyle name="40% - Énfasis4 2 2 2 2" xfId="410" xr:uid="{00000000-0005-0000-0000-0000D3390000}"/>
    <cellStyle name="40% - Énfasis4 2 2 2 2 10" xfId="37271" xr:uid="{00000000-0005-0000-0000-0000D4390000}"/>
    <cellStyle name="40% - Énfasis4 2 2 2 2 11" xfId="42339" xr:uid="{326E83EC-3BAC-41A0-81BA-1F902E30DA8D}"/>
    <cellStyle name="40% - Énfasis4 2 2 2 2 2" xfId="2024" xr:uid="{00000000-0005-0000-0000-0000D5390000}"/>
    <cellStyle name="40% - Énfasis4 2 2 2 2 2 2" xfId="4466" xr:uid="{00000000-0005-0000-0000-0000D6390000}"/>
    <cellStyle name="40% - Énfasis4 2 2 2 2 2 2 2" xfId="18576" xr:uid="{00000000-0005-0000-0000-0000D7390000}"/>
    <cellStyle name="40% - Énfasis4 2 2 2 2 2 2 2 2" xfId="31469" xr:uid="{00000000-0005-0000-0000-0000D8390000}"/>
    <cellStyle name="40% - Énfasis4 2 2 2 2 2 2 3" xfId="14287" xr:uid="{00000000-0005-0000-0000-0000D9390000}"/>
    <cellStyle name="40% - Énfasis4 2 2 2 2 2 2 3 2" xfId="36354" xr:uid="{00000000-0005-0000-0000-0000DA390000}"/>
    <cellStyle name="40% - Énfasis4 2 2 2 2 2 2 4" xfId="9409" xr:uid="{00000000-0005-0000-0000-0000DB390000}"/>
    <cellStyle name="40% - Énfasis4 2 2 2 2 2 2 5" xfId="26534" xr:uid="{00000000-0005-0000-0000-0000DC390000}"/>
    <cellStyle name="40% - Énfasis4 2 2 2 2 2 2 6" xfId="41363" xr:uid="{00000000-0005-0000-0000-0000DD390000}"/>
    <cellStyle name="40% - Énfasis4 2 2 2 2 2 2 7" xfId="46426" xr:uid="{25855531-C419-432E-A2C3-540236571973}"/>
    <cellStyle name="40% - Énfasis4 2 2 2 2 2 3" xfId="6940" xr:uid="{00000000-0005-0000-0000-0000DE390000}"/>
    <cellStyle name="40% - Énfasis4 2 2 2 2 2 3 2" xfId="29033" xr:uid="{00000000-0005-0000-0000-0000DF390000}"/>
    <cellStyle name="40% - Énfasis4 2 2 2 2 2 4" xfId="16101" xr:uid="{00000000-0005-0000-0000-0000E0390000}"/>
    <cellStyle name="40% - Énfasis4 2 2 2 2 2 4 2" xfId="33918" xr:uid="{00000000-0005-0000-0000-0000E1390000}"/>
    <cellStyle name="40% - Énfasis4 2 2 2 2 2 5" xfId="21342" xr:uid="{00000000-0005-0000-0000-0000E2390000}"/>
    <cellStyle name="40% - Énfasis4 2 2 2 2 2 6" xfId="11851" xr:uid="{00000000-0005-0000-0000-0000E3390000}"/>
    <cellStyle name="40% - Énfasis4 2 2 2 2 2 7" xfId="23992" xr:uid="{00000000-0005-0000-0000-0000E4390000}"/>
    <cellStyle name="40% - Énfasis4 2 2 2 2 2 8" xfId="38822" xr:uid="{00000000-0005-0000-0000-0000E5390000}"/>
    <cellStyle name="40% - Énfasis4 2 2 2 2 2 9" xfId="43890" xr:uid="{D8A31161-D580-4010-82D0-E06F4B76E85F}"/>
    <cellStyle name="40% - Énfasis4 2 2 2 2 3" xfId="1411" xr:uid="{00000000-0005-0000-0000-0000E6390000}"/>
    <cellStyle name="40% - Énfasis4 2 2 2 2 3 2" xfId="3853" xr:uid="{00000000-0005-0000-0000-0000E7390000}"/>
    <cellStyle name="40% - Énfasis4 2 2 2 2 3 2 2" xfId="17963" xr:uid="{00000000-0005-0000-0000-0000E8390000}"/>
    <cellStyle name="40% - Énfasis4 2 2 2 2 3 2 2 2" xfId="30856" xr:uid="{00000000-0005-0000-0000-0000E9390000}"/>
    <cellStyle name="40% - Énfasis4 2 2 2 2 3 2 3" xfId="13674" xr:uid="{00000000-0005-0000-0000-0000EA390000}"/>
    <cellStyle name="40% - Énfasis4 2 2 2 2 3 2 3 2" xfId="35741" xr:uid="{00000000-0005-0000-0000-0000EB390000}"/>
    <cellStyle name="40% - Énfasis4 2 2 2 2 3 2 4" xfId="8796" xr:uid="{00000000-0005-0000-0000-0000EC390000}"/>
    <cellStyle name="40% - Énfasis4 2 2 2 2 3 2 5" xfId="25921" xr:uid="{00000000-0005-0000-0000-0000ED390000}"/>
    <cellStyle name="40% - Énfasis4 2 2 2 2 3 2 6" xfId="40750" xr:uid="{00000000-0005-0000-0000-0000EE390000}"/>
    <cellStyle name="40% - Énfasis4 2 2 2 2 3 2 7" xfId="45813" xr:uid="{43024283-8186-4AA4-B1AF-529FFDCB7463}"/>
    <cellStyle name="40% - Énfasis4 2 2 2 2 3 3" xfId="6327" xr:uid="{00000000-0005-0000-0000-0000EF390000}"/>
    <cellStyle name="40% - Énfasis4 2 2 2 2 3 3 2" xfId="28420" xr:uid="{00000000-0005-0000-0000-0000F0390000}"/>
    <cellStyle name="40% - Énfasis4 2 2 2 2 3 4" xfId="20729" xr:uid="{00000000-0005-0000-0000-0000F1390000}"/>
    <cellStyle name="40% - Énfasis4 2 2 2 2 3 4 2" xfId="33305" xr:uid="{00000000-0005-0000-0000-0000F2390000}"/>
    <cellStyle name="40% - Énfasis4 2 2 2 2 3 5" xfId="11238" xr:uid="{00000000-0005-0000-0000-0000F3390000}"/>
    <cellStyle name="40% - Énfasis4 2 2 2 2 3 6" xfId="23379" xr:uid="{00000000-0005-0000-0000-0000F4390000}"/>
    <cellStyle name="40% - Énfasis4 2 2 2 2 3 7" xfId="38209" xr:uid="{00000000-0005-0000-0000-0000F5390000}"/>
    <cellStyle name="40% - Énfasis4 2 2 2 2 3 8" xfId="43277" xr:uid="{002FE5F1-35E6-4B9B-AF02-B783C74EF968}"/>
    <cellStyle name="40% - Énfasis4 2 2 2 2 4" xfId="2915" xr:uid="{00000000-0005-0000-0000-0000F6390000}"/>
    <cellStyle name="40% - Énfasis4 2 2 2 2 4 2" xfId="17025" xr:uid="{00000000-0005-0000-0000-0000F7390000}"/>
    <cellStyle name="40% - Énfasis4 2 2 2 2 4 2 2" xfId="29918" xr:uid="{00000000-0005-0000-0000-0000F8390000}"/>
    <cellStyle name="40% - Énfasis4 2 2 2 2 4 3" xfId="12736" xr:uid="{00000000-0005-0000-0000-0000F9390000}"/>
    <cellStyle name="40% - Énfasis4 2 2 2 2 4 3 2" xfId="34803" xr:uid="{00000000-0005-0000-0000-0000FA390000}"/>
    <cellStyle name="40% - Énfasis4 2 2 2 2 4 4" xfId="7858" xr:uid="{00000000-0005-0000-0000-0000FB390000}"/>
    <cellStyle name="40% - Énfasis4 2 2 2 2 4 5" xfId="24983" xr:uid="{00000000-0005-0000-0000-0000FC390000}"/>
    <cellStyle name="40% - Énfasis4 2 2 2 2 4 6" xfId="39812" xr:uid="{00000000-0005-0000-0000-0000FD390000}"/>
    <cellStyle name="40% - Énfasis4 2 2 2 2 4 7" xfId="44875" xr:uid="{7DEBE66C-0617-45CF-818A-AA3E25F4E947}"/>
    <cellStyle name="40% - Énfasis4 2 2 2 2 5" xfId="5389" xr:uid="{00000000-0005-0000-0000-0000FE390000}"/>
    <cellStyle name="40% - Énfasis4 2 2 2 2 5 2" xfId="27482" xr:uid="{00000000-0005-0000-0000-0000FF390000}"/>
    <cellStyle name="40% - Énfasis4 2 2 2 2 6" xfId="15470" xr:uid="{00000000-0005-0000-0000-0000003A0000}"/>
    <cellStyle name="40% - Énfasis4 2 2 2 2 6 2" xfId="32367" xr:uid="{00000000-0005-0000-0000-0000013A0000}"/>
    <cellStyle name="40% - Énfasis4 2 2 2 2 7" xfId="19773" xr:uid="{00000000-0005-0000-0000-0000023A0000}"/>
    <cellStyle name="40% - Énfasis4 2 2 2 2 8" xfId="10300" xr:uid="{00000000-0005-0000-0000-0000033A0000}"/>
    <cellStyle name="40% - Énfasis4 2 2 2 2 9" xfId="22441" xr:uid="{00000000-0005-0000-0000-0000043A0000}"/>
    <cellStyle name="40% - Énfasis4 2 2 2 3" xfId="644" xr:uid="{00000000-0005-0000-0000-0000053A0000}"/>
    <cellStyle name="40% - Énfasis4 2 2 2 3 10" xfId="37501" xr:uid="{00000000-0005-0000-0000-0000063A0000}"/>
    <cellStyle name="40% - Énfasis4 2 2 2 3 11" xfId="42569" xr:uid="{8A624095-7198-436A-A80A-7763F0851293}"/>
    <cellStyle name="40% - Énfasis4 2 2 2 3 2" xfId="2254" xr:uid="{00000000-0005-0000-0000-0000073A0000}"/>
    <cellStyle name="40% - Énfasis4 2 2 2 3 2 2" xfId="4696" xr:uid="{00000000-0005-0000-0000-0000083A0000}"/>
    <cellStyle name="40% - Énfasis4 2 2 2 3 2 2 2" xfId="18806" xr:uid="{00000000-0005-0000-0000-0000093A0000}"/>
    <cellStyle name="40% - Énfasis4 2 2 2 3 2 2 2 2" xfId="31699" xr:uid="{00000000-0005-0000-0000-00000A3A0000}"/>
    <cellStyle name="40% - Énfasis4 2 2 2 3 2 2 3" xfId="14517" xr:uid="{00000000-0005-0000-0000-00000B3A0000}"/>
    <cellStyle name="40% - Énfasis4 2 2 2 3 2 2 3 2" xfId="36584" xr:uid="{00000000-0005-0000-0000-00000C3A0000}"/>
    <cellStyle name="40% - Énfasis4 2 2 2 3 2 2 4" xfId="9639" xr:uid="{00000000-0005-0000-0000-00000D3A0000}"/>
    <cellStyle name="40% - Énfasis4 2 2 2 3 2 2 5" xfId="26764" xr:uid="{00000000-0005-0000-0000-00000E3A0000}"/>
    <cellStyle name="40% - Énfasis4 2 2 2 3 2 2 6" xfId="41593" xr:uid="{00000000-0005-0000-0000-00000F3A0000}"/>
    <cellStyle name="40% - Énfasis4 2 2 2 3 2 2 7" xfId="46656" xr:uid="{0F494663-1DDB-4069-80C0-F35A75110364}"/>
    <cellStyle name="40% - Énfasis4 2 2 2 3 2 3" xfId="7170" xr:uid="{00000000-0005-0000-0000-0000103A0000}"/>
    <cellStyle name="40% - Énfasis4 2 2 2 3 2 3 2" xfId="29263" xr:uid="{00000000-0005-0000-0000-0000113A0000}"/>
    <cellStyle name="40% - Énfasis4 2 2 2 3 2 4" xfId="16331" xr:uid="{00000000-0005-0000-0000-0000123A0000}"/>
    <cellStyle name="40% - Énfasis4 2 2 2 3 2 4 2" xfId="34148" xr:uid="{00000000-0005-0000-0000-0000133A0000}"/>
    <cellStyle name="40% - Énfasis4 2 2 2 3 2 5" xfId="21572" xr:uid="{00000000-0005-0000-0000-0000143A0000}"/>
    <cellStyle name="40% - Énfasis4 2 2 2 3 2 6" xfId="12081" xr:uid="{00000000-0005-0000-0000-0000153A0000}"/>
    <cellStyle name="40% - Énfasis4 2 2 2 3 2 7" xfId="24222" xr:uid="{00000000-0005-0000-0000-0000163A0000}"/>
    <cellStyle name="40% - Énfasis4 2 2 2 3 2 8" xfId="39052" xr:uid="{00000000-0005-0000-0000-0000173A0000}"/>
    <cellStyle name="40% - Énfasis4 2 2 2 3 2 9" xfId="44120" xr:uid="{EB51FEC8-51AA-4438-94E8-C84FB5F8EB1D}"/>
    <cellStyle name="40% - Énfasis4 2 2 2 3 3" xfId="1641" xr:uid="{00000000-0005-0000-0000-0000183A0000}"/>
    <cellStyle name="40% - Énfasis4 2 2 2 3 3 2" xfId="4083" xr:uid="{00000000-0005-0000-0000-0000193A0000}"/>
    <cellStyle name="40% - Énfasis4 2 2 2 3 3 2 2" xfId="18193" xr:uid="{00000000-0005-0000-0000-00001A3A0000}"/>
    <cellStyle name="40% - Énfasis4 2 2 2 3 3 2 2 2" xfId="31086" xr:uid="{00000000-0005-0000-0000-00001B3A0000}"/>
    <cellStyle name="40% - Énfasis4 2 2 2 3 3 2 3" xfId="13904" xr:uid="{00000000-0005-0000-0000-00001C3A0000}"/>
    <cellStyle name="40% - Énfasis4 2 2 2 3 3 2 3 2" xfId="35971" xr:uid="{00000000-0005-0000-0000-00001D3A0000}"/>
    <cellStyle name="40% - Énfasis4 2 2 2 3 3 2 4" xfId="9026" xr:uid="{00000000-0005-0000-0000-00001E3A0000}"/>
    <cellStyle name="40% - Énfasis4 2 2 2 3 3 2 5" xfId="26151" xr:uid="{00000000-0005-0000-0000-00001F3A0000}"/>
    <cellStyle name="40% - Énfasis4 2 2 2 3 3 2 6" xfId="40980" xr:uid="{00000000-0005-0000-0000-0000203A0000}"/>
    <cellStyle name="40% - Énfasis4 2 2 2 3 3 2 7" xfId="46043" xr:uid="{A6C76ADB-3119-4F10-8021-7209543CE57E}"/>
    <cellStyle name="40% - Énfasis4 2 2 2 3 3 3" xfId="6557" xr:uid="{00000000-0005-0000-0000-0000213A0000}"/>
    <cellStyle name="40% - Énfasis4 2 2 2 3 3 3 2" xfId="28650" xr:uid="{00000000-0005-0000-0000-0000223A0000}"/>
    <cellStyle name="40% - Énfasis4 2 2 2 3 3 4" xfId="20959" xr:uid="{00000000-0005-0000-0000-0000233A0000}"/>
    <cellStyle name="40% - Énfasis4 2 2 2 3 3 4 2" xfId="33535" xr:uid="{00000000-0005-0000-0000-0000243A0000}"/>
    <cellStyle name="40% - Énfasis4 2 2 2 3 3 5" xfId="11468" xr:uid="{00000000-0005-0000-0000-0000253A0000}"/>
    <cellStyle name="40% - Énfasis4 2 2 2 3 3 6" xfId="23609" xr:uid="{00000000-0005-0000-0000-0000263A0000}"/>
    <cellStyle name="40% - Énfasis4 2 2 2 3 3 7" xfId="38439" xr:uid="{00000000-0005-0000-0000-0000273A0000}"/>
    <cellStyle name="40% - Énfasis4 2 2 2 3 3 8" xfId="43507" xr:uid="{2AC48729-1C03-429E-B9D6-3D02CB074A14}"/>
    <cellStyle name="40% - Énfasis4 2 2 2 3 4" xfId="3145" xr:uid="{00000000-0005-0000-0000-0000283A0000}"/>
    <cellStyle name="40% - Énfasis4 2 2 2 3 4 2" xfId="17255" xr:uid="{00000000-0005-0000-0000-0000293A0000}"/>
    <cellStyle name="40% - Énfasis4 2 2 2 3 4 2 2" xfId="30148" xr:uid="{00000000-0005-0000-0000-00002A3A0000}"/>
    <cellStyle name="40% - Énfasis4 2 2 2 3 4 3" xfId="12966" xr:uid="{00000000-0005-0000-0000-00002B3A0000}"/>
    <cellStyle name="40% - Énfasis4 2 2 2 3 4 3 2" xfId="35033" xr:uid="{00000000-0005-0000-0000-00002C3A0000}"/>
    <cellStyle name="40% - Énfasis4 2 2 2 3 4 4" xfId="8088" xr:uid="{00000000-0005-0000-0000-00002D3A0000}"/>
    <cellStyle name="40% - Énfasis4 2 2 2 3 4 5" xfId="25213" xr:uid="{00000000-0005-0000-0000-00002E3A0000}"/>
    <cellStyle name="40% - Énfasis4 2 2 2 3 4 6" xfId="40042" xr:uid="{00000000-0005-0000-0000-00002F3A0000}"/>
    <cellStyle name="40% - Énfasis4 2 2 2 3 4 7" xfId="45105" xr:uid="{B9C7699A-ADB9-4912-8C50-977CE4021AA6}"/>
    <cellStyle name="40% - Énfasis4 2 2 2 3 5" xfId="5619" xr:uid="{00000000-0005-0000-0000-0000303A0000}"/>
    <cellStyle name="40% - Énfasis4 2 2 2 3 5 2" xfId="27712" xr:uid="{00000000-0005-0000-0000-0000313A0000}"/>
    <cellStyle name="40% - Énfasis4 2 2 2 3 6" xfId="15700" xr:uid="{00000000-0005-0000-0000-0000323A0000}"/>
    <cellStyle name="40% - Énfasis4 2 2 2 3 6 2" xfId="32597" xr:uid="{00000000-0005-0000-0000-0000333A0000}"/>
    <cellStyle name="40% - Énfasis4 2 2 2 3 7" xfId="20003" xr:uid="{00000000-0005-0000-0000-0000343A0000}"/>
    <cellStyle name="40% - Énfasis4 2 2 2 3 8" xfId="10530" xr:uid="{00000000-0005-0000-0000-0000353A0000}"/>
    <cellStyle name="40% - Énfasis4 2 2 2 3 9" xfId="22671" xr:uid="{00000000-0005-0000-0000-0000363A0000}"/>
    <cellStyle name="40% - Énfasis4 2 2 2 4" xfId="1244" xr:uid="{00000000-0005-0000-0000-0000373A0000}"/>
    <cellStyle name="40% - Énfasis4 2 2 2 4 2" xfId="3689" xr:uid="{00000000-0005-0000-0000-0000383A0000}"/>
    <cellStyle name="40% - Énfasis4 2 2 2 4 2 2" xfId="17799" xr:uid="{00000000-0005-0000-0000-0000393A0000}"/>
    <cellStyle name="40% - Énfasis4 2 2 2 4 2 2 2" xfId="30692" xr:uid="{00000000-0005-0000-0000-00003A3A0000}"/>
    <cellStyle name="40% - Énfasis4 2 2 2 4 2 3" xfId="13510" xr:uid="{00000000-0005-0000-0000-00003B3A0000}"/>
    <cellStyle name="40% - Énfasis4 2 2 2 4 2 3 2" xfId="35577" xr:uid="{00000000-0005-0000-0000-00003C3A0000}"/>
    <cellStyle name="40% - Énfasis4 2 2 2 4 2 4" xfId="8632" xr:uid="{00000000-0005-0000-0000-00003D3A0000}"/>
    <cellStyle name="40% - Énfasis4 2 2 2 4 2 5" xfId="25757" xr:uid="{00000000-0005-0000-0000-00003E3A0000}"/>
    <cellStyle name="40% - Énfasis4 2 2 2 4 2 6" xfId="40586" xr:uid="{00000000-0005-0000-0000-00003F3A0000}"/>
    <cellStyle name="40% - Énfasis4 2 2 2 4 2 7" xfId="45649" xr:uid="{428DEF59-8C40-4A6B-BBB2-1AD08EBFBB18}"/>
    <cellStyle name="40% - Énfasis4 2 2 2 4 3" xfId="6163" xr:uid="{00000000-0005-0000-0000-0000403A0000}"/>
    <cellStyle name="40% - Énfasis4 2 2 2 4 3 2" xfId="28256" xr:uid="{00000000-0005-0000-0000-0000413A0000}"/>
    <cellStyle name="40% - Énfasis4 2 2 2 4 4" xfId="15306" xr:uid="{00000000-0005-0000-0000-0000423A0000}"/>
    <cellStyle name="40% - Énfasis4 2 2 2 4 4 2" xfId="33141" xr:uid="{00000000-0005-0000-0000-0000433A0000}"/>
    <cellStyle name="40% - Énfasis4 2 2 2 4 5" xfId="20565" xr:uid="{00000000-0005-0000-0000-0000443A0000}"/>
    <cellStyle name="40% - Énfasis4 2 2 2 4 6" xfId="11074" xr:uid="{00000000-0005-0000-0000-0000453A0000}"/>
    <cellStyle name="40% - Énfasis4 2 2 2 4 7" xfId="23215" xr:uid="{00000000-0005-0000-0000-0000463A0000}"/>
    <cellStyle name="40% - Énfasis4 2 2 2 4 8" xfId="38045" xr:uid="{00000000-0005-0000-0000-0000473A0000}"/>
    <cellStyle name="40% - Énfasis4 2 2 2 4 9" xfId="43113" xr:uid="{350F3856-4346-43CD-97E2-9CF5DC0213DC}"/>
    <cellStyle name="40% - Énfasis4 2 2 2 5" xfId="1860" xr:uid="{00000000-0005-0000-0000-0000483A0000}"/>
    <cellStyle name="40% - Énfasis4 2 2 2 5 2" xfId="4302" xr:uid="{00000000-0005-0000-0000-0000493A0000}"/>
    <cellStyle name="40% - Énfasis4 2 2 2 5 2 2" xfId="18412" xr:uid="{00000000-0005-0000-0000-00004A3A0000}"/>
    <cellStyle name="40% - Énfasis4 2 2 2 5 2 2 2" xfId="31305" xr:uid="{00000000-0005-0000-0000-00004B3A0000}"/>
    <cellStyle name="40% - Énfasis4 2 2 2 5 2 3" xfId="14123" xr:uid="{00000000-0005-0000-0000-00004C3A0000}"/>
    <cellStyle name="40% - Énfasis4 2 2 2 5 2 3 2" xfId="36190" xr:uid="{00000000-0005-0000-0000-00004D3A0000}"/>
    <cellStyle name="40% - Énfasis4 2 2 2 5 2 4" xfId="9245" xr:uid="{00000000-0005-0000-0000-00004E3A0000}"/>
    <cellStyle name="40% - Énfasis4 2 2 2 5 2 5" xfId="26370" xr:uid="{00000000-0005-0000-0000-00004F3A0000}"/>
    <cellStyle name="40% - Énfasis4 2 2 2 5 2 6" xfId="41199" xr:uid="{00000000-0005-0000-0000-0000503A0000}"/>
    <cellStyle name="40% - Énfasis4 2 2 2 5 2 7" xfId="46262" xr:uid="{3161E417-684B-4DA3-93C0-E684707678E5}"/>
    <cellStyle name="40% - Énfasis4 2 2 2 5 3" xfId="6776" xr:uid="{00000000-0005-0000-0000-0000513A0000}"/>
    <cellStyle name="40% - Énfasis4 2 2 2 5 3 2" xfId="28869" xr:uid="{00000000-0005-0000-0000-0000523A0000}"/>
    <cellStyle name="40% - Énfasis4 2 2 2 5 4" xfId="15937" xr:uid="{00000000-0005-0000-0000-0000533A0000}"/>
    <cellStyle name="40% - Énfasis4 2 2 2 5 4 2" xfId="33754" xr:uid="{00000000-0005-0000-0000-0000543A0000}"/>
    <cellStyle name="40% - Énfasis4 2 2 2 5 5" xfId="21178" xr:uid="{00000000-0005-0000-0000-0000553A0000}"/>
    <cellStyle name="40% - Énfasis4 2 2 2 5 6" xfId="11687" xr:uid="{00000000-0005-0000-0000-0000563A0000}"/>
    <cellStyle name="40% - Énfasis4 2 2 2 5 7" xfId="23828" xr:uid="{00000000-0005-0000-0000-0000573A0000}"/>
    <cellStyle name="40% - Énfasis4 2 2 2 5 8" xfId="38658" xr:uid="{00000000-0005-0000-0000-0000583A0000}"/>
    <cellStyle name="40% - Énfasis4 2 2 2 5 9" xfId="43726" xr:uid="{335297F9-770C-4120-A318-CE75BA0FC74C}"/>
    <cellStyle name="40% - Énfasis4 2 2 2 6" xfId="2516" xr:uid="{00000000-0005-0000-0000-0000593A0000}"/>
    <cellStyle name="40% - Énfasis4 2 2 2 6 2" xfId="4958" xr:uid="{00000000-0005-0000-0000-00005A3A0000}"/>
    <cellStyle name="40% - Énfasis4 2 2 2 6 2 2" xfId="19068" xr:uid="{00000000-0005-0000-0000-00005B3A0000}"/>
    <cellStyle name="40% - Énfasis4 2 2 2 6 2 2 2" xfId="31961" xr:uid="{00000000-0005-0000-0000-00005C3A0000}"/>
    <cellStyle name="40% - Énfasis4 2 2 2 6 2 3" xfId="14779" xr:uid="{00000000-0005-0000-0000-00005D3A0000}"/>
    <cellStyle name="40% - Énfasis4 2 2 2 6 2 3 2" xfId="36846" xr:uid="{00000000-0005-0000-0000-00005E3A0000}"/>
    <cellStyle name="40% - Énfasis4 2 2 2 6 2 4" xfId="9901" xr:uid="{00000000-0005-0000-0000-00005F3A0000}"/>
    <cellStyle name="40% - Énfasis4 2 2 2 6 2 5" xfId="27026" xr:uid="{00000000-0005-0000-0000-0000603A0000}"/>
    <cellStyle name="40% - Énfasis4 2 2 2 6 2 6" xfId="41855" xr:uid="{00000000-0005-0000-0000-0000613A0000}"/>
    <cellStyle name="40% - Énfasis4 2 2 2 6 2 7" xfId="46918" xr:uid="{966738F2-5429-4F8A-8F62-100AF7FD5358}"/>
    <cellStyle name="40% - Énfasis4 2 2 2 6 3" xfId="7432" xr:uid="{00000000-0005-0000-0000-0000623A0000}"/>
    <cellStyle name="40% - Énfasis4 2 2 2 6 3 2" xfId="29525" xr:uid="{00000000-0005-0000-0000-0000633A0000}"/>
    <cellStyle name="40% - Énfasis4 2 2 2 6 4" xfId="16593" xr:uid="{00000000-0005-0000-0000-0000643A0000}"/>
    <cellStyle name="40% - Énfasis4 2 2 2 6 4 2" xfId="34410" xr:uid="{00000000-0005-0000-0000-0000653A0000}"/>
    <cellStyle name="40% - Énfasis4 2 2 2 6 5" xfId="21834" xr:uid="{00000000-0005-0000-0000-0000663A0000}"/>
    <cellStyle name="40% - Énfasis4 2 2 2 6 6" xfId="12343" xr:uid="{00000000-0005-0000-0000-0000673A0000}"/>
    <cellStyle name="40% - Énfasis4 2 2 2 6 7" xfId="24484" xr:uid="{00000000-0005-0000-0000-0000683A0000}"/>
    <cellStyle name="40% - Énfasis4 2 2 2 6 8" xfId="39314" xr:uid="{00000000-0005-0000-0000-0000693A0000}"/>
    <cellStyle name="40% - Énfasis4 2 2 2 6 9" xfId="44382" xr:uid="{D201EEE2-59B8-46FE-B2D5-13B14ADAF4E2}"/>
    <cellStyle name="40% - Énfasis4 2 2 2 7" xfId="969" xr:uid="{00000000-0005-0000-0000-00006A3A0000}"/>
    <cellStyle name="40% - Énfasis4 2 2 2 7 2" xfId="3414" xr:uid="{00000000-0005-0000-0000-00006B3A0000}"/>
    <cellStyle name="40% - Énfasis4 2 2 2 7 2 2" xfId="17524" xr:uid="{00000000-0005-0000-0000-00006C3A0000}"/>
    <cellStyle name="40% - Énfasis4 2 2 2 7 2 2 2" xfId="30417" xr:uid="{00000000-0005-0000-0000-00006D3A0000}"/>
    <cellStyle name="40% - Énfasis4 2 2 2 7 2 3" xfId="13235" xr:uid="{00000000-0005-0000-0000-00006E3A0000}"/>
    <cellStyle name="40% - Énfasis4 2 2 2 7 2 3 2" xfId="35302" xr:uid="{00000000-0005-0000-0000-00006F3A0000}"/>
    <cellStyle name="40% - Énfasis4 2 2 2 7 2 4" xfId="8357" xr:uid="{00000000-0005-0000-0000-0000703A0000}"/>
    <cellStyle name="40% - Énfasis4 2 2 2 7 2 5" xfId="25482" xr:uid="{00000000-0005-0000-0000-0000713A0000}"/>
    <cellStyle name="40% - Énfasis4 2 2 2 7 2 6" xfId="40311" xr:uid="{00000000-0005-0000-0000-0000723A0000}"/>
    <cellStyle name="40% - Énfasis4 2 2 2 7 2 7" xfId="45374" xr:uid="{A368C7AC-7950-4057-9614-65C8D432C70A}"/>
    <cellStyle name="40% - Énfasis4 2 2 2 7 3" xfId="5888" xr:uid="{00000000-0005-0000-0000-0000733A0000}"/>
    <cellStyle name="40% - Énfasis4 2 2 2 7 3 2" xfId="27981" xr:uid="{00000000-0005-0000-0000-0000743A0000}"/>
    <cellStyle name="40% - Énfasis4 2 2 2 7 4" xfId="20290" xr:uid="{00000000-0005-0000-0000-0000753A0000}"/>
    <cellStyle name="40% - Énfasis4 2 2 2 7 4 2" xfId="32866" xr:uid="{00000000-0005-0000-0000-0000763A0000}"/>
    <cellStyle name="40% - Énfasis4 2 2 2 7 5" xfId="10799" xr:uid="{00000000-0005-0000-0000-0000773A0000}"/>
    <cellStyle name="40% - Énfasis4 2 2 2 7 6" xfId="22940" xr:uid="{00000000-0005-0000-0000-0000783A0000}"/>
    <cellStyle name="40% - Énfasis4 2 2 2 7 7" xfId="37770" xr:uid="{00000000-0005-0000-0000-0000793A0000}"/>
    <cellStyle name="40% - Énfasis4 2 2 2 7 8" xfId="42838" xr:uid="{600D46E5-B1C1-4ACA-A7FD-23D217274F8A}"/>
    <cellStyle name="40% - Énfasis4 2 2 2 8" xfId="2751" xr:uid="{00000000-0005-0000-0000-00007A3A0000}"/>
    <cellStyle name="40% - Énfasis4 2 2 2 8 2" xfId="16861" xr:uid="{00000000-0005-0000-0000-00007B3A0000}"/>
    <cellStyle name="40% - Énfasis4 2 2 2 8 2 2" xfId="29754" xr:uid="{00000000-0005-0000-0000-00007C3A0000}"/>
    <cellStyle name="40% - Énfasis4 2 2 2 8 3" xfId="12572" xr:uid="{00000000-0005-0000-0000-00007D3A0000}"/>
    <cellStyle name="40% - Énfasis4 2 2 2 8 3 2" xfId="34639" xr:uid="{00000000-0005-0000-0000-00007E3A0000}"/>
    <cellStyle name="40% - Énfasis4 2 2 2 8 4" xfId="7694" xr:uid="{00000000-0005-0000-0000-00007F3A0000}"/>
    <cellStyle name="40% - Énfasis4 2 2 2 8 5" xfId="24817" xr:uid="{00000000-0005-0000-0000-0000803A0000}"/>
    <cellStyle name="40% - Énfasis4 2 2 2 8 6" xfId="39646" xr:uid="{00000000-0005-0000-0000-0000813A0000}"/>
    <cellStyle name="40% - Énfasis4 2 2 2 8 7" xfId="44711" xr:uid="{ECBF3897-7E29-4C8C-B402-4A28EFA1CF02}"/>
    <cellStyle name="40% - Énfasis4 2 2 2 9" xfId="5223" xr:uid="{00000000-0005-0000-0000-0000823A0000}"/>
    <cellStyle name="40% - Énfasis4 2 2 2 9 2" xfId="27316" xr:uid="{00000000-0005-0000-0000-0000833A0000}"/>
    <cellStyle name="40% - Énfasis4 2 2 20" xfId="37039" xr:uid="{00000000-0005-0000-0000-0000843A0000}"/>
    <cellStyle name="40% - Énfasis4 2 2 21" xfId="42112" xr:uid="{2B518D52-B850-4C2E-9D8D-6C2B99B8593F}"/>
    <cellStyle name="40% - Énfasis4 2 2 3" xfId="344" xr:uid="{00000000-0005-0000-0000-0000853A0000}"/>
    <cellStyle name="40% - Énfasis4 2 2 3 10" xfId="19298" xr:uid="{00000000-0005-0000-0000-0000863A0000}"/>
    <cellStyle name="40% - Énfasis4 2 2 3 11" xfId="19710" xr:uid="{00000000-0005-0000-0000-0000873A0000}"/>
    <cellStyle name="40% - Énfasis4 2 2 3 12" xfId="10237" xr:uid="{00000000-0005-0000-0000-0000883A0000}"/>
    <cellStyle name="40% - Énfasis4 2 2 3 13" xfId="22378" xr:uid="{00000000-0005-0000-0000-0000893A0000}"/>
    <cellStyle name="40% - Énfasis4 2 2 3 14" xfId="37208" xr:uid="{00000000-0005-0000-0000-00008A3A0000}"/>
    <cellStyle name="40% - Énfasis4 2 2 3 15" xfId="42276" xr:uid="{AB097E3D-7473-47C5-9D7C-50FE8C0FEAAA}"/>
    <cellStyle name="40% - Énfasis4 2 2 3 2" xfId="645" xr:uid="{00000000-0005-0000-0000-00008B3A0000}"/>
    <cellStyle name="40% - Énfasis4 2 2 3 2 10" xfId="37502" xr:uid="{00000000-0005-0000-0000-00008C3A0000}"/>
    <cellStyle name="40% - Énfasis4 2 2 3 2 11" xfId="42570" xr:uid="{5B3A7251-B732-46A0-B5E6-CBC97B34E7E3}"/>
    <cellStyle name="40% - Énfasis4 2 2 3 2 2" xfId="2255" xr:uid="{00000000-0005-0000-0000-00008D3A0000}"/>
    <cellStyle name="40% - Énfasis4 2 2 3 2 2 2" xfId="4697" xr:uid="{00000000-0005-0000-0000-00008E3A0000}"/>
    <cellStyle name="40% - Énfasis4 2 2 3 2 2 2 2" xfId="18807" xr:uid="{00000000-0005-0000-0000-00008F3A0000}"/>
    <cellStyle name="40% - Énfasis4 2 2 3 2 2 2 2 2" xfId="31700" xr:uid="{00000000-0005-0000-0000-0000903A0000}"/>
    <cellStyle name="40% - Énfasis4 2 2 3 2 2 2 3" xfId="14518" xr:uid="{00000000-0005-0000-0000-0000913A0000}"/>
    <cellStyle name="40% - Énfasis4 2 2 3 2 2 2 3 2" xfId="36585" xr:uid="{00000000-0005-0000-0000-0000923A0000}"/>
    <cellStyle name="40% - Énfasis4 2 2 3 2 2 2 4" xfId="9640" xr:uid="{00000000-0005-0000-0000-0000933A0000}"/>
    <cellStyle name="40% - Énfasis4 2 2 3 2 2 2 5" xfId="26765" xr:uid="{00000000-0005-0000-0000-0000943A0000}"/>
    <cellStyle name="40% - Énfasis4 2 2 3 2 2 2 6" xfId="41594" xr:uid="{00000000-0005-0000-0000-0000953A0000}"/>
    <cellStyle name="40% - Énfasis4 2 2 3 2 2 2 7" xfId="46657" xr:uid="{8FB39B13-8AAF-4757-893E-BBD3B152BE69}"/>
    <cellStyle name="40% - Énfasis4 2 2 3 2 2 3" xfId="7171" xr:uid="{00000000-0005-0000-0000-0000963A0000}"/>
    <cellStyle name="40% - Énfasis4 2 2 3 2 2 3 2" xfId="29264" xr:uid="{00000000-0005-0000-0000-0000973A0000}"/>
    <cellStyle name="40% - Énfasis4 2 2 3 2 2 4" xfId="16332" xr:uid="{00000000-0005-0000-0000-0000983A0000}"/>
    <cellStyle name="40% - Énfasis4 2 2 3 2 2 4 2" xfId="34149" xr:uid="{00000000-0005-0000-0000-0000993A0000}"/>
    <cellStyle name="40% - Énfasis4 2 2 3 2 2 5" xfId="21573" xr:uid="{00000000-0005-0000-0000-00009A3A0000}"/>
    <cellStyle name="40% - Énfasis4 2 2 3 2 2 6" xfId="12082" xr:uid="{00000000-0005-0000-0000-00009B3A0000}"/>
    <cellStyle name="40% - Énfasis4 2 2 3 2 2 7" xfId="24223" xr:uid="{00000000-0005-0000-0000-00009C3A0000}"/>
    <cellStyle name="40% - Énfasis4 2 2 3 2 2 8" xfId="39053" xr:uid="{00000000-0005-0000-0000-00009D3A0000}"/>
    <cellStyle name="40% - Énfasis4 2 2 3 2 2 9" xfId="44121" xr:uid="{41CAB491-DF4F-4E62-B173-5FDB58E1F698}"/>
    <cellStyle name="40% - Énfasis4 2 2 3 2 3" xfId="1642" xr:uid="{00000000-0005-0000-0000-00009E3A0000}"/>
    <cellStyle name="40% - Énfasis4 2 2 3 2 3 2" xfId="4084" xr:uid="{00000000-0005-0000-0000-00009F3A0000}"/>
    <cellStyle name="40% - Énfasis4 2 2 3 2 3 2 2" xfId="18194" xr:uid="{00000000-0005-0000-0000-0000A03A0000}"/>
    <cellStyle name="40% - Énfasis4 2 2 3 2 3 2 2 2" xfId="31087" xr:uid="{00000000-0005-0000-0000-0000A13A0000}"/>
    <cellStyle name="40% - Énfasis4 2 2 3 2 3 2 3" xfId="13905" xr:uid="{00000000-0005-0000-0000-0000A23A0000}"/>
    <cellStyle name="40% - Énfasis4 2 2 3 2 3 2 3 2" xfId="35972" xr:uid="{00000000-0005-0000-0000-0000A33A0000}"/>
    <cellStyle name="40% - Énfasis4 2 2 3 2 3 2 4" xfId="9027" xr:uid="{00000000-0005-0000-0000-0000A43A0000}"/>
    <cellStyle name="40% - Énfasis4 2 2 3 2 3 2 5" xfId="26152" xr:uid="{00000000-0005-0000-0000-0000A53A0000}"/>
    <cellStyle name="40% - Énfasis4 2 2 3 2 3 2 6" xfId="40981" xr:uid="{00000000-0005-0000-0000-0000A63A0000}"/>
    <cellStyle name="40% - Énfasis4 2 2 3 2 3 2 7" xfId="46044" xr:uid="{30A08467-C53C-4931-998B-AD5773D1DC61}"/>
    <cellStyle name="40% - Énfasis4 2 2 3 2 3 3" xfId="6558" xr:uid="{00000000-0005-0000-0000-0000A73A0000}"/>
    <cellStyle name="40% - Énfasis4 2 2 3 2 3 3 2" xfId="28651" xr:uid="{00000000-0005-0000-0000-0000A83A0000}"/>
    <cellStyle name="40% - Énfasis4 2 2 3 2 3 4" xfId="20960" xr:uid="{00000000-0005-0000-0000-0000A93A0000}"/>
    <cellStyle name="40% - Énfasis4 2 2 3 2 3 4 2" xfId="33536" xr:uid="{00000000-0005-0000-0000-0000AA3A0000}"/>
    <cellStyle name="40% - Énfasis4 2 2 3 2 3 5" xfId="11469" xr:uid="{00000000-0005-0000-0000-0000AB3A0000}"/>
    <cellStyle name="40% - Énfasis4 2 2 3 2 3 6" xfId="23610" xr:uid="{00000000-0005-0000-0000-0000AC3A0000}"/>
    <cellStyle name="40% - Énfasis4 2 2 3 2 3 7" xfId="38440" xr:uid="{00000000-0005-0000-0000-0000AD3A0000}"/>
    <cellStyle name="40% - Énfasis4 2 2 3 2 3 8" xfId="43508" xr:uid="{007E160A-FA8F-4E20-8E1E-A5870E4662CA}"/>
    <cellStyle name="40% - Énfasis4 2 2 3 2 4" xfId="3146" xr:uid="{00000000-0005-0000-0000-0000AE3A0000}"/>
    <cellStyle name="40% - Énfasis4 2 2 3 2 4 2" xfId="17256" xr:uid="{00000000-0005-0000-0000-0000AF3A0000}"/>
    <cellStyle name="40% - Énfasis4 2 2 3 2 4 2 2" xfId="30149" xr:uid="{00000000-0005-0000-0000-0000B03A0000}"/>
    <cellStyle name="40% - Énfasis4 2 2 3 2 4 3" xfId="12967" xr:uid="{00000000-0005-0000-0000-0000B13A0000}"/>
    <cellStyle name="40% - Énfasis4 2 2 3 2 4 3 2" xfId="35034" xr:uid="{00000000-0005-0000-0000-0000B23A0000}"/>
    <cellStyle name="40% - Énfasis4 2 2 3 2 4 4" xfId="8089" xr:uid="{00000000-0005-0000-0000-0000B33A0000}"/>
    <cellStyle name="40% - Énfasis4 2 2 3 2 4 5" xfId="25214" xr:uid="{00000000-0005-0000-0000-0000B43A0000}"/>
    <cellStyle name="40% - Énfasis4 2 2 3 2 4 6" xfId="40043" xr:uid="{00000000-0005-0000-0000-0000B53A0000}"/>
    <cellStyle name="40% - Énfasis4 2 2 3 2 4 7" xfId="45106" xr:uid="{080E916D-EBAF-4A80-AC77-79E33ABD86C2}"/>
    <cellStyle name="40% - Énfasis4 2 2 3 2 5" xfId="5620" xr:uid="{00000000-0005-0000-0000-0000B63A0000}"/>
    <cellStyle name="40% - Énfasis4 2 2 3 2 5 2" xfId="27713" xr:uid="{00000000-0005-0000-0000-0000B73A0000}"/>
    <cellStyle name="40% - Énfasis4 2 2 3 2 6" xfId="15701" xr:uid="{00000000-0005-0000-0000-0000B83A0000}"/>
    <cellStyle name="40% - Énfasis4 2 2 3 2 6 2" xfId="32598" xr:uid="{00000000-0005-0000-0000-0000B93A0000}"/>
    <cellStyle name="40% - Énfasis4 2 2 3 2 7" xfId="20004" xr:uid="{00000000-0005-0000-0000-0000BA3A0000}"/>
    <cellStyle name="40% - Énfasis4 2 2 3 2 8" xfId="10531" xr:uid="{00000000-0005-0000-0000-0000BB3A0000}"/>
    <cellStyle name="40% - Énfasis4 2 2 3 2 9" xfId="22672" xr:uid="{00000000-0005-0000-0000-0000BC3A0000}"/>
    <cellStyle name="40% - Énfasis4 2 2 3 3" xfId="1348" xr:uid="{00000000-0005-0000-0000-0000BD3A0000}"/>
    <cellStyle name="40% - Énfasis4 2 2 3 3 2" xfId="3790" xr:uid="{00000000-0005-0000-0000-0000BE3A0000}"/>
    <cellStyle name="40% - Énfasis4 2 2 3 3 2 2" xfId="17900" xr:uid="{00000000-0005-0000-0000-0000BF3A0000}"/>
    <cellStyle name="40% - Énfasis4 2 2 3 3 2 2 2" xfId="30793" xr:uid="{00000000-0005-0000-0000-0000C03A0000}"/>
    <cellStyle name="40% - Énfasis4 2 2 3 3 2 3" xfId="13611" xr:uid="{00000000-0005-0000-0000-0000C13A0000}"/>
    <cellStyle name="40% - Énfasis4 2 2 3 3 2 3 2" xfId="35678" xr:uid="{00000000-0005-0000-0000-0000C23A0000}"/>
    <cellStyle name="40% - Énfasis4 2 2 3 3 2 4" xfId="8733" xr:uid="{00000000-0005-0000-0000-0000C33A0000}"/>
    <cellStyle name="40% - Énfasis4 2 2 3 3 2 5" xfId="25858" xr:uid="{00000000-0005-0000-0000-0000C43A0000}"/>
    <cellStyle name="40% - Énfasis4 2 2 3 3 2 6" xfId="40687" xr:uid="{00000000-0005-0000-0000-0000C53A0000}"/>
    <cellStyle name="40% - Énfasis4 2 2 3 3 2 7" xfId="45750" xr:uid="{409DD7C4-EA12-4B8A-8B66-D5258ABAA227}"/>
    <cellStyle name="40% - Énfasis4 2 2 3 3 3" xfId="6264" xr:uid="{00000000-0005-0000-0000-0000C63A0000}"/>
    <cellStyle name="40% - Énfasis4 2 2 3 3 3 2" xfId="28357" xr:uid="{00000000-0005-0000-0000-0000C73A0000}"/>
    <cellStyle name="40% - Énfasis4 2 2 3 3 4" xfId="15407" xr:uid="{00000000-0005-0000-0000-0000C83A0000}"/>
    <cellStyle name="40% - Énfasis4 2 2 3 3 4 2" xfId="33242" xr:uid="{00000000-0005-0000-0000-0000C93A0000}"/>
    <cellStyle name="40% - Énfasis4 2 2 3 3 5" xfId="20666" xr:uid="{00000000-0005-0000-0000-0000CA3A0000}"/>
    <cellStyle name="40% - Énfasis4 2 2 3 3 6" xfId="11175" xr:uid="{00000000-0005-0000-0000-0000CB3A0000}"/>
    <cellStyle name="40% - Énfasis4 2 2 3 3 7" xfId="23316" xr:uid="{00000000-0005-0000-0000-0000CC3A0000}"/>
    <cellStyle name="40% - Énfasis4 2 2 3 3 8" xfId="38146" xr:uid="{00000000-0005-0000-0000-0000CD3A0000}"/>
    <cellStyle name="40% - Énfasis4 2 2 3 3 9" xfId="43214" xr:uid="{FE135D0C-7B18-40CE-BEC0-2620A3C76FDB}"/>
    <cellStyle name="40% - Énfasis4 2 2 3 4" xfId="1961" xr:uid="{00000000-0005-0000-0000-0000CE3A0000}"/>
    <cellStyle name="40% - Énfasis4 2 2 3 4 2" xfId="4403" xr:uid="{00000000-0005-0000-0000-0000CF3A0000}"/>
    <cellStyle name="40% - Énfasis4 2 2 3 4 2 2" xfId="18513" xr:uid="{00000000-0005-0000-0000-0000D03A0000}"/>
    <cellStyle name="40% - Énfasis4 2 2 3 4 2 2 2" xfId="31406" xr:uid="{00000000-0005-0000-0000-0000D13A0000}"/>
    <cellStyle name="40% - Énfasis4 2 2 3 4 2 3" xfId="14224" xr:uid="{00000000-0005-0000-0000-0000D23A0000}"/>
    <cellStyle name="40% - Énfasis4 2 2 3 4 2 3 2" xfId="36291" xr:uid="{00000000-0005-0000-0000-0000D33A0000}"/>
    <cellStyle name="40% - Énfasis4 2 2 3 4 2 4" xfId="9346" xr:uid="{00000000-0005-0000-0000-0000D43A0000}"/>
    <cellStyle name="40% - Énfasis4 2 2 3 4 2 5" xfId="26471" xr:uid="{00000000-0005-0000-0000-0000D53A0000}"/>
    <cellStyle name="40% - Énfasis4 2 2 3 4 2 6" xfId="41300" xr:uid="{00000000-0005-0000-0000-0000D63A0000}"/>
    <cellStyle name="40% - Énfasis4 2 2 3 4 2 7" xfId="46363" xr:uid="{AC61281C-339F-47D6-9EAE-49A7080AF37C}"/>
    <cellStyle name="40% - Énfasis4 2 2 3 4 3" xfId="6877" xr:uid="{00000000-0005-0000-0000-0000D73A0000}"/>
    <cellStyle name="40% - Énfasis4 2 2 3 4 3 2" xfId="28970" xr:uid="{00000000-0005-0000-0000-0000D83A0000}"/>
    <cellStyle name="40% - Énfasis4 2 2 3 4 4" xfId="16038" xr:uid="{00000000-0005-0000-0000-0000D93A0000}"/>
    <cellStyle name="40% - Énfasis4 2 2 3 4 4 2" xfId="33855" xr:uid="{00000000-0005-0000-0000-0000DA3A0000}"/>
    <cellStyle name="40% - Énfasis4 2 2 3 4 5" xfId="21279" xr:uid="{00000000-0005-0000-0000-0000DB3A0000}"/>
    <cellStyle name="40% - Énfasis4 2 2 3 4 6" xfId="11788" xr:uid="{00000000-0005-0000-0000-0000DC3A0000}"/>
    <cellStyle name="40% - Énfasis4 2 2 3 4 7" xfId="23929" xr:uid="{00000000-0005-0000-0000-0000DD3A0000}"/>
    <cellStyle name="40% - Énfasis4 2 2 3 4 8" xfId="38759" xr:uid="{00000000-0005-0000-0000-0000DE3A0000}"/>
    <cellStyle name="40% - Énfasis4 2 2 3 4 9" xfId="43827" xr:uid="{5DF032D4-91D2-4624-845D-AB467A43F082}"/>
    <cellStyle name="40% - Énfasis4 2 2 3 5" xfId="2382" xr:uid="{00000000-0005-0000-0000-0000DF3A0000}"/>
    <cellStyle name="40% - Énfasis4 2 2 3 5 2" xfId="4824" xr:uid="{00000000-0005-0000-0000-0000E03A0000}"/>
    <cellStyle name="40% - Énfasis4 2 2 3 5 2 2" xfId="18934" xr:uid="{00000000-0005-0000-0000-0000E13A0000}"/>
    <cellStyle name="40% - Énfasis4 2 2 3 5 2 2 2" xfId="31827" xr:uid="{00000000-0005-0000-0000-0000E23A0000}"/>
    <cellStyle name="40% - Énfasis4 2 2 3 5 2 3" xfId="14645" xr:uid="{00000000-0005-0000-0000-0000E33A0000}"/>
    <cellStyle name="40% - Énfasis4 2 2 3 5 2 3 2" xfId="36712" xr:uid="{00000000-0005-0000-0000-0000E43A0000}"/>
    <cellStyle name="40% - Énfasis4 2 2 3 5 2 4" xfId="9767" xr:uid="{00000000-0005-0000-0000-0000E53A0000}"/>
    <cellStyle name="40% - Énfasis4 2 2 3 5 2 5" xfId="26892" xr:uid="{00000000-0005-0000-0000-0000E63A0000}"/>
    <cellStyle name="40% - Énfasis4 2 2 3 5 2 6" xfId="41721" xr:uid="{00000000-0005-0000-0000-0000E73A0000}"/>
    <cellStyle name="40% - Énfasis4 2 2 3 5 2 7" xfId="46784" xr:uid="{B11F0F6C-BC9C-47CE-830A-03EF0C8C3E2F}"/>
    <cellStyle name="40% - Énfasis4 2 2 3 5 3" xfId="7298" xr:uid="{00000000-0005-0000-0000-0000E83A0000}"/>
    <cellStyle name="40% - Énfasis4 2 2 3 5 3 2" xfId="29391" xr:uid="{00000000-0005-0000-0000-0000E93A0000}"/>
    <cellStyle name="40% - Énfasis4 2 2 3 5 4" xfId="16459" xr:uid="{00000000-0005-0000-0000-0000EA3A0000}"/>
    <cellStyle name="40% - Énfasis4 2 2 3 5 4 2" xfId="34276" xr:uid="{00000000-0005-0000-0000-0000EB3A0000}"/>
    <cellStyle name="40% - Énfasis4 2 2 3 5 5" xfId="21700" xr:uid="{00000000-0005-0000-0000-0000EC3A0000}"/>
    <cellStyle name="40% - Énfasis4 2 2 3 5 6" xfId="12209" xr:uid="{00000000-0005-0000-0000-0000ED3A0000}"/>
    <cellStyle name="40% - Énfasis4 2 2 3 5 7" xfId="24350" xr:uid="{00000000-0005-0000-0000-0000EE3A0000}"/>
    <cellStyle name="40% - Énfasis4 2 2 3 5 8" xfId="39180" xr:uid="{00000000-0005-0000-0000-0000EF3A0000}"/>
    <cellStyle name="40% - Énfasis4 2 2 3 5 9" xfId="44248" xr:uid="{BA55E0CC-AF18-4C7B-84A3-8665A4DA83C7}"/>
    <cellStyle name="40% - Énfasis4 2 2 3 6" xfId="906" xr:uid="{00000000-0005-0000-0000-0000F03A0000}"/>
    <cellStyle name="40% - Énfasis4 2 2 3 6 2" xfId="3351" xr:uid="{00000000-0005-0000-0000-0000F13A0000}"/>
    <cellStyle name="40% - Énfasis4 2 2 3 6 2 2" xfId="17461" xr:uid="{00000000-0005-0000-0000-0000F23A0000}"/>
    <cellStyle name="40% - Énfasis4 2 2 3 6 2 2 2" xfId="30354" xr:uid="{00000000-0005-0000-0000-0000F33A0000}"/>
    <cellStyle name="40% - Énfasis4 2 2 3 6 2 3" xfId="13172" xr:uid="{00000000-0005-0000-0000-0000F43A0000}"/>
    <cellStyle name="40% - Énfasis4 2 2 3 6 2 3 2" xfId="35239" xr:uid="{00000000-0005-0000-0000-0000F53A0000}"/>
    <cellStyle name="40% - Énfasis4 2 2 3 6 2 4" xfId="8294" xr:uid="{00000000-0005-0000-0000-0000F63A0000}"/>
    <cellStyle name="40% - Énfasis4 2 2 3 6 2 5" xfId="25419" xr:uid="{00000000-0005-0000-0000-0000F73A0000}"/>
    <cellStyle name="40% - Énfasis4 2 2 3 6 2 6" xfId="40248" xr:uid="{00000000-0005-0000-0000-0000F83A0000}"/>
    <cellStyle name="40% - Énfasis4 2 2 3 6 2 7" xfId="45311" xr:uid="{A3BF7215-30B3-42EF-844C-7B823C795468}"/>
    <cellStyle name="40% - Énfasis4 2 2 3 6 3" xfId="5825" xr:uid="{00000000-0005-0000-0000-0000F93A0000}"/>
    <cellStyle name="40% - Énfasis4 2 2 3 6 3 2" xfId="27918" xr:uid="{00000000-0005-0000-0000-0000FA3A0000}"/>
    <cellStyle name="40% - Énfasis4 2 2 3 6 4" xfId="20227" xr:uid="{00000000-0005-0000-0000-0000FB3A0000}"/>
    <cellStyle name="40% - Énfasis4 2 2 3 6 4 2" xfId="32803" xr:uid="{00000000-0005-0000-0000-0000FC3A0000}"/>
    <cellStyle name="40% - Énfasis4 2 2 3 6 5" xfId="10736" xr:uid="{00000000-0005-0000-0000-0000FD3A0000}"/>
    <cellStyle name="40% - Énfasis4 2 2 3 6 6" xfId="22877" xr:uid="{00000000-0005-0000-0000-0000FE3A0000}"/>
    <cellStyle name="40% - Énfasis4 2 2 3 6 7" xfId="37707" xr:uid="{00000000-0005-0000-0000-0000FF3A0000}"/>
    <cellStyle name="40% - Énfasis4 2 2 3 6 8" xfId="42775" xr:uid="{185A2E92-D0C5-4C21-A04D-9FBE3839FD6A}"/>
    <cellStyle name="40% - Énfasis4 2 2 3 7" xfId="2852" xr:uid="{00000000-0005-0000-0000-0000003B0000}"/>
    <cellStyle name="40% - Énfasis4 2 2 3 7 2" xfId="16962" xr:uid="{00000000-0005-0000-0000-0000013B0000}"/>
    <cellStyle name="40% - Énfasis4 2 2 3 7 2 2" xfId="29855" xr:uid="{00000000-0005-0000-0000-0000023B0000}"/>
    <cellStyle name="40% - Énfasis4 2 2 3 7 3" xfId="12673" xr:uid="{00000000-0005-0000-0000-0000033B0000}"/>
    <cellStyle name="40% - Énfasis4 2 2 3 7 3 2" xfId="34740" xr:uid="{00000000-0005-0000-0000-0000043B0000}"/>
    <cellStyle name="40% - Énfasis4 2 2 3 7 4" xfId="7795" xr:uid="{00000000-0005-0000-0000-0000053B0000}"/>
    <cellStyle name="40% - Énfasis4 2 2 3 7 5" xfId="24920" xr:uid="{00000000-0005-0000-0000-0000063B0000}"/>
    <cellStyle name="40% - Énfasis4 2 2 3 7 6" xfId="39749" xr:uid="{00000000-0005-0000-0000-0000073B0000}"/>
    <cellStyle name="40% - Énfasis4 2 2 3 7 7" xfId="44812" xr:uid="{186ABC81-3ADF-4DA9-BCDD-B47AF819DE2B}"/>
    <cellStyle name="40% - Énfasis4 2 2 3 8" xfId="5326" xr:uid="{00000000-0005-0000-0000-0000083B0000}"/>
    <cellStyle name="40% - Énfasis4 2 2 3 8 2" xfId="27419" xr:uid="{00000000-0005-0000-0000-0000093B0000}"/>
    <cellStyle name="40% - Énfasis4 2 2 3 9" xfId="14969" xr:uid="{00000000-0005-0000-0000-00000A3B0000}"/>
    <cellStyle name="40% - Énfasis4 2 2 3 9 2" xfId="32304" xr:uid="{00000000-0005-0000-0000-00000B3B0000}"/>
    <cellStyle name="40% - Énfasis4 2 2 4" xfId="470" xr:uid="{00000000-0005-0000-0000-00000C3B0000}"/>
    <cellStyle name="40% - Énfasis4 2 2 4 10" xfId="19421" xr:uid="{00000000-0005-0000-0000-00000D3B0000}"/>
    <cellStyle name="40% - Énfasis4 2 2 4 11" xfId="19833" xr:uid="{00000000-0005-0000-0000-00000E3B0000}"/>
    <cellStyle name="40% - Énfasis4 2 2 4 12" xfId="10360" xr:uid="{00000000-0005-0000-0000-00000F3B0000}"/>
    <cellStyle name="40% - Énfasis4 2 2 4 13" xfId="22501" xr:uid="{00000000-0005-0000-0000-0000103B0000}"/>
    <cellStyle name="40% - Énfasis4 2 2 4 14" xfId="37331" xr:uid="{00000000-0005-0000-0000-0000113B0000}"/>
    <cellStyle name="40% - Énfasis4 2 2 4 15" xfId="42399" xr:uid="{39B9AFD1-16FA-456D-AE00-0D6440E02672}"/>
    <cellStyle name="40% - Énfasis4 2 2 4 2" xfId="646" xr:uid="{00000000-0005-0000-0000-0000123B0000}"/>
    <cellStyle name="40% - Énfasis4 2 2 4 2 10" xfId="37503" xr:uid="{00000000-0005-0000-0000-0000133B0000}"/>
    <cellStyle name="40% - Énfasis4 2 2 4 2 11" xfId="42571" xr:uid="{7E0C7238-5672-4AD1-9D00-FF44F720F82A}"/>
    <cellStyle name="40% - Énfasis4 2 2 4 2 2" xfId="2256" xr:uid="{00000000-0005-0000-0000-0000143B0000}"/>
    <cellStyle name="40% - Énfasis4 2 2 4 2 2 2" xfId="4698" xr:uid="{00000000-0005-0000-0000-0000153B0000}"/>
    <cellStyle name="40% - Énfasis4 2 2 4 2 2 2 2" xfId="18808" xr:uid="{00000000-0005-0000-0000-0000163B0000}"/>
    <cellStyle name="40% - Énfasis4 2 2 4 2 2 2 2 2" xfId="31701" xr:uid="{00000000-0005-0000-0000-0000173B0000}"/>
    <cellStyle name="40% - Énfasis4 2 2 4 2 2 2 3" xfId="14519" xr:uid="{00000000-0005-0000-0000-0000183B0000}"/>
    <cellStyle name="40% - Énfasis4 2 2 4 2 2 2 3 2" xfId="36586" xr:uid="{00000000-0005-0000-0000-0000193B0000}"/>
    <cellStyle name="40% - Énfasis4 2 2 4 2 2 2 4" xfId="9641" xr:uid="{00000000-0005-0000-0000-00001A3B0000}"/>
    <cellStyle name="40% - Énfasis4 2 2 4 2 2 2 5" xfId="26766" xr:uid="{00000000-0005-0000-0000-00001B3B0000}"/>
    <cellStyle name="40% - Énfasis4 2 2 4 2 2 2 6" xfId="41595" xr:uid="{00000000-0005-0000-0000-00001C3B0000}"/>
    <cellStyle name="40% - Énfasis4 2 2 4 2 2 2 7" xfId="46658" xr:uid="{B870CE8E-12EC-41DE-A1A8-8C36A7C73FB3}"/>
    <cellStyle name="40% - Énfasis4 2 2 4 2 2 3" xfId="7172" xr:uid="{00000000-0005-0000-0000-00001D3B0000}"/>
    <cellStyle name="40% - Énfasis4 2 2 4 2 2 3 2" xfId="29265" xr:uid="{00000000-0005-0000-0000-00001E3B0000}"/>
    <cellStyle name="40% - Énfasis4 2 2 4 2 2 4" xfId="16333" xr:uid="{00000000-0005-0000-0000-00001F3B0000}"/>
    <cellStyle name="40% - Énfasis4 2 2 4 2 2 4 2" xfId="34150" xr:uid="{00000000-0005-0000-0000-0000203B0000}"/>
    <cellStyle name="40% - Énfasis4 2 2 4 2 2 5" xfId="21574" xr:uid="{00000000-0005-0000-0000-0000213B0000}"/>
    <cellStyle name="40% - Énfasis4 2 2 4 2 2 6" xfId="12083" xr:uid="{00000000-0005-0000-0000-0000223B0000}"/>
    <cellStyle name="40% - Énfasis4 2 2 4 2 2 7" xfId="24224" xr:uid="{00000000-0005-0000-0000-0000233B0000}"/>
    <cellStyle name="40% - Énfasis4 2 2 4 2 2 8" xfId="39054" xr:uid="{00000000-0005-0000-0000-0000243B0000}"/>
    <cellStyle name="40% - Énfasis4 2 2 4 2 2 9" xfId="44122" xr:uid="{3DC216FB-8692-4CFD-9A78-68489F0436D2}"/>
    <cellStyle name="40% - Énfasis4 2 2 4 2 3" xfId="1643" xr:uid="{00000000-0005-0000-0000-0000253B0000}"/>
    <cellStyle name="40% - Énfasis4 2 2 4 2 3 2" xfId="4085" xr:uid="{00000000-0005-0000-0000-0000263B0000}"/>
    <cellStyle name="40% - Énfasis4 2 2 4 2 3 2 2" xfId="18195" xr:uid="{00000000-0005-0000-0000-0000273B0000}"/>
    <cellStyle name="40% - Énfasis4 2 2 4 2 3 2 2 2" xfId="31088" xr:uid="{00000000-0005-0000-0000-0000283B0000}"/>
    <cellStyle name="40% - Énfasis4 2 2 4 2 3 2 3" xfId="13906" xr:uid="{00000000-0005-0000-0000-0000293B0000}"/>
    <cellStyle name="40% - Énfasis4 2 2 4 2 3 2 3 2" xfId="35973" xr:uid="{00000000-0005-0000-0000-00002A3B0000}"/>
    <cellStyle name="40% - Énfasis4 2 2 4 2 3 2 4" xfId="9028" xr:uid="{00000000-0005-0000-0000-00002B3B0000}"/>
    <cellStyle name="40% - Énfasis4 2 2 4 2 3 2 5" xfId="26153" xr:uid="{00000000-0005-0000-0000-00002C3B0000}"/>
    <cellStyle name="40% - Énfasis4 2 2 4 2 3 2 6" xfId="40982" xr:uid="{00000000-0005-0000-0000-00002D3B0000}"/>
    <cellStyle name="40% - Énfasis4 2 2 4 2 3 2 7" xfId="46045" xr:uid="{EBA79EF7-9798-401F-901B-2E969B46F606}"/>
    <cellStyle name="40% - Énfasis4 2 2 4 2 3 3" xfId="6559" xr:uid="{00000000-0005-0000-0000-00002E3B0000}"/>
    <cellStyle name="40% - Énfasis4 2 2 4 2 3 3 2" xfId="28652" xr:uid="{00000000-0005-0000-0000-00002F3B0000}"/>
    <cellStyle name="40% - Énfasis4 2 2 4 2 3 4" xfId="20961" xr:uid="{00000000-0005-0000-0000-0000303B0000}"/>
    <cellStyle name="40% - Énfasis4 2 2 4 2 3 4 2" xfId="33537" xr:uid="{00000000-0005-0000-0000-0000313B0000}"/>
    <cellStyle name="40% - Énfasis4 2 2 4 2 3 5" xfId="11470" xr:uid="{00000000-0005-0000-0000-0000323B0000}"/>
    <cellStyle name="40% - Énfasis4 2 2 4 2 3 6" xfId="23611" xr:uid="{00000000-0005-0000-0000-0000333B0000}"/>
    <cellStyle name="40% - Énfasis4 2 2 4 2 3 7" xfId="38441" xr:uid="{00000000-0005-0000-0000-0000343B0000}"/>
    <cellStyle name="40% - Énfasis4 2 2 4 2 3 8" xfId="43509" xr:uid="{878FC903-9A08-4293-A8B8-EE6D5246394B}"/>
    <cellStyle name="40% - Énfasis4 2 2 4 2 4" xfId="3147" xr:uid="{00000000-0005-0000-0000-0000353B0000}"/>
    <cellStyle name="40% - Énfasis4 2 2 4 2 4 2" xfId="17257" xr:uid="{00000000-0005-0000-0000-0000363B0000}"/>
    <cellStyle name="40% - Énfasis4 2 2 4 2 4 2 2" xfId="30150" xr:uid="{00000000-0005-0000-0000-0000373B0000}"/>
    <cellStyle name="40% - Énfasis4 2 2 4 2 4 3" xfId="12968" xr:uid="{00000000-0005-0000-0000-0000383B0000}"/>
    <cellStyle name="40% - Énfasis4 2 2 4 2 4 3 2" xfId="35035" xr:uid="{00000000-0005-0000-0000-0000393B0000}"/>
    <cellStyle name="40% - Énfasis4 2 2 4 2 4 4" xfId="8090" xr:uid="{00000000-0005-0000-0000-00003A3B0000}"/>
    <cellStyle name="40% - Énfasis4 2 2 4 2 4 5" xfId="25215" xr:uid="{00000000-0005-0000-0000-00003B3B0000}"/>
    <cellStyle name="40% - Énfasis4 2 2 4 2 4 6" xfId="40044" xr:uid="{00000000-0005-0000-0000-00003C3B0000}"/>
    <cellStyle name="40% - Énfasis4 2 2 4 2 4 7" xfId="45107" xr:uid="{0961599D-DC04-4D1D-AD50-22C547249110}"/>
    <cellStyle name="40% - Énfasis4 2 2 4 2 5" xfId="5621" xr:uid="{00000000-0005-0000-0000-00003D3B0000}"/>
    <cellStyle name="40% - Énfasis4 2 2 4 2 5 2" xfId="27714" xr:uid="{00000000-0005-0000-0000-00003E3B0000}"/>
    <cellStyle name="40% - Énfasis4 2 2 4 2 6" xfId="15702" xr:uid="{00000000-0005-0000-0000-00003F3B0000}"/>
    <cellStyle name="40% - Énfasis4 2 2 4 2 6 2" xfId="32599" xr:uid="{00000000-0005-0000-0000-0000403B0000}"/>
    <cellStyle name="40% - Énfasis4 2 2 4 2 7" xfId="20005" xr:uid="{00000000-0005-0000-0000-0000413B0000}"/>
    <cellStyle name="40% - Énfasis4 2 2 4 2 8" xfId="10532" xr:uid="{00000000-0005-0000-0000-0000423B0000}"/>
    <cellStyle name="40% - Énfasis4 2 2 4 2 9" xfId="22673" xr:uid="{00000000-0005-0000-0000-0000433B0000}"/>
    <cellStyle name="40% - Énfasis4 2 2 4 3" xfId="1471" xr:uid="{00000000-0005-0000-0000-0000443B0000}"/>
    <cellStyle name="40% - Énfasis4 2 2 4 3 2" xfId="3913" xr:uid="{00000000-0005-0000-0000-0000453B0000}"/>
    <cellStyle name="40% - Énfasis4 2 2 4 3 2 2" xfId="18023" xr:uid="{00000000-0005-0000-0000-0000463B0000}"/>
    <cellStyle name="40% - Énfasis4 2 2 4 3 2 2 2" xfId="30916" xr:uid="{00000000-0005-0000-0000-0000473B0000}"/>
    <cellStyle name="40% - Énfasis4 2 2 4 3 2 3" xfId="13734" xr:uid="{00000000-0005-0000-0000-0000483B0000}"/>
    <cellStyle name="40% - Énfasis4 2 2 4 3 2 3 2" xfId="35801" xr:uid="{00000000-0005-0000-0000-0000493B0000}"/>
    <cellStyle name="40% - Énfasis4 2 2 4 3 2 4" xfId="8856" xr:uid="{00000000-0005-0000-0000-00004A3B0000}"/>
    <cellStyle name="40% - Énfasis4 2 2 4 3 2 5" xfId="25981" xr:uid="{00000000-0005-0000-0000-00004B3B0000}"/>
    <cellStyle name="40% - Énfasis4 2 2 4 3 2 6" xfId="40810" xr:uid="{00000000-0005-0000-0000-00004C3B0000}"/>
    <cellStyle name="40% - Énfasis4 2 2 4 3 2 7" xfId="45873" xr:uid="{C622D956-8C25-4141-A006-9E177837921D}"/>
    <cellStyle name="40% - Énfasis4 2 2 4 3 3" xfId="6387" xr:uid="{00000000-0005-0000-0000-00004D3B0000}"/>
    <cellStyle name="40% - Énfasis4 2 2 4 3 3 2" xfId="28480" xr:uid="{00000000-0005-0000-0000-00004E3B0000}"/>
    <cellStyle name="40% - Énfasis4 2 2 4 3 4" xfId="15530" xr:uid="{00000000-0005-0000-0000-00004F3B0000}"/>
    <cellStyle name="40% - Énfasis4 2 2 4 3 4 2" xfId="33365" xr:uid="{00000000-0005-0000-0000-0000503B0000}"/>
    <cellStyle name="40% - Énfasis4 2 2 4 3 5" xfId="20789" xr:uid="{00000000-0005-0000-0000-0000513B0000}"/>
    <cellStyle name="40% - Énfasis4 2 2 4 3 6" xfId="11298" xr:uid="{00000000-0005-0000-0000-0000523B0000}"/>
    <cellStyle name="40% - Énfasis4 2 2 4 3 7" xfId="23439" xr:uid="{00000000-0005-0000-0000-0000533B0000}"/>
    <cellStyle name="40% - Énfasis4 2 2 4 3 8" xfId="38269" xr:uid="{00000000-0005-0000-0000-0000543B0000}"/>
    <cellStyle name="40% - Énfasis4 2 2 4 3 9" xfId="43337" xr:uid="{301DDB34-3171-45C3-B6D5-DDD57FA8FFB8}"/>
    <cellStyle name="40% - Énfasis4 2 2 4 4" xfId="2084" xr:uid="{00000000-0005-0000-0000-0000553B0000}"/>
    <cellStyle name="40% - Énfasis4 2 2 4 4 2" xfId="4526" xr:uid="{00000000-0005-0000-0000-0000563B0000}"/>
    <cellStyle name="40% - Énfasis4 2 2 4 4 2 2" xfId="18636" xr:uid="{00000000-0005-0000-0000-0000573B0000}"/>
    <cellStyle name="40% - Énfasis4 2 2 4 4 2 2 2" xfId="31529" xr:uid="{00000000-0005-0000-0000-0000583B0000}"/>
    <cellStyle name="40% - Énfasis4 2 2 4 4 2 3" xfId="14347" xr:uid="{00000000-0005-0000-0000-0000593B0000}"/>
    <cellStyle name="40% - Énfasis4 2 2 4 4 2 3 2" xfId="36414" xr:uid="{00000000-0005-0000-0000-00005A3B0000}"/>
    <cellStyle name="40% - Énfasis4 2 2 4 4 2 4" xfId="9469" xr:uid="{00000000-0005-0000-0000-00005B3B0000}"/>
    <cellStyle name="40% - Énfasis4 2 2 4 4 2 5" xfId="26594" xr:uid="{00000000-0005-0000-0000-00005C3B0000}"/>
    <cellStyle name="40% - Énfasis4 2 2 4 4 2 6" xfId="41423" xr:uid="{00000000-0005-0000-0000-00005D3B0000}"/>
    <cellStyle name="40% - Énfasis4 2 2 4 4 2 7" xfId="46486" xr:uid="{5EF4E99C-2669-4107-9FC8-7A981CF3792A}"/>
    <cellStyle name="40% - Énfasis4 2 2 4 4 3" xfId="7000" xr:uid="{00000000-0005-0000-0000-00005E3B0000}"/>
    <cellStyle name="40% - Énfasis4 2 2 4 4 3 2" xfId="29093" xr:uid="{00000000-0005-0000-0000-00005F3B0000}"/>
    <cellStyle name="40% - Énfasis4 2 2 4 4 4" xfId="16161" xr:uid="{00000000-0005-0000-0000-0000603B0000}"/>
    <cellStyle name="40% - Énfasis4 2 2 4 4 4 2" xfId="33978" xr:uid="{00000000-0005-0000-0000-0000613B0000}"/>
    <cellStyle name="40% - Énfasis4 2 2 4 4 5" xfId="21402" xr:uid="{00000000-0005-0000-0000-0000623B0000}"/>
    <cellStyle name="40% - Énfasis4 2 2 4 4 6" xfId="11911" xr:uid="{00000000-0005-0000-0000-0000633B0000}"/>
    <cellStyle name="40% - Énfasis4 2 2 4 4 7" xfId="24052" xr:uid="{00000000-0005-0000-0000-0000643B0000}"/>
    <cellStyle name="40% - Énfasis4 2 2 4 4 8" xfId="38882" xr:uid="{00000000-0005-0000-0000-0000653B0000}"/>
    <cellStyle name="40% - Énfasis4 2 2 4 4 9" xfId="43950" xr:uid="{41CE0ABA-652B-41BC-B32A-E22BB26DA0E6}"/>
    <cellStyle name="40% - Énfasis4 2 2 4 5" xfId="2381" xr:uid="{00000000-0005-0000-0000-0000663B0000}"/>
    <cellStyle name="40% - Énfasis4 2 2 4 5 2" xfId="4823" xr:uid="{00000000-0005-0000-0000-0000673B0000}"/>
    <cellStyle name="40% - Énfasis4 2 2 4 5 2 2" xfId="18933" xr:uid="{00000000-0005-0000-0000-0000683B0000}"/>
    <cellStyle name="40% - Énfasis4 2 2 4 5 2 2 2" xfId="31826" xr:uid="{00000000-0005-0000-0000-0000693B0000}"/>
    <cellStyle name="40% - Énfasis4 2 2 4 5 2 3" xfId="14644" xr:uid="{00000000-0005-0000-0000-00006A3B0000}"/>
    <cellStyle name="40% - Énfasis4 2 2 4 5 2 3 2" xfId="36711" xr:uid="{00000000-0005-0000-0000-00006B3B0000}"/>
    <cellStyle name="40% - Énfasis4 2 2 4 5 2 4" xfId="9766" xr:uid="{00000000-0005-0000-0000-00006C3B0000}"/>
    <cellStyle name="40% - Énfasis4 2 2 4 5 2 5" xfId="26891" xr:uid="{00000000-0005-0000-0000-00006D3B0000}"/>
    <cellStyle name="40% - Énfasis4 2 2 4 5 2 6" xfId="41720" xr:uid="{00000000-0005-0000-0000-00006E3B0000}"/>
    <cellStyle name="40% - Énfasis4 2 2 4 5 2 7" xfId="46783" xr:uid="{411FA894-25C2-4352-B52B-73498080E5CB}"/>
    <cellStyle name="40% - Énfasis4 2 2 4 5 3" xfId="7297" xr:uid="{00000000-0005-0000-0000-00006F3B0000}"/>
    <cellStyle name="40% - Énfasis4 2 2 4 5 3 2" xfId="29390" xr:uid="{00000000-0005-0000-0000-0000703B0000}"/>
    <cellStyle name="40% - Énfasis4 2 2 4 5 4" xfId="16458" xr:uid="{00000000-0005-0000-0000-0000713B0000}"/>
    <cellStyle name="40% - Énfasis4 2 2 4 5 4 2" xfId="34275" xr:uid="{00000000-0005-0000-0000-0000723B0000}"/>
    <cellStyle name="40% - Énfasis4 2 2 4 5 5" xfId="21699" xr:uid="{00000000-0005-0000-0000-0000733B0000}"/>
    <cellStyle name="40% - Énfasis4 2 2 4 5 6" xfId="12208" xr:uid="{00000000-0005-0000-0000-0000743B0000}"/>
    <cellStyle name="40% - Énfasis4 2 2 4 5 7" xfId="24349" xr:uid="{00000000-0005-0000-0000-0000753B0000}"/>
    <cellStyle name="40% - Énfasis4 2 2 4 5 8" xfId="39179" xr:uid="{00000000-0005-0000-0000-0000763B0000}"/>
    <cellStyle name="40% - Énfasis4 2 2 4 5 9" xfId="44247" xr:uid="{2508C641-DB6B-42A8-BF6A-5FBAEC591C33}"/>
    <cellStyle name="40% - Énfasis4 2 2 4 6" xfId="1029" xr:uid="{00000000-0005-0000-0000-0000773B0000}"/>
    <cellStyle name="40% - Énfasis4 2 2 4 6 2" xfId="3474" xr:uid="{00000000-0005-0000-0000-0000783B0000}"/>
    <cellStyle name="40% - Énfasis4 2 2 4 6 2 2" xfId="17584" xr:uid="{00000000-0005-0000-0000-0000793B0000}"/>
    <cellStyle name="40% - Énfasis4 2 2 4 6 2 2 2" xfId="30477" xr:uid="{00000000-0005-0000-0000-00007A3B0000}"/>
    <cellStyle name="40% - Énfasis4 2 2 4 6 2 3" xfId="13295" xr:uid="{00000000-0005-0000-0000-00007B3B0000}"/>
    <cellStyle name="40% - Énfasis4 2 2 4 6 2 3 2" xfId="35362" xr:uid="{00000000-0005-0000-0000-00007C3B0000}"/>
    <cellStyle name="40% - Énfasis4 2 2 4 6 2 4" xfId="8417" xr:uid="{00000000-0005-0000-0000-00007D3B0000}"/>
    <cellStyle name="40% - Énfasis4 2 2 4 6 2 5" xfId="25542" xr:uid="{00000000-0005-0000-0000-00007E3B0000}"/>
    <cellStyle name="40% - Énfasis4 2 2 4 6 2 6" xfId="40371" xr:uid="{00000000-0005-0000-0000-00007F3B0000}"/>
    <cellStyle name="40% - Énfasis4 2 2 4 6 2 7" xfId="45434" xr:uid="{32072070-45CF-403C-AFE8-41F73D2F9244}"/>
    <cellStyle name="40% - Énfasis4 2 2 4 6 3" xfId="5948" xr:uid="{00000000-0005-0000-0000-0000803B0000}"/>
    <cellStyle name="40% - Énfasis4 2 2 4 6 3 2" xfId="28041" xr:uid="{00000000-0005-0000-0000-0000813B0000}"/>
    <cellStyle name="40% - Énfasis4 2 2 4 6 4" xfId="20350" xr:uid="{00000000-0005-0000-0000-0000823B0000}"/>
    <cellStyle name="40% - Énfasis4 2 2 4 6 4 2" xfId="32926" xr:uid="{00000000-0005-0000-0000-0000833B0000}"/>
    <cellStyle name="40% - Énfasis4 2 2 4 6 5" xfId="10859" xr:uid="{00000000-0005-0000-0000-0000843B0000}"/>
    <cellStyle name="40% - Énfasis4 2 2 4 6 6" xfId="23000" xr:uid="{00000000-0005-0000-0000-0000853B0000}"/>
    <cellStyle name="40% - Énfasis4 2 2 4 6 7" xfId="37830" xr:uid="{00000000-0005-0000-0000-0000863B0000}"/>
    <cellStyle name="40% - Énfasis4 2 2 4 6 8" xfId="42898" xr:uid="{CDB87A12-050E-4179-9A8B-F0C3E07FF06E}"/>
    <cellStyle name="40% - Énfasis4 2 2 4 7" xfId="2975" xr:uid="{00000000-0005-0000-0000-0000873B0000}"/>
    <cellStyle name="40% - Énfasis4 2 2 4 7 2" xfId="17085" xr:uid="{00000000-0005-0000-0000-0000883B0000}"/>
    <cellStyle name="40% - Énfasis4 2 2 4 7 2 2" xfId="29978" xr:uid="{00000000-0005-0000-0000-0000893B0000}"/>
    <cellStyle name="40% - Énfasis4 2 2 4 7 3" xfId="12796" xr:uid="{00000000-0005-0000-0000-00008A3B0000}"/>
    <cellStyle name="40% - Énfasis4 2 2 4 7 3 2" xfId="34863" xr:uid="{00000000-0005-0000-0000-00008B3B0000}"/>
    <cellStyle name="40% - Énfasis4 2 2 4 7 4" xfId="7918" xr:uid="{00000000-0005-0000-0000-00008C3B0000}"/>
    <cellStyle name="40% - Énfasis4 2 2 4 7 5" xfId="25043" xr:uid="{00000000-0005-0000-0000-00008D3B0000}"/>
    <cellStyle name="40% - Énfasis4 2 2 4 7 6" xfId="39872" xr:uid="{00000000-0005-0000-0000-00008E3B0000}"/>
    <cellStyle name="40% - Énfasis4 2 2 4 7 7" xfId="44935" xr:uid="{30BDE558-808B-471C-BEFE-68C99FD432E8}"/>
    <cellStyle name="40% - Énfasis4 2 2 4 8" xfId="5449" xr:uid="{00000000-0005-0000-0000-00008F3B0000}"/>
    <cellStyle name="40% - Énfasis4 2 2 4 8 2" xfId="27542" xr:uid="{00000000-0005-0000-0000-0000903B0000}"/>
    <cellStyle name="40% - Énfasis4 2 2 4 9" xfId="15091" xr:uid="{00000000-0005-0000-0000-0000913B0000}"/>
    <cellStyle name="40% - Énfasis4 2 2 4 9 2" xfId="32427" xr:uid="{00000000-0005-0000-0000-0000923B0000}"/>
    <cellStyle name="40% - Énfasis4 2 2 5" xfId="519" xr:uid="{00000000-0005-0000-0000-0000933B0000}"/>
    <cellStyle name="40% - Énfasis4 2 2 5 10" xfId="19467" xr:uid="{00000000-0005-0000-0000-0000943B0000}"/>
    <cellStyle name="40% - Énfasis4 2 2 5 11" xfId="19879" xr:uid="{00000000-0005-0000-0000-0000953B0000}"/>
    <cellStyle name="40% - Énfasis4 2 2 5 12" xfId="10406" xr:uid="{00000000-0005-0000-0000-0000963B0000}"/>
    <cellStyle name="40% - Énfasis4 2 2 5 13" xfId="22547" xr:uid="{00000000-0005-0000-0000-0000973B0000}"/>
    <cellStyle name="40% - Énfasis4 2 2 5 14" xfId="37377" xr:uid="{00000000-0005-0000-0000-0000983B0000}"/>
    <cellStyle name="40% - Énfasis4 2 2 5 15" xfId="42445" xr:uid="{965710AE-F046-4A13-BC31-B0A3B9767085}"/>
    <cellStyle name="40% - Énfasis4 2 2 5 2" xfId="647" xr:uid="{00000000-0005-0000-0000-0000993B0000}"/>
    <cellStyle name="40% - Énfasis4 2 2 5 2 10" xfId="37504" xr:uid="{00000000-0005-0000-0000-00009A3B0000}"/>
    <cellStyle name="40% - Énfasis4 2 2 5 2 11" xfId="42572" xr:uid="{C4E11B1E-FF85-4ECD-BCA6-146C0A89A5A2}"/>
    <cellStyle name="40% - Énfasis4 2 2 5 2 2" xfId="2257" xr:uid="{00000000-0005-0000-0000-00009B3B0000}"/>
    <cellStyle name="40% - Énfasis4 2 2 5 2 2 2" xfId="4699" xr:uid="{00000000-0005-0000-0000-00009C3B0000}"/>
    <cellStyle name="40% - Énfasis4 2 2 5 2 2 2 2" xfId="18809" xr:uid="{00000000-0005-0000-0000-00009D3B0000}"/>
    <cellStyle name="40% - Énfasis4 2 2 5 2 2 2 2 2" xfId="31702" xr:uid="{00000000-0005-0000-0000-00009E3B0000}"/>
    <cellStyle name="40% - Énfasis4 2 2 5 2 2 2 3" xfId="14520" xr:uid="{00000000-0005-0000-0000-00009F3B0000}"/>
    <cellStyle name="40% - Énfasis4 2 2 5 2 2 2 3 2" xfId="36587" xr:uid="{00000000-0005-0000-0000-0000A03B0000}"/>
    <cellStyle name="40% - Énfasis4 2 2 5 2 2 2 4" xfId="9642" xr:uid="{00000000-0005-0000-0000-0000A13B0000}"/>
    <cellStyle name="40% - Énfasis4 2 2 5 2 2 2 5" xfId="26767" xr:uid="{00000000-0005-0000-0000-0000A23B0000}"/>
    <cellStyle name="40% - Énfasis4 2 2 5 2 2 2 6" xfId="41596" xr:uid="{00000000-0005-0000-0000-0000A33B0000}"/>
    <cellStyle name="40% - Énfasis4 2 2 5 2 2 2 7" xfId="46659" xr:uid="{C4B31D40-9A8C-4717-9C35-D890914806E9}"/>
    <cellStyle name="40% - Énfasis4 2 2 5 2 2 3" xfId="7173" xr:uid="{00000000-0005-0000-0000-0000A43B0000}"/>
    <cellStyle name="40% - Énfasis4 2 2 5 2 2 3 2" xfId="29266" xr:uid="{00000000-0005-0000-0000-0000A53B0000}"/>
    <cellStyle name="40% - Énfasis4 2 2 5 2 2 4" xfId="16334" xr:uid="{00000000-0005-0000-0000-0000A63B0000}"/>
    <cellStyle name="40% - Énfasis4 2 2 5 2 2 4 2" xfId="34151" xr:uid="{00000000-0005-0000-0000-0000A73B0000}"/>
    <cellStyle name="40% - Énfasis4 2 2 5 2 2 5" xfId="21575" xr:uid="{00000000-0005-0000-0000-0000A83B0000}"/>
    <cellStyle name="40% - Énfasis4 2 2 5 2 2 6" xfId="12084" xr:uid="{00000000-0005-0000-0000-0000A93B0000}"/>
    <cellStyle name="40% - Énfasis4 2 2 5 2 2 7" xfId="24225" xr:uid="{00000000-0005-0000-0000-0000AA3B0000}"/>
    <cellStyle name="40% - Énfasis4 2 2 5 2 2 8" xfId="39055" xr:uid="{00000000-0005-0000-0000-0000AB3B0000}"/>
    <cellStyle name="40% - Énfasis4 2 2 5 2 2 9" xfId="44123" xr:uid="{B1A5E75C-DE61-4432-B443-F7758239207D}"/>
    <cellStyle name="40% - Énfasis4 2 2 5 2 3" xfId="1644" xr:uid="{00000000-0005-0000-0000-0000AC3B0000}"/>
    <cellStyle name="40% - Énfasis4 2 2 5 2 3 2" xfId="4086" xr:uid="{00000000-0005-0000-0000-0000AD3B0000}"/>
    <cellStyle name="40% - Énfasis4 2 2 5 2 3 2 2" xfId="18196" xr:uid="{00000000-0005-0000-0000-0000AE3B0000}"/>
    <cellStyle name="40% - Énfasis4 2 2 5 2 3 2 2 2" xfId="31089" xr:uid="{00000000-0005-0000-0000-0000AF3B0000}"/>
    <cellStyle name="40% - Énfasis4 2 2 5 2 3 2 3" xfId="13907" xr:uid="{00000000-0005-0000-0000-0000B03B0000}"/>
    <cellStyle name="40% - Énfasis4 2 2 5 2 3 2 3 2" xfId="35974" xr:uid="{00000000-0005-0000-0000-0000B13B0000}"/>
    <cellStyle name="40% - Énfasis4 2 2 5 2 3 2 4" xfId="9029" xr:uid="{00000000-0005-0000-0000-0000B23B0000}"/>
    <cellStyle name="40% - Énfasis4 2 2 5 2 3 2 5" xfId="26154" xr:uid="{00000000-0005-0000-0000-0000B33B0000}"/>
    <cellStyle name="40% - Énfasis4 2 2 5 2 3 2 6" xfId="40983" xr:uid="{00000000-0005-0000-0000-0000B43B0000}"/>
    <cellStyle name="40% - Énfasis4 2 2 5 2 3 2 7" xfId="46046" xr:uid="{8C6545F4-3226-4C6F-B1D2-2CCEE40778E0}"/>
    <cellStyle name="40% - Énfasis4 2 2 5 2 3 3" xfId="6560" xr:uid="{00000000-0005-0000-0000-0000B53B0000}"/>
    <cellStyle name="40% - Énfasis4 2 2 5 2 3 3 2" xfId="28653" xr:uid="{00000000-0005-0000-0000-0000B63B0000}"/>
    <cellStyle name="40% - Énfasis4 2 2 5 2 3 4" xfId="20962" xr:uid="{00000000-0005-0000-0000-0000B73B0000}"/>
    <cellStyle name="40% - Énfasis4 2 2 5 2 3 4 2" xfId="33538" xr:uid="{00000000-0005-0000-0000-0000B83B0000}"/>
    <cellStyle name="40% - Énfasis4 2 2 5 2 3 5" xfId="11471" xr:uid="{00000000-0005-0000-0000-0000B93B0000}"/>
    <cellStyle name="40% - Énfasis4 2 2 5 2 3 6" xfId="23612" xr:uid="{00000000-0005-0000-0000-0000BA3B0000}"/>
    <cellStyle name="40% - Énfasis4 2 2 5 2 3 7" xfId="38442" xr:uid="{00000000-0005-0000-0000-0000BB3B0000}"/>
    <cellStyle name="40% - Énfasis4 2 2 5 2 3 8" xfId="43510" xr:uid="{69595661-BC68-4F1A-BA47-005DE0A96F98}"/>
    <cellStyle name="40% - Énfasis4 2 2 5 2 4" xfId="3148" xr:uid="{00000000-0005-0000-0000-0000BC3B0000}"/>
    <cellStyle name="40% - Énfasis4 2 2 5 2 4 2" xfId="17258" xr:uid="{00000000-0005-0000-0000-0000BD3B0000}"/>
    <cellStyle name="40% - Énfasis4 2 2 5 2 4 2 2" xfId="30151" xr:uid="{00000000-0005-0000-0000-0000BE3B0000}"/>
    <cellStyle name="40% - Énfasis4 2 2 5 2 4 3" xfId="12969" xr:uid="{00000000-0005-0000-0000-0000BF3B0000}"/>
    <cellStyle name="40% - Énfasis4 2 2 5 2 4 3 2" xfId="35036" xr:uid="{00000000-0005-0000-0000-0000C03B0000}"/>
    <cellStyle name="40% - Énfasis4 2 2 5 2 4 4" xfId="8091" xr:uid="{00000000-0005-0000-0000-0000C13B0000}"/>
    <cellStyle name="40% - Énfasis4 2 2 5 2 4 5" xfId="25216" xr:uid="{00000000-0005-0000-0000-0000C23B0000}"/>
    <cellStyle name="40% - Énfasis4 2 2 5 2 4 6" xfId="40045" xr:uid="{00000000-0005-0000-0000-0000C33B0000}"/>
    <cellStyle name="40% - Énfasis4 2 2 5 2 4 7" xfId="45108" xr:uid="{343A4D97-5CA0-48F9-868B-2F6E68B19330}"/>
    <cellStyle name="40% - Énfasis4 2 2 5 2 5" xfId="5622" xr:uid="{00000000-0005-0000-0000-0000C43B0000}"/>
    <cellStyle name="40% - Énfasis4 2 2 5 2 5 2" xfId="27715" xr:uid="{00000000-0005-0000-0000-0000C53B0000}"/>
    <cellStyle name="40% - Énfasis4 2 2 5 2 6" xfId="15703" xr:uid="{00000000-0005-0000-0000-0000C63B0000}"/>
    <cellStyle name="40% - Énfasis4 2 2 5 2 6 2" xfId="32600" xr:uid="{00000000-0005-0000-0000-0000C73B0000}"/>
    <cellStyle name="40% - Énfasis4 2 2 5 2 7" xfId="20006" xr:uid="{00000000-0005-0000-0000-0000C83B0000}"/>
    <cellStyle name="40% - Énfasis4 2 2 5 2 8" xfId="10533" xr:uid="{00000000-0005-0000-0000-0000C93B0000}"/>
    <cellStyle name="40% - Énfasis4 2 2 5 2 9" xfId="22674" xr:uid="{00000000-0005-0000-0000-0000CA3B0000}"/>
    <cellStyle name="40% - Énfasis4 2 2 5 3" xfId="1517" xr:uid="{00000000-0005-0000-0000-0000CB3B0000}"/>
    <cellStyle name="40% - Énfasis4 2 2 5 3 2" xfId="3959" xr:uid="{00000000-0005-0000-0000-0000CC3B0000}"/>
    <cellStyle name="40% - Énfasis4 2 2 5 3 2 2" xfId="18069" xr:uid="{00000000-0005-0000-0000-0000CD3B0000}"/>
    <cellStyle name="40% - Énfasis4 2 2 5 3 2 2 2" xfId="30962" xr:uid="{00000000-0005-0000-0000-0000CE3B0000}"/>
    <cellStyle name="40% - Énfasis4 2 2 5 3 2 3" xfId="13780" xr:uid="{00000000-0005-0000-0000-0000CF3B0000}"/>
    <cellStyle name="40% - Énfasis4 2 2 5 3 2 3 2" xfId="35847" xr:uid="{00000000-0005-0000-0000-0000D03B0000}"/>
    <cellStyle name="40% - Énfasis4 2 2 5 3 2 4" xfId="8902" xr:uid="{00000000-0005-0000-0000-0000D13B0000}"/>
    <cellStyle name="40% - Énfasis4 2 2 5 3 2 5" xfId="26027" xr:uid="{00000000-0005-0000-0000-0000D23B0000}"/>
    <cellStyle name="40% - Énfasis4 2 2 5 3 2 6" xfId="40856" xr:uid="{00000000-0005-0000-0000-0000D33B0000}"/>
    <cellStyle name="40% - Énfasis4 2 2 5 3 2 7" xfId="45919" xr:uid="{5A132298-114A-4D04-A0D4-650443CAD63B}"/>
    <cellStyle name="40% - Énfasis4 2 2 5 3 3" xfId="6433" xr:uid="{00000000-0005-0000-0000-0000D43B0000}"/>
    <cellStyle name="40% - Énfasis4 2 2 5 3 3 2" xfId="28526" xr:uid="{00000000-0005-0000-0000-0000D53B0000}"/>
    <cellStyle name="40% - Énfasis4 2 2 5 3 4" xfId="15576" xr:uid="{00000000-0005-0000-0000-0000D63B0000}"/>
    <cellStyle name="40% - Énfasis4 2 2 5 3 4 2" xfId="33411" xr:uid="{00000000-0005-0000-0000-0000D73B0000}"/>
    <cellStyle name="40% - Énfasis4 2 2 5 3 5" xfId="20835" xr:uid="{00000000-0005-0000-0000-0000D83B0000}"/>
    <cellStyle name="40% - Énfasis4 2 2 5 3 6" xfId="11344" xr:uid="{00000000-0005-0000-0000-0000D93B0000}"/>
    <cellStyle name="40% - Énfasis4 2 2 5 3 7" xfId="23485" xr:uid="{00000000-0005-0000-0000-0000DA3B0000}"/>
    <cellStyle name="40% - Énfasis4 2 2 5 3 8" xfId="38315" xr:uid="{00000000-0005-0000-0000-0000DB3B0000}"/>
    <cellStyle name="40% - Énfasis4 2 2 5 3 9" xfId="43383" xr:uid="{84143EB4-1659-4FF3-B0FD-D0F9D65A7D73}"/>
    <cellStyle name="40% - Énfasis4 2 2 5 4" xfId="2130" xr:uid="{00000000-0005-0000-0000-0000DC3B0000}"/>
    <cellStyle name="40% - Énfasis4 2 2 5 4 2" xfId="4572" xr:uid="{00000000-0005-0000-0000-0000DD3B0000}"/>
    <cellStyle name="40% - Énfasis4 2 2 5 4 2 2" xfId="18682" xr:uid="{00000000-0005-0000-0000-0000DE3B0000}"/>
    <cellStyle name="40% - Énfasis4 2 2 5 4 2 2 2" xfId="31575" xr:uid="{00000000-0005-0000-0000-0000DF3B0000}"/>
    <cellStyle name="40% - Énfasis4 2 2 5 4 2 3" xfId="14393" xr:uid="{00000000-0005-0000-0000-0000E03B0000}"/>
    <cellStyle name="40% - Énfasis4 2 2 5 4 2 3 2" xfId="36460" xr:uid="{00000000-0005-0000-0000-0000E13B0000}"/>
    <cellStyle name="40% - Énfasis4 2 2 5 4 2 4" xfId="9515" xr:uid="{00000000-0005-0000-0000-0000E23B0000}"/>
    <cellStyle name="40% - Énfasis4 2 2 5 4 2 5" xfId="26640" xr:uid="{00000000-0005-0000-0000-0000E33B0000}"/>
    <cellStyle name="40% - Énfasis4 2 2 5 4 2 6" xfId="41469" xr:uid="{00000000-0005-0000-0000-0000E43B0000}"/>
    <cellStyle name="40% - Énfasis4 2 2 5 4 2 7" xfId="46532" xr:uid="{AC346901-24F9-4B8A-BDC8-E588F2AAEE19}"/>
    <cellStyle name="40% - Énfasis4 2 2 5 4 3" xfId="7046" xr:uid="{00000000-0005-0000-0000-0000E53B0000}"/>
    <cellStyle name="40% - Énfasis4 2 2 5 4 3 2" xfId="29139" xr:uid="{00000000-0005-0000-0000-0000E63B0000}"/>
    <cellStyle name="40% - Énfasis4 2 2 5 4 4" xfId="16207" xr:uid="{00000000-0005-0000-0000-0000E73B0000}"/>
    <cellStyle name="40% - Énfasis4 2 2 5 4 4 2" xfId="34024" xr:uid="{00000000-0005-0000-0000-0000E83B0000}"/>
    <cellStyle name="40% - Énfasis4 2 2 5 4 5" xfId="21448" xr:uid="{00000000-0005-0000-0000-0000E93B0000}"/>
    <cellStyle name="40% - Énfasis4 2 2 5 4 6" xfId="11957" xr:uid="{00000000-0005-0000-0000-0000EA3B0000}"/>
    <cellStyle name="40% - Énfasis4 2 2 5 4 7" xfId="24098" xr:uid="{00000000-0005-0000-0000-0000EB3B0000}"/>
    <cellStyle name="40% - Énfasis4 2 2 5 4 8" xfId="38928" xr:uid="{00000000-0005-0000-0000-0000EC3B0000}"/>
    <cellStyle name="40% - Énfasis4 2 2 5 4 9" xfId="43996" xr:uid="{4278E4FC-3286-4C74-9F60-833CD2BCA4E4}"/>
    <cellStyle name="40% - Énfasis4 2 2 5 5" xfId="2380" xr:uid="{00000000-0005-0000-0000-0000ED3B0000}"/>
    <cellStyle name="40% - Énfasis4 2 2 5 5 2" xfId="4822" xr:uid="{00000000-0005-0000-0000-0000EE3B0000}"/>
    <cellStyle name="40% - Énfasis4 2 2 5 5 2 2" xfId="18932" xr:uid="{00000000-0005-0000-0000-0000EF3B0000}"/>
    <cellStyle name="40% - Énfasis4 2 2 5 5 2 2 2" xfId="31825" xr:uid="{00000000-0005-0000-0000-0000F03B0000}"/>
    <cellStyle name="40% - Énfasis4 2 2 5 5 2 3" xfId="14643" xr:uid="{00000000-0005-0000-0000-0000F13B0000}"/>
    <cellStyle name="40% - Énfasis4 2 2 5 5 2 3 2" xfId="36710" xr:uid="{00000000-0005-0000-0000-0000F23B0000}"/>
    <cellStyle name="40% - Énfasis4 2 2 5 5 2 4" xfId="9765" xr:uid="{00000000-0005-0000-0000-0000F33B0000}"/>
    <cellStyle name="40% - Énfasis4 2 2 5 5 2 5" xfId="26890" xr:uid="{00000000-0005-0000-0000-0000F43B0000}"/>
    <cellStyle name="40% - Énfasis4 2 2 5 5 2 6" xfId="41719" xr:uid="{00000000-0005-0000-0000-0000F53B0000}"/>
    <cellStyle name="40% - Énfasis4 2 2 5 5 2 7" xfId="46782" xr:uid="{81B954C7-5C1F-472B-B62B-86B6D070170A}"/>
    <cellStyle name="40% - Énfasis4 2 2 5 5 3" xfId="7296" xr:uid="{00000000-0005-0000-0000-0000F63B0000}"/>
    <cellStyle name="40% - Énfasis4 2 2 5 5 3 2" xfId="29389" xr:uid="{00000000-0005-0000-0000-0000F73B0000}"/>
    <cellStyle name="40% - Énfasis4 2 2 5 5 4" xfId="16457" xr:uid="{00000000-0005-0000-0000-0000F83B0000}"/>
    <cellStyle name="40% - Énfasis4 2 2 5 5 4 2" xfId="34274" xr:uid="{00000000-0005-0000-0000-0000F93B0000}"/>
    <cellStyle name="40% - Énfasis4 2 2 5 5 5" xfId="21698" xr:uid="{00000000-0005-0000-0000-0000FA3B0000}"/>
    <cellStyle name="40% - Énfasis4 2 2 5 5 6" xfId="12207" xr:uid="{00000000-0005-0000-0000-0000FB3B0000}"/>
    <cellStyle name="40% - Énfasis4 2 2 5 5 7" xfId="24348" xr:uid="{00000000-0005-0000-0000-0000FC3B0000}"/>
    <cellStyle name="40% - Énfasis4 2 2 5 5 8" xfId="39178" xr:uid="{00000000-0005-0000-0000-0000FD3B0000}"/>
    <cellStyle name="40% - Énfasis4 2 2 5 5 9" xfId="44246" xr:uid="{104CE180-0E94-4A7A-B003-FF6051978BB8}"/>
    <cellStyle name="40% - Énfasis4 2 2 5 6" xfId="1075" xr:uid="{00000000-0005-0000-0000-0000FE3B0000}"/>
    <cellStyle name="40% - Énfasis4 2 2 5 6 2" xfId="3520" xr:uid="{00000000-0005-0000-0000-0000FF3B0000}"/>
    <cellStyle name="40% - Énfasis4 2 2 5 6 2 2" xfId="17630" xr:uid="{00000000-0005-0000-0000-0000003C0000}"/>
    <cellStyle name="40% - Énfasis4 2 2 5 6 2 2 2" xfId="30523" xr:uid="{00000000-0005-0000-0000-0000013C0000}"/>
    <cellStyle name="40% - Énfasis4 2 2 5 6 2 3" xfId="13341" xr:uid="{00000000-0005-0000-0000-0000023C0000}"/>
    <cellStyle name="40% - Énfasis4 2 2 5 6 2 3 2" xfId="35408" xr:uid="{00000000-0005-0000-0000-0000033C0000}"/>
    <cellStyle name="40% - Énfasis4 2 2 5 6 2 4" xfId="8463" xr:uid="{00000000-0005-0000-0000-0000043C0000}"/>
    <cellStyle name="40% - Énfasis4 2 2 5 6 2 5" xfId="25588" xr:uid="{00000000-0005-0000-0000-0000053C0000}"/>
    <cellStyle name="40% - Énfasis4 2 2 5 6 2 6" xfId="40417" xr:uid="{00000000-0005-0000-0000-0000063C0000}"/>
    <cellStyle name="40% - Énfasis4 2 2 5 6 2 7" xfId="45480" xr:uid="{E3BD4109-EF55-4422-946E-FA0B8A208947}"/>
    <cellStyle name="40% - Énfasis4 2 2 5 6 3" xfId="5994" xr:uid="{00000000-0005-0000-0000-0000073C0000}"/>
    <cellStyle name="40% - Énfasis4 2 2 5 6 3 2" xfId="28087" xr:uid="{00000000-0005-0000-0000-0000083C0000}"/>
    <cellStyle name="40% - Énfasis4 2 2 5 6 4" xfId="20396" xr:uid="{00000000-0005-0000-0000-0000093C0000}"/>
    <cellStyle name="40% - Énfasis4 2 2 5 6 4 2" xfId="32972" xr:uid="{00000000-0005-0000-0000-00000A3C0000}"/>
    <cellStyle name="40% - Énfasis4 2 2 5 6 5" xfId="10905" xr:uid="{00000000-0005-0000-0000-00000B3C0000}"/>
    <cellStyle name="40% - Énfasis4 2 2 5 6 6" xfId="23046" xr:uid="{00000000-0005-0000-0000-00000C3C0000}"/>
    <cellStyle name="40% - Énfasis4 2 2 5 6 7" xfId="37876" xr:uid="{00000000-0005-0000-0000-00000D3C0000}"/>
    <cellStyle name="40% - Énfasis4 2 2 5 6 8" xfId="42944" xr:uid="{3087088D-5CBE-4225-A638-D54322E7B367}"/>
    <cellStyle name="40% - Énfasis4 2 2 5 7" xfId="3021" xr:uid="{00000000-0005-0000-0000-00000E3C0000}"/>
    <cellStyle name="40% - Énfasis4 2 2 5 7 2" xfId="17131" xr:uid="{00000000-0005-0000-0000-00000F3C0000}"/>
    <cellStyle name="40% - Énfasis4 2 2 5 7 2 2" xfId="30024" xr:uid="{00000000-0005-0000-0000-0000103C0000}"/>
    <cellStyle name="40% - Énfasis4 2 2 5 7 3" xfId="12842" xr:uid="{00000000-0005-0000-0000-0000113C0000}"/>
    <cellStyle name="40% - Énfasis4 2 2 5 7 3 2" xfId="34909" xr:uid="{00000000-0005-0000-0000-0000123C0000}"/>
    <cellStyle name="40% - Énfasis4 2 2 5 7 4" xfId="7964" xr:uid="{00000000-0005-0000-0000-0000133C0000}"/>
    <cellStyle name="40% - Énfasis4 2 2 5 7 5" xfId="25089" xr:uid="{00000000-0005-0000-0000-0000143C0000}"/>
    <cellStyle name="40% - Énfasis4 2 2 5 7 6" xfId="39918" xr:uid="{00000000-0005-0000-0000-0000153C0000}"/>
    <cellStyle name="40% - Énfasis4 2 2 5 7 7" xfId="44981" xr:uid="{CEC93E2C-588D-4F35-82E0-9F214FE2E5BC}"/>
    <cellStyle name="40% - Énfasis4 2 2 5 8" xfId="5495" xr:uid="{00000000-0005-0000-0000-0000163C0000}"/>
    <cellStyle name="40% - Énfasis4 2 2 5 8 2" xfId="27588" xr:uid="{00000000-0005-0000-0000-0000173C0000}"/>
    <cellStyle name="40% - Énfasis4 2 2 5 9" xfId="15137" xr:uid="{00000000-0005-0000-0000-0000183C0000}"/>
    <cellStyle name="40% - Énfasis4 2 2 5 9 2" xfId="32473" xr:uid="{00000000-0005-0000-0000-0000193C0000}"/>
    <cellStyle name="40% - Énfasis4 2 2 6" xfId="292" xr:uid="{00000000-0005-0000-0000-00001A3C0000}"/>
    <cellStyle name="40% - Énfasis4 2 2 6 10" xfId="22346" xr:uid="{00000000-0005-0000-0000-00001B3C0000}"/>
    <cellStyle name="40% - Énfasis4 2 2 6 11" xfId="37176" xr:uid="{00000000-0005-0000-0000-00001C3C0000}"/>
    <cellStyle name="40% - Énfasis4 2 2 6 12" xfId="42244" xr:uid="{C1C621CB-9766-4207-9504-D63D33F9CB49}"/>
    <cellStyle name="40% - Énfasis4 2 2 6 2" xfId="1314" xr:uid="{00000000-0005-0000-0000-00001D3C0000}"/>
    <cellStyle name="40% - Énfasis4 2 2 6 2 2" xfId="3758" xr:uid="{00000000-0005-0000-0000-00001E3C0000}"/>
    <cellStyle name="40% - Énfasis4 2 2 6 2 2 2" xfId="17868" xr:uid="{00000000-0005-0000-0000-00001F3C0000}"/>
    <cellStyle name="40% - Énfasis4 2 2 6 2 2 2 2" xfId="30761" xr:uid="{00000000-0005-0000-0000-0000203C0000}"/>
    <cellStyle name="40% - Énfasis4 2 2 6 2 2 3" xfId="13579" xr:uid="{00000000-0005-0000-0000-0000213C0000}"/>
    <cellStyle name="40% - Énfasis4 2 2 6 2 2 3 2" xfId="35646" xr:uid="{00000000-0005-0000-0000-0000223C0000}"/>
    <cellStyle name="40% - Énfasis4 2 2 6 2 2 4" xfId="8701" xr:uid="{00000000-0005-0000-0000-0000233C0000}"/>
    <cellStyle name="40% - Énfasis4 2 2 6 2 2 5" xfId="25826" xr:uid="{00000000-0005-0000-0000-0000243C0000}"/>
    <cellStyle name="40% - Énfasis4 2 2 6 2 2 6" xfId="40655" xr:uid="{00000000-0005-0000-0000-0000253C0000}"/>
    <cellStyle name="40% - Énfasis4 2 2 6 2 2 7" xfId="45718" xr:uid="{5749F9ED-75CC-41D7-B5FC-251196D73885}"/>
    <cellStyle name="40% - Énfasis4 2 2 6 2 3" xfId="6232" xr:uid="{00000000-0005-0000-0000-0000263C0000}"/>
    <cellStyle name="40% - Énfasis4 2 2 6 2 3 2" xfId="28325" xr:uid="{00000000-0005-0000-0000-0000273C0000}"/>
    <cellStyle name="40% - Énfasis4 2 2 6 2 4" xfId="15375" xr:uid="{00000000-0005-0000-0000-0000283C0000}"/>
    <cellStyle name="40% - Énfasis4 2 2 6 2 4 2" xfId="33210" xr:uid="{00000000-0005-0000-0000-0000293C0000}"/>
    <cellStyle name="40% - Énfasis4 2 2 6 2 5" xfId="20634" xr:uid="{00000000-0005-0000-0000-00002A3C0000}"/>
    <cellStyle name="40% - Énfasis4 2 2 6 2 6" xfId="11143" xr:uid="{00000000-0005-0000-0000-00002B3C0000}"/>
    <cellStyle name="40% - Énfasis4 2 2 6 2 7" xfId="23284" xr:uid="{00000000-0005-0000-0000-00002C3C0000}"/>
    <cellStyle name="40% - Énfasis4 2 2 6 2 8" xfId="38114" xr:uid="{00000000-0005-0000-0000-00002D3C0000}"/>
    <cellStyle name="40% - Énfasis4 2 2 6 2 9" xfId="43182" xr:uid="{1656DF30-2EEF-4F2C-BBD1-3DFEA61FF050}"/>
    <cellStyle name="40% - Énfasis4 2 2 6 3" xfId="1929" xr:uid="{00000000-0005-0000-0000-00002E3C0000}"/>
    <cellStyle name="40% - Énfasis4 2 2 6 3 2" xfId="4371" xr:uid="{00000000-0005-0000-0000-00002F3C0000}"/>
    <cellStyle name="40% - Énfasis4 2 2 6 3 2 2" xfId="18481" xr:uid="{00000000-0005-0000-0000-0000303C0000}"/>
    <cellStyle name="40% - Énfasis4 2 2 6 3 2 2 2" xfId="31374" xr:uid="{00000000-0005-0000-0000-0000313C0000}"/>
    <cellStyle name="40% - Énfasis4 2 2 6 3 2 3" xfId="14192" xr:uid="{00000000-0005-0000-0000-0000323C0000}"/>
    <cellStyle name="40% - Énfasis4 2 2 6 3 2 3 2" xfId="36259" xr:uid="{00000000-0005-0000-0000-0000333C0000}"/>
    <cellStyle name="40% - Énfasis4 2 2 6 3 2 4" xfId="9314" xr:uid="{00000000-0005-0000-0000-0000343C0000}"/>
    <cellStyle name="40% - Énfasis4 2 2 6 3 2 5" xfId="26439" xr:uid="{00000000-0005-0000-0000-0000353C0000}"/>
    <cellStyle name="40% - Énfasis4 2 2 6 3 2 6" xfId="41268" xr:uid="{00000000-0005-0000-0000-0000363C0000}"/>
    <cellStyle name="40% - Énfasis4 2 2 6 3 2 7" xfId="46331" xr:uid="{2C0030CB-FA82-4068-9E3F-767202D300D4}"/>
    <cellStyle name="40% - Énfasis4 2 2 6 3 3" xfId="6845" xr:uid="{00000000-0005-0000-0000-0000373C0000}"/>
    <cellStyle name="40% - Énfasis4 2 2 6 3 3 2" xfId="28938" xr:uid="{00000000-0005-0000-0000-0000383C0000}"/>
    <cellStyle name="40% - Énfasis4 2 2 6 3 4" xfId="16006" xr:uid="{00000000-0005-0000-0000-0000393C0000}"/>
    <cellStyle name="40% - Énfasis4 2 2 6 3 4 2" xfId="33823" xr:uid="{00000000-0005-0000-0000-00003A3C0000}"/>
    <cellStyle name="40% - Énfasis4 2 2 6 3 5" xfId="21247" xr:uid="{00000000-0005-0000-0000-00003B3C0000}"/>
    <cellStyle name="40% - Énfasis4 2 2 6 3 6" xfId="11756" xr:uid="{00000000-0005-0000-0000-00003C3C0000}"/>
    <cellStyle name="40% - Énfasis4 2 2 6 3 7" xfId="23897" xr:uid="{00000000-0005-0000-0000-00003D3C0000}"/>
    <cellStyle name="40% - Énfasis4 2 2 6 3 8" xfId="38727" xr:uid="{00000000-0005-0000-0000-00003E3C0000}"/>
    <cellStyle name="40% - Énfasis4 2 2 6 3 9" xfId="43795" xr:uid="{F1340CBB-C81C-4F87-AE43-A795D6919E6E}"/>
    <cellStyle name="40% - Énfasis4 2 2 6 4" xfId="1126" xr:uid="{00000000-0005-0000-0000-00003F3C0000}"/>
    <cellStyle name="40% - Énfasis4 2 2 6 4 2" xfId="3571" xr:uid="{00000000-0005-0000-0000-0000403C0000}"/>
    <cellStyle name="40% - Énfasis4 2 2 6 4 2 2" xfId="17681" xr:uid="{00000000-0005-0000-0000-0000413C0000}"/>
    <cellStyle name="40% - Énfasis4 2 2 6 4 2 2 2" xfId="30574" xr:uid="{00000000-0005-0000-0000-0000423C0000}"/>
    <cellStyle name="40% - Énfasis4 2 2 6 4 2 3" xfId="13392" xr:uid="{00000000-0005-0000-0000-0000433C0000}"/>
    <cellStyle name="40% - Énfasis4 2 2 6 4 2 3 2" xfId="35459" xr:uid="{00000000-0005-0000-0000-0000443C0000}"/>
    <cellStyle name="40% - Énfasis4 2 2 6 4 2 4" xfId="8514" xr:uid="{00000000-0005-0000-0000-0000453C0000}"/>
    <cellStyle name="40% - Énfasis4 2 2 6 4 2 5" xfId="25639" xr:uid="{00000000-0005-0000-0000-0000463C0000}"/>
    <cellStyle name="40% - Énfasis4 2 2 6 4 2 6" xfId="40468" xr:uid="{00000000-0005-0000-0000-0000473C0000}"/>
    <cellStyle name="40% - Énfasis4 2 2 6 4 2 7" xfId="45531" xr:uid="{716CE731-0380-4538-9347-BB404FBAC025}"/>
    <cellStyle name="40% - Énfasis4 2 2 6 4 3" xfId="6045" xr:uid="{00000000-0005-0000-0000-0000483C0000}"/>
    <cellStyle name="40% - Énfasis4 2 2 6 4 3 2" xfId="28138" xr:uid="{00000000-0005-0000-0000-0000493C0000}"/>
    <cellStyle name="40% - Énfasis4 2 2 6 4 4" xfId="20447" xr:uid="{00000000-0005-0000-0000-00004A3C0000}"/>
    <cellStyle name="40% - Énfasis4 2 2 6 4 4 2" xfId="33023" xr:uid="{00000000-0005-0000-0000-00004B3C0000}"/>
    <cellStyle name="40% - Énfasis4 2 2 6 4 5" xfId="10956" xr:uid="{00000000-0005-0000-0000-00004C3C0000}"/>
    <cellStyle name="40% - Énfasis4 2 2 6 4 6" xfId="23097" xr:uid="{00000000-0005-0000-0000-00004D3C0000}"/>
    <cellStyle name="40% - Énfasis4 2 2 6 4 7" xfId="37927" xr:uid="{00000000-0005-0000-0000-00004E3C0000}"/>
    <cellStyle name="40% - Énfasis4 2 2 6 4 8" xfId="42995" xr:uid="{1AF83268-9566-4AD2-8FFA-9C44E2722456}"/>
    <cellStyle name="40% - Énfasis4 2 2 6 5" xfId="2820" xr:uid="{00000000-0005-0000-0000-00004F3C0000}"/>
    <cellStyle name="40% - Énfasis4 2 2 6 5 2" xfId="16930" xr:uid="{00000000-0005-0000-0000-0000503C0000}"/>
    <cellStyle name="40% - Énfasis4 2 2 6 5 2 2" xfId="29823" xr:uid="{00000000-0005-0000-0000-0000513C0000}"/>
    <cellStyle name="40% - Énfasis4 2 2 6 5 3" xfId="12641" xr:uid="{00000000-0005-0000-0000-0000523C0000}"/>
    <cellStyle name="40% - Énfasis4 2 2 6 5 3 2" xfId="34708" xr:uid="{00000000-0005-0000-0000-0000533C0000}"/>
    <cellStyle name="40% - Énfasis4 2 2 6 5 4" xfId="7763" xr:uid="{00000000-0005-0000-0000-0000543C0000}"/>
    <cellStyle name="40% - Énfasis4 2 2 6 5 5" xfId="24888" xr:uid="{00000000-0005-0000-0000-0000553C0000}"/>
    <cellStyle name="40% - Énfasis4 2 2 6 5 6" xfId="39717" xr:uid="{00000000-0005-0000-0000-0000563C0000}"/>
    <cellStyle name="40% - Énfasis4 2 2 6 5 7" xfId="44780" xr:uid="{358D5B60-66B1-43F9-B769-DD1C437A4DE4}"/>
    <cellStyle name="40% - Énfasis4 2 2 6 6" xfId="5294" xr:uid="{00000000-0005-0000-0000-0000573C0000}"/>
    <cellStyle name="40% - Énfasis4 2 2 6 6 2" xfId="27387" xr:uid="{00000000-0005-0000-0000-0000583C0000}"/>
    <cellStyle name="40% - Énfasis4 2 2 6 7" xfId="15188" xr:uid="{00000000-0005-0000-0000-0000593C0000}"/>
    <cellStyle name="40% - Énfasis4 2 2 6 7 2" xfId="32272" xr:uid="{00000000-0005-0000-0000-00005A3C0000}"/>
    <cellStyle name="40% - Énfasis4 2 2 6 8" xfId="19678" xr:uid="{00000000-0005-0000-0000-00005B3C0000}"/>
    <cellStyle name="40% - Énfasis4 2 2 6 9" xfId="10205" xr:uid="{00000000-0005-0000-0000-00005C3C0000}"/>
    <cellStyle name="40% - Énfasis4 2 2 7" xfId="643" xr:uid="{00000000-0005-0000-0000-00005D3C0000}"/>
    <cellStyle name="40% - Énfasis4 2 2 7 10" xfId="37500" xr:uid="{00000000-0005-0000-0000-00005E3C0000}"/>
    <cellStyle name="40% - Énfasis4 2 2 7 11" xfId="42568" xr:uid="{DA76D1F0-A491-4D26-A0A0-788A10459583}"/>
    <cellStyle name="40% - Énfasis4 2 2 7 2" xfId="2253" xr:uid="{00000000-0005-0000-0000-00005F3C0000}"/>
    <cellStyle name="40% - Énfasis4 2 2 7 2 2" xfId="4695" xr:uid="{00000000-0005-0000-0000-0000603C0000}"/>
    <cellStyle name="40% - Énfasis4 2 2 7 2 2 2" xfId="18805" xr:uid="{00000000-0005-0000-0000-0000613C0000}"/>
    <cellStyle name="40% - Énfasis4 2 2 7 2 2 2 2" xfId="31698" xr:uid="{00000000-0005-0000-0000-0000623C0000}"/>
    <cellStyle name="40% - Énfasis4 2 2 7 2 2 3" xfId="14516" xr:uid="{00000000-0005-0000-0000-0000633C0000}"/>
    <cellStyle name="40% - Énfasis4 2 2 7 2 2 3 2" xfId="36583" xr:uid="{00000000-0005-0000-0000-0000643C0000}"/>
    <cellStyle name="40% - Énfasis4 2 2 7 2 2 4" xfId="9638" xr:uid="{00000000-0005-0000-0000-0000653C0000}"/>
    <cellStyle name="40% - Énfasis4 2 2 7 2 2 5" xfId="26763" xr:uid="{00000000-0005-0000-0000-0000663C0000}"/>
    <cellStyle name="40% - Énfasis4 2 2 7 2 2 6" xfId="41592" xr:uid="{00000000-0005-0000-0000-0000673C0000}"/>
    <cellStyle name="40% - Énfasis4 2 2 7 2 2 7" xfId="46655" xr:uid="{FB44B9DE-6273-4EFA-BBA4-7609AC135EC8}"/>
    <cellStyle name="40% - Énfasis4 2 2 7 2 3" xfId="7169" xr:uid="{00000000-0005-0000-0000-0000683C0000}"/>
    <cellStyle name="40% - Énfasis4 2 2 7 2 3 2" xfId="29262" xr:uid="{00000000-0005-0000-0000-0000693C0000}"/>
    <cellStyle name="40% - Énfasis4 2 2 7 2 4" xfId="16330" xr:uid="{00000000-0005-0000-0000-00006A3C0000}"/>
    <cellStyle name="40% - Énfasis4 2 2 7 2 4 2" xfId="34147" xr:uid="{00000000-0005-0000-0000-00006B3C0000}"/>
    <cellStyle name="40% - Énfasis4 2 2 7 2 5" xfId="21571" xr:uid="{00000000-0005-0000-0000-00006C3C0000}"/>
    <cellStyle name="40% - Énfasis4 2 2 7 2 6" xfId="12080" xr:uid="{00000000-0005-0000-0000-00006D3C0000}"/>
    <cellStyle name="40% - Énfasis4 2 2 7 2 7" xfId="24221" xr:uid="{00000000-0005-0000-0000-00006E3C0000}"/>
    <cellStyle name="40% - Énfasis4 2 2 7 2 8" xfId="39051" xr:uid="{00000000-0005-0000-0000-00006F3C0000}"/>
    <cellStyle name="40% - Énfasis4 2 2 7 2 9" xfId="44119" xr:uid="{A39892F5-5E12-41B5-8EC1-5ABCA2786692}"/>
    <cellStyle name="40% - Énfasis4 2 2 7 3" xfId="1640" xr:uid="{00000000-0005-0000-0000-0000703C0000}"/>
    <cellStyle name="40% - Énfasis4 2 2 7 3 2" xfId="4082" xr:uid="{00000000-0005-0000-0000-0000713C0000}"/>
    <cellStyle name="40% - Énfasis4 2 2 7 3 2 2" xfId="18192" xr:uid="{00000000-0005-0000-0000-0000723C0000}"/>
    <cellStyle name="40% - Énfasis4 2 2 7 3 2 2 2" xfId="31085" xr:uid="{00000000-0005-0000-0000-0000733C0000}"/>
    <cellStyle name="40% - Énfasis4 2 2 7 3 2 3" xfId="13903" xr:uid="{00000000-0005-0000-0000-0000743C0000}"/>
    <cellStyle name="40% - Énfasis4 2 2 7 3 2 3 2" xfId="35970" xr:uid="{00000000-0005-0000-0000-0000753C0000}"/>
    <cellStyle name="40% - Énfasis4 2 2 7 3 2 4" xfId="9025" xr:uid="{00000000-0005-0000-0000-0000763C0000}"/>
    <cellStyle name="40% - Énfasis4 2 2 7 3 2 5" xfId="26150" xr:uid="{00000000-0005-0000-0000-0000773C0000}"/>
    <cellStyle name="40% - Énfasis4 2 2 7 3 2 6" xfId="40979" xr:uid="{00000000-0005-0000-0000-0000783C0000}"/>
    <cellStyle name="40% - Énfasis4 2 2 7 3 2 7" xfId="46042" xr:uid="{DCC67200-AA6F-4C6F-BF6B-759F640AE3C7}"/>
    <cellStyle name="40% - Énfasis4 2 2 7 3 3" xfId="6556" xr:uid="{00000000-0005-0000-0000-0000793C0000}"/>
    <cellStyle name="40% - Énfasis4 2 2 7 3 3 2" xfId="28649" xr:uid="{00000000-0005-0000-0000-00007A3C0000}"/>
    <cellStyle name="40% - Énfasis4 2 2 7 3 4" xfId="20958" xr:uid="{00000000-0005-0000-0000-00007B3C0000}"/>
    <cellStyle name="40% - Énfasis4 2 2 7 3 4 2" xfId="33534" xr:uid="{00000000-0005-0000-0000-00007C3C0000}"/>
    <cellStyle name="40% - Énfasis4 2 2 7 3 5" xfId="11467" xr:uid="{00000000-0005-0000-0000-00007D3C0000}"/>
    <cellStyle name="40% - Énfasis4 2 2 7 3 6" xfId="23608" xr:uid="{00000000-0005-0000-0000-00007E3C0000}"/>
    <cellStyle name="40% - Énfasis4 2 2 7 3 7" xfId="38438" xr:uid="{00000000-0005-0000-0000-00007F3C0000}"/>
    <cellStyle name="40% - Énfasis4 2 2 7 3 8" xfId="43506" xr:uid="{860E56A1-144B-480D-8E34-5572D4467202}"/>
    <cellStyle name="40% - Énfasis4 2 2 7 4" xfId="3144" xr:uid="{00000000-0005-0000-0000-0000803C0000}"/>
    <cellStyle name="40% - Énfasis4 2 2 7 4 2" xfId="17254" xr:uid="{00000000-0005-0000-0000-0000813C0000}"/>
    <cellStyle name="40% - Énfasis4 2 2 7 4 2 2" xfId="30147" xr:uid="{00000000-0005-0000-0000-0000823C0000}"/>
    <cellStyle name="40% - Énfasis4 2 2 7 4 3" xfId="12965" xr:uid="{00000000-0005-0000-0000-0000833C0000}"/>
    <cellStyle name="40% - Énfasis4 2 2 7 4 3 2" xfId="35032" xr:uid="{00000000-0005-0000-0000-0000843C0000}"/>
    <cellStyle name="40% - Énfasis4 2 2 7 4 4" xfId="8087" xr:uid="{00000000-0005-0000-0000-0000853C0000}"/>
    <cellStyle name="40% - Énfasis4 2 2 7 4 5" xfId="25212" xr:uid="{00000000-0005-0000-0000-0000863C0000}"/>
    <cellStyle name="40% - Énfasis4 2 2 7 4 6" xfId="40041" xr:uid="{00000000-0005-0000-0000-0000873C0000}"/>
    <cellStyle name="40% - Énfasis4 2 2 7 4 7" xfId="45104" xr:uid="{63E9A887-738F-4024-9117-673D6AD9D6F0}"/>
    <cellStyle name="40% - Énfasis4 2 2 7 5" xfId="5618" xr:uid="{00000000-0005-0000-0000-0000883C0000}"/>
    <cellStyle name="40% - Énfasis4 2 2 7 5 2" xfId="27711" xr:uid="{00000000-0005-0000-0000-0000893C0000}"/>
    <cellStyle name="40% - Énfasis4 2 2 7 6" xfId="15699" xr:uid="{00000000-0005-0000-0000-00008A3C0000}"/>
    <cellStyle name="40% - Énfasis4 2 2 7 6 2" xfId="32596" xr:uid="{00000000-0005-0000-0000-00008B3C0000}"/>
    <cellStyle name="40% - Énfasis4 2 2 7 7" xfId="20002" xr:uid="{00000000-0005-0000-0000-00008C3C0000}"/>
    <cellStyle name="40% - Énfasis4 2 2 7 8" xfId="10529" xr:uid="{00000000-0005-0000-0000-00008D3C0000}"/>
    <cellStyle name="40% - Énfasis4 2 2 7 9" xfId="22670" xr:uid="{00000000-0005-0000-0000-00008E3C0000}"/>
    <cellStyle name="40% - Énfasis4 2 2 8" xfId="1181" xr:uid="{00000000-0005-0000-0000-00008F3C0000}"/>
    <cellStyle name="40% - Énfasis4 2 2 8 2" xfId="3626" xr:uid="{00000000-0005-0000-0000-0000903C0000}"/>
    <cellStyle name="40% - Énfasis4 2 2 8 2 2" xfId="17736" xr:uid="{00000000-0005-0000-0000-0000913C0000}"/>
    <cellStyle name="40% - Énfasis4 2 2 8 2 2 2" xfId="30629" xr:uid="{00000000-0005-0000-0000-0000923C0000}"/>
    <cellStyle name="40% - Énfasis4 2 2 8 2 3" xfId="13447" xr:uid="{00000000-0005-0000-0000-0000933C0000}"/>
    <cellStyle name="40% - Énfasis4 2 2 8 2 3 2" xfId="35514" xr:uid="{00000000-0005-0000-0000-0000943C0000}"/>
    <cellStyle name="40% - Énfasis4 2 2 8 2 4" xfId="8569" xr:uid="{00000000-0005-0000-0000-0000953C0000}"/>
    <cellStyle name="40% - Énfasis4 2 2 8 2 5" xfId="25694" xr:uid="{00000000-0005-0000-0000-0000963C0000}"/>
    <cellStyle name="40% - Énfasis4 2 2 8 2 6" xfId="40523" xr:uid="{00000000-0005-0000-0000-0000973C0000}"/>
    <cellStyle name="40% - Énfasis4 2 2 8 2 7" xfId="45586" xr:uid="{80A6EF75-75A6-4385-A4E2-119D60E6D409}"/>
    <cellStyle name="40% - Énfasis4 2 2 8 3" xfId="6100" xr:uid="{00000000-0005-0000-0000-0000983C0000}"/>
    <cellStyle name="40% - Énfasis4 2 2 8 3 2" xfId="28193" xr:uid="{00000000-0005-0000-0000-0000993C0000}"/>
    <cellStyle name="40% - Énfasis4 2 2 8 4" xfId="15243" xr:uid="{00000000-0005-0000-0000-00009A3C0000}"/>
    <cellStyle name="40% - Énfasis4 2 2 8 4 2" xfId="33078" xr:uid="{00000000-0005-0000-0000-00009B3C0000}"/>
    <cellStyle name="40% - Énfasis4 2 2 8 5" xfId="20502" xr:uid="{00000000-0005-0000-0000-00009C3C0000}"/>
    <cellStyle name="40% - Énfasis4 2 2 8 6" xfId="11011" xr:uid="{00000000-0005-0000-0000-00009D3C0000}"/>
    <cellStyle name="40% - Énfasis4 2 2 8 7" xfId="23152" xr:uid="{00000000-0005-0000-0000-00009E3C0000}"/>
    <cellStyle name="40% - Énfasis4 2 2 8 8" xfId="37982" xr:uid="{00000000-0005-0000-0000-00009F3C0000}"/>
    <cellStyle name="40% - Énfasis4 2 2 8 9" xfId="43050" xr:uid="{553B06F9-1001-4FF4-A611-A9B5C6AE4430}"/>
    <cellStyle name="40% - Énfasis4 2 2 9" xfId="1797" xr:uid="{00000000-0005-0000-0000-0000A03C0000}"/>
    <cellStyle name="40% - Énfasis4 2 2 9 2" xfId="4239" xr:uid="{00000000-0005-0000-0000-0000A13C0000}"/>
    <cellStyle name="40% - Énfasis4 2 2 9 2 2" xfId="18349" xr:uid="{00000000-0005-0000-0000-0000A23C0000}"/>
    <cellStyle name="40% - Énfasis4 2 2 9 2 2 2" xfId="31242" xr:uid="{00000000-0005-0000-0000-0000A33C0000}"/>
    <cellStyle name="40% - Énfasis4 2 2 9 2 3" xfId="14060" xr:uid="{00000000-0005-0000-0000-0000A43C0000}"/>
    <cellStyle name="40% - Énfasis4 2 2 9 2 3 2" xfId="36127" xr:uid="{00000000-0005-0000-0000-0000A53C0000}"/>
    <cellStyle name="40% - Énfasis4 2 2 9 2 4" xfId="9182" xr:uid="{00000000-0005-0000-0000-0000A63C0000}"/>
    <cellStyle name="40% - Énfasis4 2 2 9 2 5" xfId="26307" xr:uid="{00000000-0005-0000-0000-0000A73C0000}"/>
    <cellStyle name="40% - Énfasis4 2 2 9 2 6" xfId="41136" xr:uid="{00000000-0005-0000-0000-0000A83C0000}"/>
    <cellStyle name="40% - Énfasis4 2 2 9 2 7" xfId="46199" xr:uid="{9AB8FB10-062D-440F-9DFB-25F4EC1D0EA6}"/>
    <cellStyle name="40% - Énfasis4 2 2 9 3" xfId="6713" xr:uid="{00000000-0005-0000-0000-0000A93C0000}"/>
    <cellStyle name="40% - Énfasis4 2 2 9 3 2" xfId="28806" xr:uid="{00000000-0005-0000-0000-0000AA3C0000}"/>
    <cellStyle name="40% - Énfasis4 2 2 9 4" xfId="15874" xr:uid="{00000000-0005-0000-0000-0000AB3C0000}"/>
    <cellStyle name="40% - Énfasis4 2 2 9 4 2" xfId="33691" xr:uid="{00000000-0005-0000-0000-0000AC3C0000}"/>
    <cellStyle name="40% - Énfasis4 2 2 9 5" xfId="21115" xr:uid="{00000000-0005-0000-0000-0000AD3C0000}"/>
    <cellStyle name="40% - Énfasis4 2 2 9 6" xfId="11624" xr:uid="{00000000-0005-0000-0000-0000AE3C0000}"/>
    <cellStyle name="40% - Énfasis4 2 2 9 7" xfId="23765" xr:uid="{00000000-0005-0000-0000-0000AF3C0000}"/>
    <cellStyle name="40% - Énfasis4 2 2 9 8" xfId="38595" xr:uid="{00000000-0005-0000-0000-0000B03C0000}"/>
    <cellStyle name="40% - Énfasis4 2 2 9 9" xfId="43663" xr:uid="{B5394300-52AD-4DEE-B81A-C6A929DA0208}"/>
    <cellStyle name="40% - Énfasis4 2 20" xfId="22047" xr:uid="{00000000-0005-0000-0000-0000B13C0000}"/>
    <cellStyle name="40% - Énfasis4 2 21" xfId="22175" xr:uid="{00000000-0005-0000-0000-0000B23C0000}"/>
    <cellStyle name="40% - Énfasis4 2 22" xfId="37005" xr:uid="{00000000-0005-0000-0000-0000B33C0000}"/>
    <cellStyle name="40% - Énfasis4 2 23" xfId="42064" xr:uid="{00000000-0005-0000-0000-0000B43C0000}"/>
    <cellStyle name="40% - Énfasis4 2 24" xfId="42078" xr:uid="{68E257A9-B8C6-4E3F-B830-A28624C5EF06}"/>
    <cellStyle name="40% - Énfasis4 2 3" xfId="216" xr:uid="{00000000-0005-0000-0000-0000B53C0000}"/>
    <cellStyle name="40% - Énfasis4 2 3 10" xfId="15030" xr:uid="{00000000-0005-0000-0000-0000B63C0000}"/>
    <cellStyle name="40% - Énfasis4 2 3 10 2" xfId="32200" xr:uid="{00000000-0005-0000-0000-0000B73C0000}"/>
    <cellStyle name="40% - Énfasis4 2 3 11" xfId="19360" xr:uid="{00000000-0005-0000-0000-0000B83C0000}"/>
    <cellStyle name="40% - Énfasis4 2 3 12" xfId="19608" xr:uid="{00000000-0005-0000-0000-0000B93C0000}"/>
    <cellStyle name="40% - Énfasis4 2 3 13" xfId="10133" xr:uid="{00000000-0005-0000-0000-0000BA3C0000}"/>
    <cellStyle name="40% - Énfasis4 2 3 14" xfId="22079" xr:uid="{00000000-0005-0000-0000-0000BB3C0000}"/>
    <cellStyle name="40% - Énfasis4 2 3 15" xfId="22274" xr:uid="{00000000-0005-0000-0000-0000BC3C0000}"/>
    <cellStyle name="40% - Énfasis4 2 3 16" xfId="37104" xr:uid="{00000000-0005-0000-0000-0000BD3C0000}"/>
    <cellStyle name="40% - Énfasis4 2 3 17" xfId="42174" xr:uid="{EA264B5F-EB14-45E0-866A-3F4C0642A940}"/>
    <cellStyle name="40% - Énfasis4 2 3 2" xfId="409" xr:uid="{00000000-0005-0000-0000-0000BE3C0000}"/>
    <cellStyle name="40% - Énfasis4 2 3 2 10" xfId="37270" xr:uid="{00000000-0005-0000-0000-0000BF3C0000}"/>
    <cellStyle name="40% - Énfasis4 2 3 2 11" xfId="42338" xr:uid="{13E5D48B-D5A8-4E38-A5E7-CF74000ACE60}"/>
    <cellStyle name="40% - Énfasis4 2 3 2 2" xfId="2023" xr:uid="{00000000-0005-0000-0000-0000C03C0000}"/>
    <cellStyle name="40% - Énfasis4 2 3 2 2 2" xfId="4465" xr:uid="{00000000-0005-0000-0000-0000C13C0000}"/>
    <cellStyle name="40% - Énfasis4 2 3 2 2 2 2" xfId="18575" xr:uid="{00000000-0005-0000-0000-0000C23C0000}"/>
    <cellStyle name="40% - Énfasis4 2 3 2 2 2 2 2" xfId="31468" xr:uid="{00000000-0005-0000-0000-0000C33C0000}"/>
    <cellStyle name="40% - Énfasis4 2 3 2 2 2 3" xfId="14286" xr:uid="{00000000-0005-0000-0000-0000C43C0000}"/>
    <cellStyle name="40% - Énfasis4 2 3 2 2 2 3 2" xfId="36353" xr:uid="{00000000-0005-0000-0000-0000C53C0000}"/>
    <cellStyle name="40% - Énfasis4 2 3 2 2 2 4" xfId="9408" xr:uid="{00000000-0005-0000-0000-0000C63C0000}"/>
    <cellStyle name="40% - Énfasis4 2 3 2 2 2 5" xfId="26533" xr:uid="{00000000-0005-0000-0000-0000C73C0000}"/>
    <cellStyle name="40% - Énfasis4 2 3 2 2 2 6" xfId="41362" xr:uid="{00000000-0005-0000-0000-0000C83C0000}"/>
    <cellStyle name="40% - Énfasis4 2 3 2 2 2 7" xfId="46425" xr:uid="{4A554539-9BF7-44DE-935B-7D59436B7E68}"/>
    <cellStyle name="40% - Énfasis4 2 3 2 2 3" xfId="6939" xr:uid="{00000000-0005-0000-0000-0000C93C0000}"/>
    <cellStyle name="40% - Énfasis4 2 3 2 2 3 2" xfId="29032" xr:uid="{00000000-0005-0000-0000-0000CA3C0000}"/>
    <cellStyle name="40% - Énfasis4 2 3 2 2 4" xfId="16100" xr:uid="{00000000-0005-0000-0000-0000CB3C0000}"/>
    <cellStyle name="40% - Énfasis4 2 3 2 2 4 2" xfId="33917" xr:uid="{00000000-0005-0000-0000-0000CC3C0000}"/>
    <cellStyle name="40% - Énfasis4 2 3 2 2 5" xfId="21341" xr:uid="{00000000-0005-0000-0000-0000CD3C0000}"/>
    <cellStyle name="40% - Énfasis4 2 3 2 2 6" xfId="11850" xr:uid="{00000000-0005-0000-0000-0000CE3C0000}"/>
    <cellStyle name="40% - Énfasis4 2 3 2 2 7" xfId="23991" xr:uid="{00000000-0005-0000-0000-0000CF3C0000}"/>
    <cellStyle name="40% - Énfasis4 2 3 2 2 8" xfId="38821" xr:uid="{00000000-0005-0000-0000-0000D03C0000}"/>
    <cellStyle name="40% - Énfasis4 2 3 2 2 9" xfId="43889" xr:uid="{672E90E4-DDD9-4790-B694-6DD34E90B437}"/>
    <cellStyle name="40% - Énfasis4 2 3 2 3" xfId="1410" xr:uid="{00000000-0005-0000-0000-0000D13C0000}"/>
    <cellStyle name="40% - Énfasis4 2 3 2 3 2" xfId="3852" xr:uid="{00000000-0005-0000-0000-0000D23C0000}"/>
    <cellStyle name="40% - Énfasis4 2 3 2 3 2 2" xfId="17962" xr:uid="{00000000-0005-0000-0000-0000D33C0000}"/>
    <cellStyle name="40% - Énfasis4 2 3 2 3 2 2 2" xfId="30855" xr:uid="{00000000-0005-0000-0000-0000D43C0000}"/>
    <cellStyle name="40% - Énfasis4 2 3 2 3 2 3" xfId="13673" xr:uid="{00000000-0005-0000-0000-0000D53C0000}"/>
    <cellStyle name="40% - Énfasis4 2 3 2 3 2 3 2" xfId="35740" xr:uid="{00000000-0005-0000-0000-0000D63C0000}"/>
    <cellStyle name="40% - Énfasis4 2 3 2 3 2 4" xfId="8795" xr:uid="{00000000-0005-0000-0000-0000D73C0000}"/>
    <cellStyle name="40% - Énfasis4 2 3 2 3 2 5" xfId="25920" xr:uid="{00000000-0005-0000-0000-0000D83C0000}"/>
    <cellStyle name="40% - Énfasis4 2 3 2 3 2 6" xfId="40749" xr:uid="{00000000-0005-0000-0000-0000D93C0000}"/>
    <cellStyle name="40% - Énfasis4 2 3 2 3 2 7" xfId="45812" xr:uid="{4CFB2DB8-5201-47C7-A5AC-660F5735DE52}"/>
    <cellStyle name="40% - Énfasis4 2 3 2 3 3" xfId="6326" xr:uid="{00000000-0005-0000-0000-0000DA3C0000}"/>
    <cellStyle name="40% - Énfasis4 2 3 2 3 3 2" xfId="28419" xr:uid="{00000000-0005-0000-0000-0000DB3C0000}"/>
    <cellStyle name="40% - Énfasis4 2 3 2 3 4" xfId="20728" xr:uid="{00000000-0005-0000-0000-0000DC3C0000}"/>
    <cellStyle name="40% - Énfasis4 2 3 2 3 4 2" xfId="33304" xr:uid="{00000000-0005-0000-0000-0000DD3C0000}"/>
    <cellStyle name="40% - Énfasis4 2 3 2 3 5" xfId="11237" xr:uid="{00000000-0005-0000-0000-0000DE3C0000}"/>
    <cellStyle name="40% - Énfasis4 2 3 2 3 6" xfId="23378" xr:uid="{00000000-0005-0000-0000-0000DF3C0000}"/>
    <cellStyle name="40% - Énfasis4 2 3 2 3 7" xfId="38208" xr:uid="{00000000-0005-0000-0000-0000E03C0000}"/>
    <cellStyle name="40% - Énfasis4 2 3 2 3 8" xfId="43276" xr:uid="{12462811-C864-4085-A6EE-DFF993972B00}"/>
    <cellStyle name="40% - Énfasis4 2 3 2 4" xfId="2914" xr:uid="{00000000-0005-0000-0000-0000E13C0000}"/>
    <cellStyle name="40% - Énfasis4 2 3 2 4 2" xfId="17024" xr:uid="{00000000-0005-0000-0000-0000E23C0000}"/>
    <cellStyle name="40% - Énfasis4 2 3 2 4 2 2" xfId="29917" xr:uid="{00000000-0005-0000-0000-0000E33C0000}"/>
    <cellStyle name="40% - Énfasis4 2 3 2 4 3" xfId="12735" xr:uid="{00000000-0005-0000-0000-0000E43C0000}"/>
    <cellStyle name="40% - Énfasis4 2 3 2 4 3 2" xfId="34802" xr:uid="{00000000-0005-0000-0000-0000E53C0000}"/>
    <cellStyle name="40% - Énfasis4 2 3 2 4 4" xfId="7857" xr:uid="{00000000-0005-0000-0000-0000E63C0000}"/>
    <cellStyle name="40% - Énfasis4 2 3 2 4 5" xfId="24982" xr:uid="{00000000-0005-0000-0000-0000E73C0000}"/>
    <cellStyle name="40% - Énfasis4 2 3 2 4 6" xfId="39811" xr:uid="{00000000-0005-0000-0000-0000E83C0000}"/>
    <cellStyle name="40% - Énfasis4 2 3 2 4 7" xfId="44874" xr:uid="{D4DA38F5-55B4-44BE-92FB-F39A3D44C8DF}"/>
    <cellStyle name="40% - Énfasis4 2 3 2 5" xfId="5388" xr:uid="{00000000-0005-0000-0000-0000E93C0000}"/>
    <cellStyle name="40% - Énfasis4 2 3 2 5 2" xfId="27481" xr:uid="{00000000-0005-0000-0000-0000EA3C0000}"/>
    <cellStyle name="40% - Énfasis4 2 3 2 6" xfId="15469" xr:uid="{00000000-0005-0000-0000-0000EB3C0000}"/>
    <cellStyle name="40% - Énfasis4 2 3 2 6 2" xfId="32366" xr:uid="{00000000-0005-0000-0000-0000EC3C0000}"/>
    <cellStyle name="40% - Énfasis4 2 3 2 7" xfId="19772" xr:uid="{00000000-0005-0000-0000-0000ED3C0000}"/>
    <cellStyle name="40% - Énfasis4 2 3 2 8" xfId="10299" xr:uid="{00000000-0005-0000-0000-0000EE3C0000}"/>
    <cellStyle name="40% - Énfasis4 2 3 2 9" xfId="22440" xr:uid="{00000000-0005-0000-0000-0000EF3C0000}"/>
    <cellStyle name="40% - Énfasis4 2 3 3" xfId="648" xr:uid="{00000000-0005-0000-0000-0000F03C0000}"/>
    <cellStyle name="40% - Énfasis4 2 3 3 10" xfId="37505" xr:uid="{00000000-0005-0000-0000-0000F13C0000}"/>
    <cellStyle name="40% - Énfasis4 2 3 3 11" xfId="42573" xr:uid="{89EBDA4E-7986-4F1A-B124-24E0F77102FE}"/>
    <cellStyle name="40% - Énfasis4 2 3 3 2" xfId="2258" xr:uid="{00000000-0005-0000-0000-0000F23C0000}"/>
    <cellStyle name="40% - Énfasis4 2 3 3 2 2" xfId="4700" xr:uid="{00000000-0005-0000-0000-0000F33C0000}"/>
    <cellStyle name="40% - Énfasis4 2 3 3 2 2 2" xfId="18810" xr:uid="{00000000-0005-0000-0000-0000F43C0000}"/>
    <cellStyle name="40% - Énfasis4 2 3 3 2 2 2 2" xfId="31703" xr:uid="{00000000-0005-0000-0000-0000F53C0000}"/>
    <cellStyle name="40% - Énfasis4 2 3 3 2 2 3" xfId="14521" xr:uid="{00000000-0005-0000-0000-0000F63C0000}"/>
    <cellStyle name="40% - Énfasis4 2 3 3 2 2 3 2" xfId="36588" xr:uid="{00000000-0005-0000-0000-0000F73C0000}"/>
    <cellStyle name="40% - Énfasis4 2 3 3 2 2 4" xfId="9643" xr:uid="{00000000-0005-0000-0000-0000F83C0000}"/>
    <cellStyle name="40% - Énfasis4 2 3 3 2 2 5" xfId="26768" xr:uid="{00000000-0005-0000-0000-0000F93C0000}"/>
    <cellStyle name="40% - Énfasis4 2 3 3 2 2 6" xfId="41597" xr:uid="{00000000-0005-0000-0000-0000FA3C0000}"/>
    <cellStyle name="40% - Énfasis4 2 3 3 2 2 7" xfId="46660" xr:uid="{1EB0AF66-D723-4044-BEF8-2DA848DED77E}"/>
    <cellStyle name="40% - Énfasis4 2 3 3 2 3" xfId="7174" xr:uid="{00000000-0005-0000-0000-0000FB3C0000}"/>
    <cellStyle name="40% - Énfasis4 2 3 3 2 3 2" xfId="29267" xr:uid="{00000000-0005-0000-0000-0000FC3C0000}"/>
    <cellStyle name="40% - Énfasis4 2 3 3 2 4" xfId="16335" xr:uid="{00000000-0005-0000-0000-0000FD3C0000}"/>
    <cellStyle name="40% - Énfasis4 2 3 3 2 4 2" xfId="34152" xr:uid="{00000000-0005-0000-0000-0000FE3C0000}"/>
    <cellStyle name="40% - Énfasis4 2 3 3 2 5" xfId="21576" xr:uid="{00000000-0005-0000-0000-0000FF3C0000}"/>
    <cellStyle name="40% - Énfasis4 2 3 3 2 6" xfId="12085" xr:uid="{00000000-0005-0000-0000-0000003D0000}"/>
    <cellStyle name="40% - Énfasis4 2 3 3 2 7" xfId="24226" xr:uid="{00000000-0005-0000-0000-0000013D0000}"/>
    <cellStyle name="40% - Énfasis4 2 3 3 2 8" xfId="39056" xr:uid="{00000000-0005-0000-0000-0000023D0000}"/>
    <cellStyle name="40% - Énfasis4 2 3 3 2 9" xfId="44124" xr:uid="{CA1B4499-430A-4B12-A993-AC639DE445C4}"/>
    <cellStyle name="40% - Énfasis4 2 3 3 3" xfId="1645" xr:uid="{00000000-0005-0000-0000-0000033D0000}"/>
    <cellStyle name="40% - Énfasis4 2 3 3 3 2" xfId="4087" xr:uid="{00000000-0005-0000-0000-0000043D0000}"/>
    <cellStyle name="40% - Énfasis4 2 3 3 3 2 2" xfId="18197" xr:uid="{00000000-0005-0000-0000-0000053D0000}"/>
    <cellStyle name="40% - Énfasis4 2 3 3 3 2 2 2" xfId="31090" xr:uid="{00000000-0005-0000-0000-0000063D0000}"/>
    <cellStyle name="40% - Énfasis4 2 3 3 3 2 3" xfId="13908" xr:uid="{00000000-0005-0000-0000-0000073D0000}"/>
    <cellStyle name="40% - Énfasis4 2 3 3 3 2 3 2" xfId="35975" xr:uid="{00000000-0005-0000-0000-0000083D0000}"/>
    <cellStyle name="40% - Énfasis4 2 3 3 3 2 4" xfId="9030" xr:uid="{00000000-0005-0000-0000-0000093D0000}"/>
    <cellStyle name="40% - Énfasis4 2 3 3 3 2 5" xfId="26155" xr:uid="{00000000-0005-0000-0000-00000A3D0000}"/>
    <cellStyle name="40% - Énfasis4 2 3 3 3 2 6" xfId="40984" xr:uid="{00000000-0005-0000-0000-00000B3D0000}"/>
    <cellStyle name="40% - Énfasis4 2 3 3 3 2 7" xfId="46047" xr:uid="{9312440F-5573-48C0-B4BF-723B6ED7B057}"/>
    <cellStyle name="40% - Énfasis4 2 3 3 3 3" xfId="6561" xr:uid="{00000000-0005-0000-0000-00000C3D0000}"/>
    <cellStyle name="40% - Énfasis4 2 3 3 3 3 2" xfId="28654" xr:uid="{00000000-0005-0000-0000-00000D3D0000}"/>
    <cellStyle name="40% - Énfasis4 2 3 3 3 4" xfId="20963" xr:uid="{00000000-0005-0000-0000-00000E3D0000}"/>
    <cellStyle name="40% - Énfasis4 2 3 3 3 4 2" xfId="33539" xr:uid="{00000000-0005-0000-0000-00000F3D0000}"/>
    <cellStyle name="40% - Énfasis4 2 3 3 3 5" xfId="11472" xr:uid="{00000000-0005-0000-0000-0000103D0000}"/>
    <cellStyle name="40% - Énfasis4 2 3 3 3 6" xfId="23613" xr:uid="{00000000-0005-0000-0000-0000113D0000}"/>
    <cellStyle name="40% - Énfasis4 2 3 3 3 7" xfId="38443" xr:uid="{00000000-0005-0000-0000-0000123D0000}"/>
    <cellStyle name="40% - Énfasis4 2 3 3 3 8" xfId="43511" xr:uid="{04401290-DEF9-4EFE-B20A-F4A842CB093D}"/>
    <cellStyle name="40% - Énfasis4 2 3 3 4" xfId="3149" xr:uid="{00000000-0005-0000-0000-0000133D0000}"/>
    <cellStyle name="40% - Énfasis4 2 3 3 4 2" xfId="17259" xr:uid="{00000000-0005-0000-0000-0000143D0000}"/>
    <cellStyle name="40% - Énfasis4 2 3 3 4 2 2" xfId="30152" xr:uid="{00000000-0005-0000-0000-0000153D0000}"/>
    <cellStyle name="40% - Énfasis4 2 3 3 4 3" xfId="12970" xr:uid="{00000000-0005-0000-0000-0000163D0000}"/>
    <cellStyle name="40% - Énfasis4 2 3 3 4 3 2" xfId="35037" xr:uid="{00000000-0005-0000-0000-0000173D0000}"/>
    <cellStyle name="40% - Énfasis4 2 3 3 4 4" xfId="8092" xr:uid="{00000000-0005-0000-0000-0000183D0000}"/>
    <cellStyle name="40% - Énfasis4 2 3 3 4 5" xfId="25217" xr:uid="{00000000-0005-0000-0000-0000193D0000}"/>
    <cellStyle name="40% - Énfasis4 2 3 3 4 6" xfId="40046" xr:uid="{00000000-0005-0000-0000-00001A3D0000}"/>
    <cellStyle name="40% - Énfasis4 2 3 3 4 7" xfId="45109" xr:uid="{EE86781D-F4F4-4561-8BBC-A897F04E8F64}"/>
    <cellStyle name="40% - Énfasis4 2 3 3 5" xfId="5623" xr:uid="{00000000-0005-0000-0000-00001B3D0000}"/>
    <cellStyle name="40% - Énfasis4 2 3 3 5 2" xfId="27716" xr:uid="{00000000-0005-0000-0000-00001C3D0000}"/>
    <cellStyle name="40% - Énfasis4 2 3 3 6" xfId="15704" xr:uid="{00000000-0005-0000-0000-00001D3D0000}"/>
    <cellStyle name="40% - Énfasis4 2 3 3 6 2" xfId="32601" xr:uid="{00000000-0005-0000-0000-00001E3D0000}"/>
    <cellStyle name="40% - Énfasis4 2 3 3 7" xfId="20007" xr:uid="{00000000-0005-0000-0000-00001F3D0000}"/>
    <cellStyle name="40% - Énfasis4 2 3 3 8" xfId="10534" xr:uid="{00000000-0005-0000-0000-0000203D0000}"/>
    <cellStyle name="40% - Énfasis4 2 3 3 9" xfId="22675" xr:uid="{00000000-0005-0000-0000-0000213D0000}"/>
    <cellStyle name="40% - Énfasis4 2 3 4" xfId="1243" xr:uid="{00000000-0005-0000-0000-0000223D0000}"/>
    <cellStyle name="40% - Énfasis4 2 3 4 2" xfId="3688" xr:uid="{00000000-0005-0000-0000-0000233D0000}"/>
    <cellStyle name="40% - Énfasis4 2 3 4 2 2" xfId="17798" xr:uid="{00000000-0005-0000-0000-0000243D0000}"/>
    <cellStyle name="40% - Énfasis4 2 3 4 2 2 2" xfId="30691" xr:uid="{00000000-0005-0000-0000-0000253D0000}"/>
    <cellStyle name="40% - Énfasis4 2 3 4 2 3" xfId="13509" xr:uid="{00000000-0005-0000-0000-0000263D0000}"/>
    <cellStyle name="40% - Énfasis4 2 3 4 2 3 2" xfId="35576" xr:uid="{00000000-0005-0000-0000-0000273D0000}"/>
    <cellStyle name="40% - Énfasis4 2 3 4 2 4" xfId="8631" xr:uid="{00000000-0005-0000-0000-0000283D0000}"/>
    <cellStyle name="40% - Énfasis4 2 3 4 2 5" xfId="25756" xr:uid="{00000000-0005-0000-0000-0000293D0000}"/>
    <cellStyle name="40% - Énfasis4 2 3 4 2 6" xfId="40585" xr:uid="{00000000-0005-0000-0000-00002A3D0000}"/>
    <cellStyle name="40% - Énfasis4 2 3 4 2 7" xfId="45648" xr:uid="{B3814CAD-F0FA-416A-B344-4EA339555E67}"/>
    <cellStyle name="40% - Énfasis4 2 3 4 3" xfId="6162" xr:uid="{00000000-0005-0000-0000-00002B3D0000}"/>
    <cellStyle name="40% - Énfasis4 2 3 4 3 2" xfId="28255" xr:uid="{00000000-0005-0000-0000-00002C3D0000}"/>
    <cellStyle name="40% - Énfasis4 2 3 4 4" xfId="15305" xr:uid="{00000000-0005-0000-0000-00002D3D0000}"/>
    <cellStyle name="40% - Énfasis4 2 3 4 4 2" xfId="33140" xr:uid="{00000000-0005-0000-0000-00002E3D0000}"/>
    <cellStyle name="40% - Énfasis4 2 3 4 5" xfId="20564" xr:uid="{00000000-0005-0000-0000-00002F3D0000}"/>
    <cellStyle name="40% - Énfasis4 2 3 4 6" xfId="11073" xr:uid="{00000000-0005-0000-0000-0000303D0000}"/>
    <cellStyle name="40% - Énfasis4 2 3 4 7" xfId="23214" xr:uid="{00000000-0005-0000-0000-0000313D0000}"/>
    <cellStyle name="40% - Énfasis4 2 3 4 8" xfId="38044" xr:uid="{00000000-0005-0000-0000-0000323D0000}"/>
    <cellStyle name="40% - Énfasis4 2 3 4 9" xfId="43112" xr:uid="{F4CE71E9-D504-4D22-8336-894701F6DF2A}"/>
    <cellStyle name="40% - Énfasis4 2 3 5" xfId="1859" xr:uid="{00000000-0005-0000-0000-0000333D0000}"/>
    <cellStyle name="40% - Énfasis4 2 3 5 2" xfId="4301" xr:uid="{00000000-0005-0000-0000-0000343D0000}"/>
    <cellStyle name="40% - Énfasis4 2 3 5 2 2" xfId="18411" xr:uid="{00000000-0005-0000-0000-0000353D0000}"/>
    <cellStyle name="40% - Énfasis4 2 3 5 2 2 2" xfId="31304" xr:uid="{00000000-0005-0000-0000-0000363D0000}"/>
    <cellStyle name="40% - Énfasis4 2 3 5 2 3" xfId="14122" xr:uid="{00000000-0005-0000-0000-0000373D0000}"/>
    <cellStyle name="40% - Énfasis4 2 3 5 2 3 2" xfId="36189" xr:uid="{00000000-0005-0000-0000-0000383D0000}"/>
    <cellStyle name="40% - Énfasis4 2 3 5 2 4" xfId="9244" xr:uid="{00000000-0005-0000-0000-0000393D0000}"/>
    <cellStyle name="40% - Énfasis4 2 3 5 2 5" xfId="26369" xr:uid="{00000000-0005-0000-0000-00003A3D0000}"/>
    <cellStyle name="40% - Énfasis4 2 3 5 2 6" xfId="41198" xr:uid="{00000000-0005-0000-0000-00003B3D0000}"/>
    <cellStyle name="40% - Énfasis4 2 3 5 2 7" xfId="46261" xr:uid="{90810989-0CAA-43A9-8CF3-3872ED0317C5}"/>
    <cellStyle name="40% - Énfasis4 2 3 5 3" xfId="6775" xr:uid="{00000000-0005-0000-0000-00003C3D0000}"/>
    <cellStyle name="40% - Énfasis4 2 3 5 3 2" xfId="28868" xr:uid="{00000000-0005-0000-0000-00003D3D0000}"/>
    <cellStyle name="40% - Énfasis4 2 3 5 4" xfId="15936" xr:uid="{00000000-0005-0000-0000-00003E3D0000}"/>
    <cellStyle name="40% - Énfasis4 2 3 5 4 2" xfId="33753" xr:uid="{00000000-0005-0000-0000-00003F3D0000}"/>
    <cellStyle name="40% - Énfasis4 2 3 5 5" xfId="21177" xr:uid="{00000000-0005-0000-0000-0000403D0000}"/>
    <cellStyle name="40% - Énfasis4 2 3 5 6" xfId="11686" xr:uid="{00000000-0005-0000-0000-0000413D0000}"/>
    <cellStyle name="40% - Énfasis4 2 3 5 7" xfId="23827" xr:uid="{00000000-0005-0000-0000-0000423D0000}"/>
    <cellStyle name="40% - Énfasis4 2 3 5 8" xfId="38657" xr:uid="{00000000-0005-0000-0000-0000433D0000}"/>
    <cellStyle name="40% - Énfasis4 2 3 5 9" xfId="43725" xr:uid="{5949BF52-6C89-4DC5-AA83-33DDB813845B}"/>
    <cellStyle name="40% - Énfasis4 2 3 6" xfId="2515" xr:uid="{00000000-0005-0000-0000-0000443D0000}"/>
    <cellStyle name="40% - Énfasis4 2 3 6 2" xfId="4957" xr:uid="{00000000-0005-0000-0000-0000453D0000}"/>
    <cellStyle name="40% - Énfasis4 2 3 6 2 2" xfId="19067" xr:uid="{00000000-0005-0000-0000-0000463D0000}"/>
    <cellStyle name="40% - Énfasis4 2 3 6 2 2 2" xfId="31960" xr:uid="{00000000-0005-0000-0000-0000473D0000}"/>
    <cellStyle name="40% - Énfasis4 2 3 6 2 3" xfId="14778" xr:uid="{00000000-0005-0000-0000-0000483D0000}"/>
    <cellStyle name="40% - Énfasis4 2 3 6 2 3 2" xfId="36845" xr:uid="{00000000-0005-0000-0000-0000493D0000}"/>
    <cellStyle name="40% - Énfasis4 2 3 6 2 4" xfId="9900" xr:uid="{00000000-0005-0000-0000-00004A3D0000}"/>
    <cellStyle name="40% - Énfasis4 2 3 6 2 5" xfId="27025" xr:uid="{00000000-0005-0000-0000-00004B3D0000}"/>
    <cellStyle name="40% - Énfasis4 2 3 6 2 6" xfId="41854" xr:uid="{00000000-0005-0000-0000-00004C3D0000}"/>
    <cellStyle name="40% - Énfasis4 2 3 6 2 7" xfId="46917" xr:uid="{F6230912-3A64-4653-9EB1-397A00D0C595}"/>
    <cellStyle name="40% - Énfasis4 2 3 6 3" xfId="7431" xr:uid="{00000000-0005-0000-0000-00004D3D0000}"/>
    <cellStyle name="40% - Énfasis4 2 3 6 3 2" xfId="29524" xr:uid="{00000000-0005-0000-0000-00004E3D0000}"/>
    <cellStyle name="40% - Énfasis4 2 3 6 4" xfId="16592" xr:uid="{00000000-0005-0000-0000-00004F3D0000}"/>
    <cellStyle name="40% - Énfasis4 2 3 6 4 2" xfId="34409" xr:uid="{00000000-0005-0000-0000-0000503D0000}"/>
    <cellStyle name="40% - Énfasis4 2 3 6 5" xfId="21833" xr:uid="{00000000-0005-0000-0000-0000513D0000}"/>
    <cellStyle name="40% - Énfasis4 2 3 6 6" xfId="12342" xr:uid="{00000000-0005-0000-0000-0000523D0000}"/>
    <cellStyle name="40% - Énfasis4 2 3 6 7" xfId="24483" xr:uid="{00000000-0005-0000-0000-0000533D0000}"/>
    <cellStyle name="40% - Énfasis4 2 3 6 8" xfId="39313" xr:uid="{00000000-0005-0000-0000-0000543D0000}"/>
    <cellStyle name="40% - Énfasis4 2 3 6 9" xfId="44381" xr:uid="{26DE9FEC-E20A-497C-BEF5-8EA43480A9A0}"/>
    <cellStyle name="40% - Énfasis4 2 3 7" xfId="968" xr:uid="{00000000-0005-0000-0000-0000553D0000}"/>
    <cellStyle name="40% - Énfasis4 2 3 7 2" xfId="3413" xr:uid="{00000000-0005-0000-0000-0000563D0000}"/>
    <cellStyle name="40% - Énfasis4 2 3 7 2 2" xfId="17523" xr:uid="{00000000-0005-0000-0000-0000573D0000}"/>
    <cellStyle name="40% - Énfasis4 2 3 7 2 2 2" xfId="30416" xr:uid="{00000000-0005-0000-0000-0000583D0000}"/>
    <cellStyle name="40% - Énfasis4 2 3 7 2 3" xfId="13234" xr:uid="{00000000-0005-0000-0000-0000593D0000}"/>
    <cellStyle name="40% - Énfasis4 2 3 7 2 3 2" xfId="35301" xr:uid="{00000000-0005-0000-0000-00005A3D0000}"/>
    <cellStyle name="40% - Énfasis4 2 3 7 2 4" xfId="8356" xr:uid="{00000000-0005-0000-0000-00005B3D0000}"/>
    <cellStyle name="40% - Énfasis4 2 3 7 2 5" xfId="25481" xr:uid="{00000000-0005-0000-0000-00005C3D0000}"/>
    <cellStyle name="40% - Énfasis4 2 3 7 2 6" xfId="40310" xr:uid="{00000000-0005-0000-0000-00005D3D0000}"/>
    <cellStyle name="40% - Énfasis4 2 3 7 2 7" xfId="45373" xr:uid="{52641AF6-0C0D-4049-A00D-CE71C5B8EA3B}"/>
    <cellStyle name="40% - Énfasis4 2 3 7 3" xfId="5887" xr:uid="{00000000-0005-0000-0000-00005E3D0000}"/>
    <cellStyle name="40% - Énfasis4 2 3 7 3 2" xfId="27980" xr:uid="{00000000-0005-0000-0000-00005F3D0000}"/>
    <cellStyle name="40% - Énfasis4 2 3 7 4" xfId="20289" xr:uid="{00000000-0005-0000-0000-0000603D0000}"/>
    <cellStyle name="40% - Énfasis4 2 3 7 4 2" xfId="32865" xr:uid="{00000000-0005-0000-0000-0000613D0000}"/>
    <cellStyle name="40% - Énfasis4 2 3 7 5" xfId="10798" xr:uid="{00000000-0005-0000-0000-0000623D0000}"/>
    <cellStyle name="40% - Énfasis4 2 3 7 6" xfId="22939" xr:uid="{00000000-0005-0000-0000-0000633D0000}"/>
    <cellStyle name="40% - Énfasis4 2 3 7 7" xfId="37769" xr:uid="{00000000-0005-0000-0000-0000643D0000}"/>
    <cellStyle name="40% - Énfasis4 2 3 7 8" xfId="42837" xr:uid="{F54BB83C-A99B-471F-9EB7-2E2DBECA47CE}"/>
    <cellStyle name="40% - Énfasis4 2 3 8" xfId="2750" xr:uid="{00000000-0005-0000-0000-0000653D0000}"/>
    <cellStyle name="40% - Énfasis4 2 3 8 2" xfId="16860" xr:uid="{00000000-0005-0000-0000-0000663D0000}"/>
    <cellStyle name="40% - Énfasis4 2 3 8 2 2" xfId="29753" xr:uid="{00000000-0005-0000-0000-0000673D0000}"/>
    <cellStyle name="40% - Énfasis4 2 3 8 3" xfId="12571" xr:uid="{00000000-0005-0000-0000-0000683D0000}"/>
    <cellStyle name="40% - Énfasis4 2 3 8 3 2" xfId="34638" xr:uid="{00000000-0005-0000-0000-0000693D0000}"/>
    <cellStyle name="40% - Énfasis4 2 3 8 4" xfId="7693" xr:uid="{00000000-0005-0000-0000-00006A3D0000}"/>
    <cellStyle name="40% - Énfasis4 2 3 8 5" xfId="24816" xr:uid="{00000000-0005-0000-0000-00006B3D0000}"/>
    <cellStyle name="40% - Énfasis4 2 3 8 6" xfId="39645" xr:uid="{00000000-0005-0000-0000-00006C3D0000}"/>
    <cellStyle name="40% - Énfasis4 2 3 8 7" xfId="44710" xr:uid="{A9F20C6B-0EA7-4539-AF7B-704D8CA35257}"/>
    <cellStyle name="40% - Énfasis4 2 3 9" xfId="5222" xr:uid="{00000000-0005-0000-0000-00006D3D0000}"/>
    <cellStyle name="40% - Énfasis4 2 3 9 2" xfId="27315" xr:uid="{00000000-0005-0000-0000-00006E3D0000}"/>
    <cellStyle name="40% - Énfasis4 2 4" xfId="343" xr:uid="{00000000-0005-0000-0000-00006F3D0000}"/>
    <cellStyle name="40% - Énfasis4 2 4 10" xfId="19297" xr:uid="{00000000-0005-0000-0000-0000703D0000}"/>
    <cellStyle name="40% - Énfasis4 2 4 11" xfId="19709" xr:uid="{00000000-0005-0000-0000-0000713D0000}"/>
    <cellStyle name="40% - Énfasis4 2 4 12" xfId="10236" xr:uid="{00000000-0005-0000-0000-0000723D0000}"/>
    <cellStyle name="40% - Énfasis4 2 4 13" xfId="22133" xr:uid="{00000000-0005-0000-0000-0000733D0000}"/>
    <cellStyle name="40% - Énfasis4 2 4 14" xfId="22377" xr:uid="{00000000-0005-0000-0000-0000743D0000}"/>
    <cellStyle name="40% - Énfasis4 2 4 15" xfId="37207" xr:uid="{00000000-0005-0000-0000-0000753D0000}"/>
    <cellStyle name="40% - Énfasis4 2 4 16" xfId="42275" xr:uid="{D60CF070-FD45-409B-B906-D24D6984AEF0}"/>
    <cellStyle name="40% - Énfasis4 2 4 2" xfId="649" xr:uid="{00000000-0005-0000-0000-0000763D0000}"/>
    <cellStyle name="40% - Énfasis4 2 4 2 10" xfId="37506" xr:uid="{00000000-0005-0000-0000-0000773D0000}"/>
    <cellStyle name="40% - Énfasis4 2 4 2 11" xfId="42574" xr:uid="{1B6D40DA-FE17-4EEC-B2FB-0D9117FF145A}"/>
    <cellStyle name="40% - Énfasis4 2 4 2 2" xfId="2259" xr:uid="{00000000-0005-0000-0000-0000783D0000}"/>
    <cellStyle name="40% - Énfasis4 2 4 2 2 2" xfId="4701" xr:uid="{00000000-0005-0000-0000-0000793D0000}"/>
    <cellStyle name="40% - Énfasis4 2 4 2 2 2 2" xfId="18811" xr:uid="{00000000-0005-0000-0000-00007A3D0000}"/>
    <cellStyle name="40% - Énfasis4 2 4 2 2 2 2 2" xfId="31704" xr:uid="{00000000-0005-0000-0000-00007B3D0000}"/>
    <cellStyle name="40% - Énfasis4 2 4 2 2 2 3" xfId="14522" xr:uid="{00000000-0005-0000-0000-00007C3D0000}"/>
    <cellStyle name="40% - Énfasis4 2 4 2 2 2 3 2" xfId="36589" xr:uid="{00000000-0005-0000-0000-00007D3D0000}"/>
    <cellStyle name="40% - Énfasis4 2 4 2 2 2 4" xfId="9644" xr:uid="{00000000-0005-0000-0000-00007E3D0000}"/>
    <cellStyle name="40% - Énfasis4 2 4 2 2 2 5" xfId="26769" xr:uid="{00000000-0005-0000-0000-00007F3D0000}"/>
    <cellStyle name="40% - Énfasis4 2 4 2 2 2 6" xfId="41598" xr:uid="{00000000-0005-0000-0000-0000803D0000}"/>
    <cellStyle name="40% - Énfasis4 2 4 2 2 2 7" xfId="46661" xr:uid="{515DEB62-D6D1-4995-8E44-64E5A9AC55B8}"/>
    <cellStyle name="40% - Énfasis4 2 4 2 2 3" xfId="7175" xr:uid="{00000000-0005-0000-0000-0000813D0000}"/>
    <cellStyle name="40% - Énfasis4 2 4 2 2 3 2" xfId="29268" xr:uid="{00000000-0005-0000-0000-0000823D0000}"/>
    <cellStyle name="40% - Énfasis4 2 4 2 2 4" xfId="16336" xr:uid="{00000000-0005-0000-0000-0000833D0000}"/>
    <cellStyle name="40% - Énfasis4 2 4 2 2 4 2" xfId="34153" xr:uid="{00000000-0005-0000-0000-0000843D0000}"/>
    <cellStyle name="40% - Énfasis4 2 4 2 2 5" xfId="21577" xr:uid="{00000000-0005-0000-0000-0000853D0000}"/>
    <cellStyle name="40% - Énfasis4 2 4 2 2 6" xfId="12086" xr:uid="{00000000-0005-0000-0000-0000863D0000}"/>
    <cellStyle name="40% - Énfasis4 2 4 2 2 7" xfId="24227" xr:uid="{00000000-0005-0000-0000-0000873D0000}"/>
    <cellStyle name="40% - Énfasis4 2 4 2 2 8" xfId="39057" xr:uid="{00000000-0005-0000-0000-0000883D0000}"/>
    <cellStyle name="40% - Énfasis4 2 4 2 2 9" xfId="44125" xr:uid="{5CC60316-402A-468A-BC5A-5AC32E627779}"/>
    <cellStyle name="40% - Énfasis4 2 4 2 3" xfId="1646" xr:uid="{00000000-0005-0000-0000-0000893D0000}"/>
    <cellStyle name="40% - Énfasis4 2 4 2 3 2" xfId="4088" xr:uid="{00000000-0005-0000-0000-00008A3D0000}"/>
    <cellStyle name="40% - Énfasis4 2 4 2 3 2 2" xfId="18198" xr:uid="{00000000-0005-0000-0000-00008B3D0000}"/>
    <cellStyle name="40% - Énfasis4 2 4 2 3 2 2 2" xfId="31091" xr:uid="{00000000-0005-0000-0000-00008C3D0000}"/>
    <cellStyle name="40% - Énfasis4 2 4 2 3 2 3" xfId="13909" xr:uid="{00000000-0005-0000-0000-00008D3D0000}"/>
    <cellStyle name="40% - Énfasis4 2 4 2 3 2 3 2" xfId="35976" xr:uid="{00000000-0005-0000-0000-00008E3D0000}"/>
    <cellStyle name="40% - Énfasis4 2 4 2 3 2 4" xfId="9031" xr:uid="{00000000-0005-0000-0000-00008F3D0000}"/>
    <cellStyle name="40% - Énfasis4 2 4 2 3 2 5" xfId="26156" xr:uid="{00000000-0005-0000-0000-0000903D0000}"/>
    <cellStyle name="40% - Énfasis4 2 4 2 3 2 6" xfId="40985" xr:uid="{00000000-0005-0000-0000-0000913D0000}"/>
    <cellStyle name="40% - Énfasis4 2 4 2 3 2 7" xfId="46048" xr:uid="{97798E54-0E49-4899-AA8C-D79B4AB99106}"/>
    <cellStyle name="40% - Énfasis4 2 4 2 3 3" xfId="6562" xr:uid="{00000000-0005-0000-0000-0000923D0000}"/>
    <cellStyle name="40% - Énfasis4 2 4 2 3 3 2" xfId="28655" xr:uid="{00000000-0005-0000-0000-0000933D0000}"/>
    <cellStyle name="40% - Énfasis4 2 4 2 3 4" xfId="20964" xr:uid="{00000000-0005-0000-0000-0000943D0000}"/>
    <cellStyle name="40% - Énfasis4 2 4 2 3 4 2" xfId="33540" xr:uid="{00000000-0005-0000-0000-0000953D0000}"/>
    <cellStyle name="40% - Énfasis4 2 4 2 3 5" xfId="11473" xr:uid="{00000000-0005-0000-0000-0000963D0000}"/>
    <cellStyle name="40% - Énfasis4 2 4 2 3 6" xfId="23614" xr:uid="{00000000-0005-0000-0000-0000973D0000}"/>
    <cellStyle name="40% - Énfasis4 2 4 2 3 7" xfId="38444" xr:uid="{00000000-0005-0000-0000-0000983D0000}"/>
    <cellStyle name="40% - Énfasis4 2 4 2 3 8" xfId="43512" xr:uid="{98FF0D33-30C8-4EF8-8942-3AA71664217D}"/>
    <cellStyle name="40% - Énfasis4 2 4 2 4" xfId="3150" xr:uid="{00000000-0005-0000-0000-0000993D0000}"/>
    <cellStyle name="40% - Énfasis4 2 4 2 4 2" xfId="17260" xr:uid="{00000000-0005-0000-0000-00009A3D0000}"/>
    <cellStyle name="40% - Énfasis4 2 4 2 4 2 2" xfId="30153" xr:uid="{00000000-0005-0000-0000-00009B3D0000}"/>
    <cellStyle name="40% - Énfasis4 2 4 2 4 3" xfId="12971" xr:uid="{00000000-0005-0000-0000-00009C3D0000}"/>
    <cellStyle name="40% - Énfasis4 2 4 2 4 3 2" xfId="35038" xr:uid="{00000000-0005-0000-0000-00009D3D0000}"/>
    <cellStyle name="40% - Énfasis4 2 4 2 4 4" xfId="8093" xr:uid="{00000000-0005-0000-0000-00009E3D0000}"/>
    <cellStyle name="40% - Énfasis4 2 4 2 4 5" xfId="25218" xr:uid="{00000000-0005-0000-0000-00009F3D0000}"/>
    <cellStyle name="40% - Énfasis4 2 4 2 4 6" xfId="40047" xr:uid="{00000000-0005-0000-0000-0000A03D0000}"/>
    <cellStyle name="40% - Énfasis4 2 4 2 4 7" xfId="45110" xr:uid="{20B23DED-4FEF-4BD4-8A90-DE9DB1EFB1CE}"/>
    <cellStyle name="40% - Énfasis4 2 4 2 5" xfId="5624" xr:uid="{00000000-0005-0000-0000-0000A13D0000}"/>
    <cellStyle name="40% - Énfasis4 2 4 2 5 2" xfId="27717" xr:uid="{00000000-0005-0000-0000-0000A23D0000}"/>
    <cellStyle name="40% - Énfasis4 2 4 2 6" xfId="15705" xr:uid="{00000000-0005-0000-0000-0000A33D0000}"/>
    <cellStyle name="40% - Énfasis4 2 4 2 6 2" xfId="32602" xr:uid="{00000000-0005-0000-0000-0000A43D0000}"/>
    <cellStyle name="40% - Énfasis4 2 4 2 7" xfId="20008" xr:uid="{00000000-0005-0000-0000-0000A53D0000}"/>
    <cellStyle name="40% - Énfasis4 2 4 2 8" xfId="10535" xr:uid="{00000000-0005-0000-0000-0000A63D0000}"/>
    <cellStyle name="40% - Énfasis4 2 4 2 9" xfId="22676" xr:uid="{00000000-0005-0000-0000-0000A73D0000}"/>
    <cellStyle name="40% - Énfasis4 2 4 3" xfId="1347" xr:uid="{00000000-0005-0000-0000-0000A83D0000}"/>
    <cellStyle name="40% - Énfasis4 2 4 3 2" xfId="3789" xr:uid="{00000000-0005-0000-0000-0000A93D0000}"/>
    <cellStyle name="40% - Énfasis4 2 4 3 2 2" xfId="17899" xr:uid="{00000000-0005-0000-0000-0000AA3D0000}"/>
    <cellStyle name="40% - Énfasis4 2 4 3 2 2 2" xfId="30792" xr:uid="{00000000-0005-0000-0000-0000AB3D0000}"/>
    <cellStyle name="40% - Énfasis4 2 4 3 2 3" xfId="13610" xr:uid="{00000000-0005-0000-0000-0000AC3D0000}"/>
    <cellStyle name="40% - Énfasis4 2 4 3 2 3 2" xfId="35677" xr:uid="{00000000-0005-0000-0000-0000AD3D0000}"/>
    <cellStyle name="40% - Énfasis4 2 4 3 2 4" xfId="8732" xr:uid="{00000000-0005-0000-0000-0000AE3D0000}"/>
    <cellStyle name="40% - Énfasis4 2 4 3 2 5" xfId="25857" xr:uid="{00000000-0005-0000-0000-0000AF3D0000}"/>
    <cellStyle name="40% - Énfasis4 2 4 3 2 6" xfId="40686" xr:uid="{00000000-0005-0000-0000-0000B03D0000}"/>
    <cellStyle name="40% - Énfasis4 2 4 3 2 7" xfId="45749" xr:uid="{D3860A0E-3E52-438B-BE36-7BF12E01E64E}"/>
    <cellStyle name="40% - Énfasis4 2 4 3 3" xfId="6263" xr:uid="{00000000-0005-0000-0000-0000B13D0000}"/>
    <cellStyle name="40% - Énfasis4 2 4 3 3 2" xfId="28356" xr:uid="{00000000-0005-0000-0000-0000B23D0000}"/>
    <cellStyle name="40% - Énfasis4 2 4 3 4" xfId="15406" xr:uid="{00000000-0005-0000-0000-0000B33D0000}"/>
    <cellStyle name="40% - Énfasis4 2 4 3 4 2" xfId="33241" xr:uid="{00000000-0005-0000-0000-0000B43D0000}"/>
    <cellStyle name="40% - Énfasis4 2 4 3 5" xfId="20665" xr:uid="{00000000-0005-0000-0000-0000B53D0000}"/>
    <cellStyle name="40% - Énfasis4 2 4 3 6" xfId="11174" xr:uid="{00000000-0005-0000-0000-0000B63D0000}"/>
    <cellStyle name="40% - Énfasis4 2 4 3 7" xfId="23315" xr:uid="{00000000-0005-0000-0000-0000B73D0000}"/>
    <cellStyle name="40% - Énfasis4 2 4 3 8" xfId="38145" xr:uid="{00000000-0005-0000-0000-0000B83D0000}"/>
    <cellStyle name="40% - Énfasis4 2 4 3 9" xfId="43213" xr:uid="{38646F29-8BE4-49BC-A19D-14825E219268}"/>
    <cellStyle name="40% - Énfasis4 2 4 4" xfId="1960" xr:uid="{00000000-0005-0000-0000-0000B93D0000}"/>
    <cellStyle name="40% - Énfasis4 2 4 4 2" xfId="4402" xr:uid="{00000000-0005-0000-0000-0000BA3D0000}"/>
    <cellStyle name="40% - Énfasis4 2 4 4 2 2" xfId="18512" xr:uid="{00000000-0005-0000-0000-0000BB3D0000}"/>
    <cellStyle name="40% - Énfasis4 2 4 4 2 2 2" xfId="31405" xr:uid="{00000000-0005-0000-0000-0000BC3D0000}"/>
    <cellStyle name="40% - Énfasis4 2 4 4 2 3" xfId="14223" xr:uid="{00000000-0005-0000-0000-0000BD3D0000}"/>
    <cellStyle name="40% - Énfasis4 2 4 4 2 3 2" xfId="36290" xr:uid="{00000000-0005-0000-0000-0000BE3D0000}"/>
    <cellStyle name="40% - Énfasis4 2 4 4 2 4" xfId="9345" xr:uid="{00000000-0005-0000-0000-0000BF3D0000}"/>
    <cellStyle name="40% - Énfasis4 2 4 4 2 5" xfId="26470" xr:uid="{00000000-0005-0000-0000-0000C03D0000}"/>
    <cellStyle name="40% - Énfasis4 2 4 4 2 6" xfId="41299" xr:uid="{00000000-0005-0000-0000-0000C13D0000}"/>
    <cellStyle name="40% - Énfasis4 2 4 4 2 7" xfId="46362" xr:uid="{B42E0763-77CB-47F5-942A-6384B430A519}"/>
    <cellStyle name="40% - Énfasis4 2 4 4 3" xfId="6876" xr:uid="{00000000-0005-0000-0000-0000C23D0000}"/>
    <cellStyle name="40% - Énfasis4 2 4 4 3 2" xfId="28969" xr:uid="{00000000-0005-0000-0000-0000C33D0000}"/>
    <cellStyle name="40% - Énfasis4 2 4 4 4" xfId="16037" xr:uid="{00000000-0005-0000-0000-0000C43D0000}"/>
    <cellStyle name="40% - Énfasis4 2 4 4 4 2" xfId="33854" xr:uid="{00000000-0005-0000-0000-0000C53D0000}"/>
    <cellStyle name="40% - Énfasis4 2 4 4 5" xfId="21278" xr:uid="{00000000-0005-0000-0000-0000C63D0000}"/>
    <cellStyle name="40% - Énfasis4 2 4 4 6" xfId="11787" xr:uid="{00000000-0005-0000-0000-0000C73D0000}"/>
    <cellStyle name="40% - Énfasis4 2 4 4 7" xfId="23928" xr:uid="{00000000-0005-0000-0000-0000C83D0000}"/>
    <cellStyle name="40% - Énfasis4 2 4 4 8" xfId="38758" xr:uid="{00000000-0005-0000-0000-0000C93D0000}"/>
    <cellStyle name="40% - Énfasis4 2 4 4 9" xfId="43826" xr:uid="{921AC6EA-1CAE-43EC-880C-250C801D8058}"/>
    <cellStyle name="40% - Énfasis4 2 4 5" xfId="2379" xr:uid="{00000000-0005-0000-0000-0000CA3D0000}"/>
    <cellStyle name="40% - Énfasis4 2 4 5 2" xfId="4821" xr:uid="{00000000-0005-0000-0000-0000CB3D0000}"/>
    <cellStyle name="40% - Énfasis4 2 4 5 2 2" xfId="18931" xr:uid="{00000000-0005-0000-0000-0000CC3D0000}"/>
    <cellStyle name="40% - Énfasis4 2 4 5 2 2 2" xfId="31824" xr:uid="{00000000-0005-0000-0000-0000CD3D0000}"/>
    <cellStyle name="40% - Énfasis4 2 4 5 2 3" xfId="14642" xr:uid="{00000000-0005-0000-0000-0000CE3D0000}"/>
    <cellStyle name="40% - Énfasis4 2 4 5 2 3 2" xfId="36709" xr:uid="{00000000-0005-0000-0000-0000CF3D0000}"/>
    <cellStyle name="40% - Énfasis4 2 4 5 2 4" xfId="9764" xr:uid="{00000000-0005-0000-0000-0000D03D0000}"/>
    <cellStyle name="40% - Énfasis4 2 4 5 2 5" xfId="26889" xr:uid="{00000000-0005-0000-0000-0000D13D0000}"/>
    <cellStyle name="40% - Énfasis4 2 4 5 2 6" xfId="41718" xr:uid="{00000000-0005-0000-0000-0000D23D0000}"/>
    <cellStyle name="40% - Énfasis4 2 4 5 2 7" xfId="46781" xr:uid="{B31500DD-31CA-4570-A188-8902FADB619E}"/>
    <cellStyle name="40% - Énfasis4 2 4 5 3" xfId="7295" xr:uid="{00000000-0005-0000-0000-0000D33D0000}"/>
    <cellStyle name="40% - Énfasis4 2 4 5 3 2" xfId="29388" xr:uid="{00000000-0005-0000-0000-0000D43D0000}"/>
    <cellStyle name="40% - Énfasis4 2 4 5 4" xfId="16456" xr:uid="{00000000-0005-0000-0000-0000D53D0000}"/>
    <cellStyle name="40% - Énfasis4 2 4 5 4 2" xfId="34273" xr:uid="{00000000-0005-0000-0000-0000D63D0000}"/>
    <cellStyle name="40% - Énfasis4 2 4 5 5" xfId="21697" xr:uid="{00000000-0005-0000-0000-0000D73D0000}"/>
    <cellStyle name="40% - Énfasis4 2 4 5 6" xfId="12206" xr:uid="{00000000-0005-0000-0000-0000D83D0000}"/>
    <cellStyle name="40% - Énfasis4 2 4 5 7" xfId="24347" xr:uid="{00000000-0005-0000-0000-0000D93D0000}"/>
    <cellStyle name="40% - Énfasis4 2 4 5 8" xfId="39177" xr:uid="{00000000-0005-0000-0000-0000DA3D0000}"/>
    <cellStyle name="40% - Énfasis4 2 4 5 9" xfId="44245" xr:uid="{70FE868B-005F-4183-8253-3BCC20D21759}"/>
    <cellStyle name="40% - Énfasis4 2 4 6" xfId="905" xr:uid="{00000000-0005-0000-0000-0000DB3D0000}"/>
    <cellStyle name="40% - Énfasis4 2 4 6 2" xfId="3350" xr:uid="{00000000-0005-0000-0000-0000DC3D0000}"/>
    <cellStyle name="40% - Énfasis4 2 4 6 2 2" xfId="17460" xr:uid="{00000000-0005-0000-0000-0000DD3D0000}"/>
    <cellStyle name="40% - Énfasis4 2 4 6 2 2 2" xfId="30353" xr:uid="{00000000-0005-0000-0000-0000DE3D0000}"/>
    <cellStyle name="40% - Énfasis4 2 4 6 2 3" xfId="13171" xr:uid="{00000000-0005-0000-0000-0000DF3D0000}"/>
    <cellStyle name="40% - Énfasis4 2 4 6 2 3 2" xfId="35238" xr:uid="{00000000-0005-0000-0000-0000E03D0000}"/>
    <cellStyle name="40% - Énfasis4 2 4 6 2 4" xfId="8293" xr:uid="{00000000-0005-0000-0000-0000E13D0000}"/>
    <cellStyle name="40% - Énfasis4 2 4 6 2 5" xfId="25418" xr:uid="{00000000-0005-0000-0000-0000E23D0000}"/>
    <cellStyle name="40% - Énfasis4 2 4 6 2 6" xfId="40247" xr:uid="{00000000-0005-0000-0000-0000E33D0000}"/>
    <cellStyle name="40% - Énfasis4 2 4 6 2 7" xfId="45310" xr:uid="{A58CD8E7-6770-4AF3-AD12-24F14DCD2294}"/>
    <cellStyle name="40% - Énfasis4 2 4 6 3" xfId="5824" xr:uid="{00000000-0005-0000-0000-0000E43D0000}"/>
    <cellStyle name="40% - Énfasis4 2 4 6 3 2" xfId="27917" xr:uid="{00000000-0005-0000-0000-0000E53D0000}"/>
    <cellStyle name="40% - Énfasis4 2 4 6 4" xfId="20226" xr:uid="{00000000-0005-0000-0000-0000E63D0000}"/>
    <cellStyle name="40% - Énfasis4 2 4 6 4 2" xfId="32802" xr:uid="{00000000-0005-0000-0000-0000E73D0000}"/>
    <cellStyle name="40% - Énfasis4 2 4 6 5" xfId="10735" xr:uid="{00000000-0005-0000-0000-0000E83D0000}"/>
    <cellStyle name="40% - Énfasis4 2 4 6 6" xfId="22876" xr:uid="{00000000-0005-0000-0000-0000E93D0000}"/>
    <cellStyle name="40% - Énfasis4 2 4 6 7" xfId="37706" xr:uid="{00000000-0005-0000-0000-0000EA3D0000}"/>
    <cellStyle name="40% - Énfasis4 2 4 6 8" xfId="42774" xr:uid="{CAB2F5B4-0376-4AA5-A472-27BC3C1E1F03}"/>
    <cellStyle name="40% - Énfasis4 2 4 7" xfId="2851" xr:uid="{00000000-0005-0000-0000-0000EB3D0000}"/>
    <cellStyle name="40% - Énfasis4 2 4 7 2" xfId="16961" xr:uid="{00000000-0005-0000-0000-0000EC3D0000}"/>
    <cellStyle name="40% - Énfasis4 2 4 7 2 2" xfId="29854" xr:uid="{00000000-0005-0000-0000-0000ED3D0000}"/>
    <cellStyle name="40% - Énfasis4 2 4 7 3" xfId="12672" xr:uid="{00000000-0005-0000-0000-0000EE3D0000}"/>
    <cellStyle name="40% - Énfasis4 2 4 7 3 2" xfId="34739" xr:uid="{00000000-0005-0000-0000-0000EF3D0000}"/>
    <cellStyle name="40% - Énfasis4 2 4 7 4" xfId="7794" xr:uid="{00000000-0005-0000-0000-0000F03D0000}"/>
    <cellStyle name="40% - Énfasis4 2 4 7 5" xfId="24919" xr:uid="{00000000-0005-0000-0000-0000F13D0000}"/>
    <cellStyle name="40% - Énfasis4 2 4 7 6" xfId="39748" xr:uid="{00000000-0005-0000-0000-0000F23D0000}"/>
    <cellStyle name="40% - Énfasis4 2 4 7 7" xfId="44811" xr:uid="{D7A3C0F6-8F6F-493F-BF86-1A8161163B3B}"/>
    <cellStyle name="40% - Énfasis4 2 4 8" xfId="5325" xr:uid="{00000000-0005-0000-0000-0000F33D0000}"/>
    <cellStyle name="40% - Énfasis4 2 4 8 2" xfId="27418" xr:uid="{00000000-0005-0000-0000-0000F43D0000}"/>
    <cellStyle name="40% - Énfasis4 2 4 9" xfId="14968" xr:uid="{00000000-0005-0000-0000-0000F53D0000}"/>
    <cellStyle name="40% - Énfasis4 2 4 9 2" xfId="32303" xr:uid="{00000000-0005-0000-0000-0000F63D0000}"/>
    <cellStyle name="40% - Énfasis4 2 5" xfId="471" xr:uid="{00000000-0005-0000-0000-0000F73D0000}"/>
    <cellStyle name="40% - Énfasis4 2 5 10" xfId="19422" xr:uid="{00000000-0005-0000-0000-0000F83D0000}"/>
    <cellStyle name="40% - Énfasis4 2 5 11" xfId="19834" xr:uid="{00000000-0005-0000-0000-0000F93D0000}"/>
    <cellStyle name="40% - Énfasis4 2 5 12" xfId="10361" xr:uid="{00000000-0005-0000-0000-0000FA3D0000}"/>
    <cellStyle name="40% - Énfasis4 2 5 13" xfId="22502" xr:uid="{00000000-0005-0000-0000-0000FB3D0000}"/>
    <cellStyle name="40% - Énfasis4 2 5 14" xfId="37332" xr:uid="{00000000-0005-0000-0000-0000FC3D0000}"/>
    <cellStyle name="40% - Énfasis4 2 5 15" xfId="42400" xr:uid="{98E0754F-E182-4A0F-B779-BB9F8DE1CE73}"/>
    <cellStyle name="40% - Énfasis4 2 5 2" xfId="650" xr:uid="{00000000-0005-0000-0000-0000FD3D0000}"/>
    <cellStyle name="40% - Énfasis4 2 5 2 10" xfId="37507" xr:uid="{00000000-0005-0000-0000-0000FE3D0000}"/>
    <cellStyle name="40% - Énfasis4 2 5 2 11" xfId="42575" xr:uid="{EBDCEA96-57D6-453F-82D4-54AF9D51B68E}"/>
    <cellStyle name="40% - Énfasis4 2 5 2 2" xfId="2260" xr:uid="{00000000-0005-0000-0000-0000FF3D0000}"/>
    <cellStyle name="40% - Énfasis4 2 5 2 2 2" xfId="4702" xr:uid="{00000000-0005-0000-0000-0000003E0000}"/>
    <cellStyle name="40% - Énfasis4 2 5 2 2 2 2" xfId="18812" xr:uid="{00000000-0005-0000-0000-0000013E0000}"/>
    <cellStyle name="40% - Énfasis4 2 5 2 2 2 2 2" xfId="31705" xr:uid="{00000000-0005-0000-0000-0000023E0000}"/>
    <cellStyle name="40% - Énfasis4 2 5 2 2 2 3" xfId="14523" xr:uid="{00000000-0005-0000-0000-0000033E0000}"/>
    <cellStyle name="40% - Énfasis4 2 5 2 2 2 3 2" xfId="36590" xr:uid="{00000000-0005-0000-0000-0000043E0000}"/>
    <cellStyle name="40% - Énfasis4 2 5 2 2 2 4" xfId="9645" xr:uid="{00000000-0005-0000-0000-0000053E0000}"/>
    <cellStyle name="40% - Énfasis4 2 5 2 2 2 5" xfId="26770" xr:uid="{00000000-0005-0000-0000-0000063E0000}"/>
    <cellStyle name="40% - Énfasis4 2 5 2 2 2 6" xfId="41599" xr:uid="{00000000-0005-0000-0000-0000073E0000}"/>
    <cellStyle name="40% - Énfasis4 2 5 2 2 2 7" xfId="46662" xr:uid="{8061CCED-B5AE-4CDF-B6EF-D7ECD3C05A48}"/>
    <cellStyle name="40% - Énfasis4 2 5 2 2 3" xfId="7176" xr:uid="{00000000-0005-0000-0000-0000083E0000}"/>
    <cellStyle name="40% - Énfasis4 2 5 2 2 3 2" xfId="29269" xr:uid="{00000000-0005-0000-0000-0000093E0000}"/>
    <cellStyle name="40% - Énfasis4 2 5 2 2 4" xfId="16337" xr:uid="{00000000-0005-0000-0000-00000A3E0000}"/>
    <cellStyle name="40% - Énfasis4 2 5 2 2 4 2" xfId="34154" xr:uid="{00000000-0005-0000-0000-00000B3E0000}"/>
    <cellStyle name="40% - Énfasis4 2 5 2 2 5" xfId="21578" xr:uid="{00000000-0005-0000-0000-00000C3E0000}"/>
    <cellStyle name="40% - Énfasis4 2 5 2 2 6" xfId="12087" xr:uid="{00000000-0005-0000-0000-00000D3E0000}"/>
    <cellStyle name="40% - Énfasis4 2 5 2 2 7" xfId="24228" xr:uid="{00000000-0005-0000-0000-00000E3E0000}"/>
    <cellStyle name="40% - Énfasis4 2 5 2 2 8" xfId="39058" xr:uid="{00000000-0005-0000-0000-00000F3E0000}"/>
    <cellStyle name="40% - Énfasis4 2 5 2 2 9" xfId="44126" xr:uid="{DB7A9C27-C1C2-4C34-8365-2AE8F89BFDC6}"/>
    <cellStyle name="40% - Énfasis4 2 5 2 3" xfId="1647" xr:uid="{00000000-0005-0000-0000-0000103E0000}"/>
    <cellStyle name="40% - Énfasis4 2 5 2 3 2" xfId="4089" xr:uid="{00000000-0005-0000-0000-0000113E0000}"/>
    <cellStyle name="40% - Énfasis4 2 5 2 3 2 2" xfId="18199" xr:uid="{00000000-0005-0000-0000-0000123E0000}"/>
    <cellStyle name="40% - Énfasis4 2 5 2 3 2 2 2" xfId="31092" xr:uid="{00000000-0005-0000-0000-0000133E0000}"/>
    <cellStyle name="40% - Énfasis4 2 5 2 3 2 3" xfId="13910" xr:uid="{00000000-0005-0000-0000-0000143E0000}"/>
    <cellStyle name="40% - Énfasis4 2 5 2 3 2 3 2" xfId="35977" xr:uid="{00000000-0005-0000-0000-0000153E0000}"/>
    <cellStyle name="40% - Énfasis4 2 5 2 3 2 4" xfId="9032" xr:uid="{00000000-0005-0000-0000-0000163E0000}"/>
    <cellStyle name="40% - Énfasis4 2 5 2 3 2 5" xfId="26157" xr:uid="{00000000-0005-0000-0000-0000173E0000}"/>
    <cellStyle name="40% - Énfasis4 2 5 2 3 2 6" xfId="40986" xr:uid="{00000000-0005-0000-0000-0000183E0000}"/>
    <cellStyle name="40% - Énfasis4 2 5 2 3 2 7" xfId="46049" xr:uid="{D765231D-472F-447C-8B00-A629A168E5AC}"/>
    <cellStyle name="40% - Énfasis4 2 5 2 3 3" xfId="6563" xr:uid="{00000000-0005-0000-0000-0000193E0000}"/>
    <cellStyle name="40% - Énfasis4 2 5 2 3 3 2" xfId="28656" xr:uid="{00000000-0005-0000-0000-00001A3E0000}"/>
    <cellStyle name="40% - Énfasis4 2 5 2 3 4" xfId="20965" xr:uid="{00000000-0005-0000-0000-00001B3E0000}"/>
    <cellStyle name="40% - Énfasis4 2 5 2 3 4 2" xfId="33541" xr:uid="{00000000-0005-0000-0000-00001C3E0000}"/>
    <cellStyle name="40% - Énfasis4 2 5 2 3 5" xfId="11474" xr:uid="{00000000-0005-0000-0000-00001D3E0000}"/>
    <cellStyle name="40% - Énfasis4 2 5 2 3 6" xfId="23615" xr:uid="{00000000-0005-0000-0000-00001E3E0000}"/>
    <cellStyle name="40% - Énfasis4 2 5 2 3 7" xfId="38445" xr:uid="{00000000-0005-0000-0000-00001F3E0000}"/>
    <cellStyle name="40% - Énfasis4 2 5 2 3 8" xfId="43513" xr:uid="{F559E181-BB08-45D3-83B0-3AFE4D004793}"/>
    <cellStyle name="40% - Énfasis4 2 5 2 4" xfId="3151" xr:uid="{00000000-0005-0000-0000-0000203E0000}"/>
    <cellStyle name="40% - Énfasis4 2 5 2 4 2" xfId="17261" xr:uid="{00000000-0005-0000-0000-0000213E0000}"/>
    <cellStyle name="40% - Énfasis4 2 5 2 4 2 2" xfId="30154" xr:uid="{00000000-0005-0000-0000-0000223E0000}"/>
    <cellStyle name="40% - Énfasis4 2 5 2 4 3" xfId="12972" xr:uid="{00000000-0005-0000-0000-0000233E0000}"/>
    <cellStyle name="40% - Énfasis4 2 5 2 4 3 2" xfId="35039" xr:uid="{00000000-0005-0000-0000-0000243E0000}"/>
    <cellStyle name="40% - Énfasis4 2 5 2 4 4" xfId="8094" xr:uid="{00000000-0005-0000-0000-0000253E0000}"/>
    <cellStyle name="40% - Énfasis4 2 5 2 4 5" xfId="25219" xr:uid="{00000000-0005-0000-0000-0000263E0000}"/>
    <cellStyle name="40% - Énfasis4 2 5 2 4 6" xfId="40048" xr:uid="{00000000-0005-0000-0000-0000273E0000}"/>
    <cellStyle name="40% - Énfasis4 2 5 2 4 7" xfId="45111" xr:uid="{2A7A9942-7F96-4D79-B27A-DEEA7294FCF8}"/>
    <cellStyle name="40% - Énfasis4 2 5 2 5" xfId="5625" xr:uid="{00000000-0005-0000-0000-0000283E0000}"/>
    <cellStyle name="40% - Énfasis4 2 5 2 5 2" xfId="27718" xr:uid="{00000000-0005-0000-0000-0000293E0000}"/>
    <cellStyle name="40% - Énfasis4 2 5 2 6" xfId="15706" xr:uid="{00000000-0005-0000-0000-00002A3E0000}"/>
    <cellStyle name="40% - Énfasis4 2 5 2 6 2" xfId="32603" xr:uid="{00000000-0005-0000-0000-00002B3E0000}"/>
    <cellStyle name="40% - Énfasis4 2 5 2 7" xfId="20009" xr:uid="{00000000-0005-0000-0000-00002C3E0000}"/>
    <cellStyle name="40% - Énfasis4 2 5 2 8" xfId="10536" xr:uid="{00000000-0005-0000-0000-00002D3E0000}"/>
    <cellStyle name="40% - Énfasis4 2 5 2 9" xfId="22677" xr:uid="{00000000-0005-0000-0000-00002E3E0000}"/>
    <cellStyle name="40% - Énfasis4 2 5 3" xfId="1472" xr:uid="{00000000-0005-0000-0000-00002F3E0000}"/>
    <cellStyle name="40% - Énfasis4 2 5 3 2" xfId="3914" xr:uid="{00000000-0005-0000-0000-0000303E0000}"/>
    <cellStyle name="40% - Énfasis4 2 5 3 2 2" xfId="18024" xr:uid="{00000000-0005-0000-0000-0000313E0000}"/>
    <cellStyle name="40% - Énfasis4 2 5 3 2 2 2" xfId="30917" xr:uid="{00000000-0005-0000-0000-0000323E0000}"/>
    <cellStyle name="40% - Énfasis4 2 5 3 2 3" xfId="13735" xr:uid="{00000000-0005-0000-0000-0000333E0000}"/>
    <cellStyle name="40% - Énfasis4 2 5 3 2 3 2" xfId="35802" xr:uid="{00000000-0005-0000-0000-0000343E0000}"/>
    <cellStyle name="40% - Énfasis4 2 5 3 2 4" xfId="8857" xr:uid="{00000000-0005-0000-0000-0000353E0000}"/>
    <cellStyle name="40% - Énfasis4 2 5 3 2 5" xfId="25982" xr:uid="{00000000-0005-0000-0000-0000363E0000}"/>
    <cellStyle name="40% - Énfasis4 2 5 3 2 6" xfId="40811" xr:uid="{00000000-0005-0000-0000-0000373E0000}"/>
    <cellStyle name="40% - Énfasis4 2 5 3 2 7" xfId="45874" xr:uid="{B84A062E-5FD8-405F-9DEB-C323EC9DE99F}"/>
    <cellStyle name="40% - Énfasis4 2 5 3 3" xfId="6388" xr:uid="{00000000-0005-0000-0000-0000383E0000}"/>
    <cellStyle name="40% - Énfasis4 2 5 3 3 2" xfId="28481" xr:uid="{00000000-0005-0000-0000-0000393E0000}"/>
    <cellStyle name="40% - Énfasis4 2 5 3 4" xfId="15531" xr:uid="{00000000-0005-0000-0000-00003A3E0000}"/>
    <cellStyle name="40% - Énfasis4 2 5 3 4 2" xfId="33366" xr:uid="{00000000-0005-0000-0000-00003B3E0000}"/>
    <cellStyle name="40% - Énfasis4 2 5 3 5" xfId="20790" xr:uid="{00000000-0005-0000-0000-00003C3E0000}"/>
    <cellStyle name="40% - Énfasis4 2 5 3 6" xfId="11299" xr:uid="{00000000-0005-0000-0000-00003D3E0000}"/>
    <cellStyle name="40% - Énfasis4 2 5 3 7" xfId="23440" xr:uid="{00000000-0005-0000-0000-00003E3E0000}"/>
    <cellStyle name="40% - Énfasis4 2 5 3 8" xfId="38270" xr:uid="{00000000-0005-0000-0000-00003F3E0000}"/>
    <cellStyle name="40% - Énfasis4 2 5 3 9" xfId="43338" xr:uid="{47411700-A625-4B19-8629-8EEAB0EF65DE}"/>
    <cellStyle name="40% - Énfasis4 2 5 4" xfId="2085" xr:uid="{00000000-0005-0000-0000-0000403E0000}"/>
    <cellStyle name="40% - Énfasis4 2 5 4 2" xfId="4527" xr:uid="{00000000-0005-0000-0000-0000413E0000}"/>
    <cellStyle name="40% - Énfasis4 2 5 4 2 2" xfId="18637" xr:uid="{00000000-0005-0000-0000-0000423E0000}"/>
    <cellStyle name="40% - Énfasis4 2 5 4 2 2 2" xfId="31530" xr:uid="{00000000-0005-0000-0000-0000433E0000}"/>
    <cellStyle name="40% - Énfasis4 2 5 4 2 3" xfId="14348" xr:uid="{00000000-0005-0000-0000-0000443E0000}"/>
    <cellStyle name="40% - Énfasis4 2 5 4 2 3 2" xfId="36415" xr:uid="{00000000-0005-0000-0000-0000453E0000}"/>
    <cellStyle name="40% - Énfasis4 2 5 4 2 4" xfId="9470" xr:uid="{00000000-0005-0000-0000-0000463E0000}"/>
    <cellStyle name="40% - Énfasis4 2 5 4 2 5" xfId="26595" xr:uid="{00000000-0005-0000-0000-0000473E0000}"/>
    <cellStyle name="40% - Énfasis4 2 5 4 2 6" xfId="41424" xr:uid="{00000000-0005-0000-0000-0000483E0000}"/>
    <cellStyle name="40% - Énfasis4 2 5 4 2 7" xfId="46487" xr:uid="{FB8F8404-E658-469F-96B9-E6E7472E4137}"/>
    <cellStyle name="40% - Énfasis4 2 5 4 3" xfId="7001" xr:uid="{00000000-0005-0000-0000-0000493E0000}"/>
    <cellStyle name="40% - Énfasis4 2 5 4 3 2" xfId="29094" xr:uid="{00000000-0005-0000-0000-00004A3E0000}"/>
    <cellStyle name="40% - Énfasis4 2 5 4 4" xfId="16162" xr:uid="{00000000-0005-0000-0000-00004B3E0000}"/>
    <cellStyle name="40% - Énfasis4 2 5 4 4 2" xfId="33979" xr:uid="{00000000-0005-0000-0000-00004C3E0000}"/>
    <cellStyle name="40% - Énfasis4 2 5 4 5" xfId="21403" xr:uid="{00000000-0005-0000-0000-00004D3E0000}"/>
    <cellStyle name="40% - Énfasis4 2 5 4 6" xfId="11912" xr:uid="{00000000-0005-0000-0000-00004E3E0000}"/>
    <cellStyle name="40% - Énfasis4 2 5 4 7" xfId="24053" xr:uid="{00000000-0005-0000-0000-00004F3E0000}"/>
    <cellStyle name="40% - Énfasis4 2 5 4 8" xfId="38883" xr:uid="{00000000-0005-0000-0000-0000503E0000}"/>
    <cellStyle name="40% - Énfasis4 2 5 4 9" xfId="43951" xr:uid="{8DFD6255-898C-4A51-AB35-8A7EDC646E2F}"/>
    <cellStyle name="40% - Énfasis4 2 5 5" xfId="2378" xr:uid="{00000000-0005-0000-0000-0000513E0000}"/>
    <cellStyle name="40% - Énfasis4 2 5 5 2" xfId="4820" xr:uid="{00000000-0005-0000-0000-0000523E0000}"/>
    <cellStyle name="40% - Énfasis4 2 5 5 2 2" xfId="18930" xr:uid="{00000000-0005-0000-0000-0000533E0000}"/>
    <cellStyle name="40% - Énfasis4 2 5 5 2 2 2" xfId="31823" xr:uid="{00000000-0005-0000-0000-0000543E0000}"/>
    <cellStyle name="40% - Énfasis4 2 5 5 2 3" xfId="14641" xr:uid="{00000000-0005-0000-0000-0000553E0000}"/>
    <cellStyle name="40% - Énfasis4 2 5 5 2 3 2" xfId="36708" xr:uid="{00000000-0005-0000-0000-0000563E0000}"/>
    <cellStyle name="40% - Énfasis4 2 5 5 2 4" xfId="9763" xr:uid="{00000000-0005-0000-0000-0000573E0000}"/>
    <cellStyle name="40% - Énfasis4 2 5 5 2 5" xfId="26888" xr:uid="{00000000-0005-0000-0000-0000583E0000}"/>
    <cellStyle name="40% - Énfasis4 2 5 5 2 6" xfId="41717" xr:uid="{00000000-0005-0000-0000-0000593E0000}"/>
    <cellStyle name="40% - Énfasis4 2 5 5 2 7" xfId="46780" xr:uid="{03CA025F-06A2-401B-9B59-6F859D4EB782}"/>
    <cellStyle name="40% - Énfasis4 2 5 5 3" xfId="7294" xr:uid="{00000000-0005-0000-0000-00005A3E0000}"/>
    <cellStyle name="40% - Énfasis4 2 5 5 3 2" xfId="29387" xr:uid="{00000000-0005-0000-0000-00005B3E0000}"/>
    <cellStyle name="40% - Énfasis4 2 5 5 4" xfId="16455" xr:uid="{00000000-0005-0000-0000-00005C3E0000}"/>
    <cellStyle name="40% - Énfasis4 2 5 5 4 2" xfId="34272" xr:uid="{00000000-0005-0000-0000-00005D3E0000}"/>
    <cellStyle name="40% - Énfasis4 2 5 5 5" xfId="21696" xr:uid="{00000000-0005-0000-0000-00005E3E0000}"/>
    <cellStyle name="40% - Énfasis4 2 5 5 6" xfId="12205" xr:uid="{00000000-0005-0000-0000-00005F3E0000}"/>
    <cellStyle name="40% - Énfasis4 2 5 5 7" xfId="24346" xr:uid="{00000000-0005-0000-0000-0000603E0000}"/>
    <cellStyle name="40% - Énfasis4 2 5 5 8" xfId="39176" xr:uid="{00000000-0005-0000-0000-0000613E0000}"/>
    <cellStyle name="40% - Énfasis4 2 5 5 9" xfId="44244" xr:uid="{5F1468CC-BC54-41B3-B18E-2242B13227FA}"/>
    <cellStyle name="40% - Énfasis4 2 5 6" xfId="1030" xr:uid="{00000000-0005-0000-0000-0000623E0000}"/>
    <cellStyle name="40% - Énfasis4 2 5 6 2" xfId="3475" xr:uid="{00000000-0005-0000-0000-0000633E0000}"/>
    <cellStyle name="40% - Énfasis4 2 5 6 2 2" xfId="17585" xr:uid="{00000000-0005-0000-0000-0000643E0000}"/>
    <cellStyle name="40% - Énfasis4 2 5 6 2 2 2" xfId="30478" xr:uid="{00000000-0005-0000-0000-0000653E0000}"/>
    <cellStyle name="40% - Énfasis4 2 5 6 2 3" xfId="13296" xr:uid="{00000000-0005-0000-0000-0000663E0000}"/>
    <cellStyle name="40% - Énfasis4 2 5 6 2 3 2" xfId="35363" xr:uid="{00000000-0005-0000-0000-0000673E0000}"/>
    <cellStyle name="40% - Énfasis4 2 5 6 2 4" xfId="8418" xr:uid="{00000000-0005-0000-0000-0000683E0000}"/>
    <cellStyle name="40% - Énfasis4 2 5 6 2 5" xfId="25543" xr:uid="{00000000-0005-0000-0000-0000693E0000}"/>
    <cellStyle name="40% - Énfasis4 2 5 6 2 6" xfId="40372" xr:uid="{00000000-0005-0000-0000-00006A3E0000}"/>
    <cellStyle name="40% - Énfasis4 2 5 6 2 7" xfId="45435" xr:uid="{4DE8D65A-377C-4582-8441-8DD93347A81E}"/>
    <cellStyle name="40% - Énfasis4 2 5 6 3" xfId="5949" xr:uid="{00000000-0005-0000-0000-00006B3E0000}"/>
    <cellStyle name="40% - Énfasis4 2 5 6 3 2" xfId="28042" xr:uid="{00000000-0005-0000-0000-00006C3E0000}"/>
    <cellStyle name="40% - Énfasis4 2 5 6 4" xfId="20351" xr:uid="{00000000-0005-0000-0000-00006D3E0000}"/>
    <cellStyle name="40% - Énfasis4 2 5 6 4 2" xfId="32927" xr:uid="{00000000-0005-0000-0000-00006E3E0000}"/>
    <cellStyle name="40% - Énfasis4 2 5 6 5" xfId="10860" xr:uid="{00000000-0005-0000-0000-00006F3E0000}"/>
    <cellStyle name="40% - Énfasis4 2 5 6 6" xfId="23001" xr:uid="{00000000-0005-0000-0000-0000703E0000}"/>
    <cellStyle name="40% - Énfasis4 2 5 6 7" xfId="37831" xr:uid="{00000000-0005-0000-0000-0000713E0000}"/>
    <cellStyle name="40% - Énfasis4 2 5 6 8" xfId="42899" xr:uid="{80253F4A-F321-440A-8DA4-9F20011DFC38}"/>
    <cellStyle name="40% - Énfasis4 2 5 7" xfId="2976" xr:uid="{00000000-0005-0000-0000-0000723E0000}"/>
    <cellStyle name="40% - Énfasis4 2 5 7 2" xfId="17086" xr:uid="{00000000-0005-0000-0000-0000733E0000}"/>
    <cellStyle name="40% - Énfasis4 2 5 7 2 2" xfId="29979" xr:uid="{00000000-0005-0000-0000-0000743E0000}"/>
    <cellStyle name="40% - Énfasis4 2 5 7 3" xfId="12797" xr:uid="{00000000-0005-0000-0000-0000753E0000}"/>
    <cellStyle name="40% - Énfasis4 2 5 7 3 2" xfId="34864" xr:uid="{00000000-0005-0000-0000-0000763E0000}"/>
    <cellStyle name="40% - Énfasis4 2 5 7 4" xfId="7919" xr:uid="{00000000-0005-0000-0000-0000773E0000}"/>
    <cellStyle name="40% - Énfasis4 2 5 7 5" xfId="25044" xr:uid="{00000000-0005-0000-0000-0000783E0000}"/>
    <cellStyle name="40% - Énfasis4 2 5 7 6" xfId="39873" xr:uid="{00000000-0005-0000-0000-0000793E0000}"/>
    <cellStyle name="40% - Énfasis4 2 5 7 7" xfId="44936" xr:uid="{007BCA87-C629-42FE-89DF-A61A1CBC006A}"/>
    <cellStyle name="40% - Énfasis4 2 5 8" xfId="5450" xr:uid="{00000000-0005-0000-0000-00007A3E0000}"/>
    <cellStyle name="40% - Énfasis4 2 5 8 2" xfId="27543" xr:uid="{00000000-0005-0000-0000-00007B3E0000}"/>
    <cellStyle name="40% - Énfasis4 2 5 9" xfId="15092" xr:uid="{00000000-0005-0000-0000-00007C3E0000}"/>
    <cellStyle name="40% - Énfasis4 2 5 9 2" xfId="32428" xr:uid="{00000000-0005-0000-0000-00007D3E0000}"/>
    <cellStyle name="40% - Énfasis4 2 6" xfId="518" xr:uid="{00000000-0005-0000-0000-00007E3E0000}"/>
    <cellStyle name="40% - Énfasis4 2 6 10" xfId="19466" xr:uid="{00000000-0005-0000-0000-00007F3E0000}"/>
    <cellStyle name="40% - Énfasis4 2 6 11" xfId="19878" xr:uid="{00000000-0005-0000-0000-0000803E0000}"/>
    <cellStyle name="40% - Énfasis4 2 6 12" xfId="10405" xr:uid="{00000000-0005-0000-0000-0000813E0000}"/>
    <cellStyle name="40% - Énfasis4 2 6 13" xfId="22546" xr:uid="{00000000-0005-0000-0000-0000823E0000}"/>
    <cellStyle name="40% - Énfasis4 2 6 14" xfId="37376" xr:uid="{00000000-0005-0000-0000-0000833E0000}"/>
    <cellStyle name="40% - Énfasis4 2 6 15" xfId="42444" xr:uid="{E6D4B145-2AEA-4B0C-A77D-A8AA7B63FA78}"/>
    <cellStyle name="40% - Énfasis4 2 6 2" xfId="651" xr:uid="{00000000-0005-0000-0000-0000843E0000}"/>
    <cellStyle name="40% - Énfasis4 2 6 2 10" xfId="37508" xr:uid="{00000000-0005-0000-0000-0000853E0000}"/>
    <cellStyle name="40% - Énfasis4 2 6 2 11" xfId="42576" xr:uid="{78185B34-B26B-4880-9D89-8DF1BB5AED2C}"/>
    <cellStyle name="40% - Énfasis4 2 6 2 2" xfId="2261" xr:uid="{00000000-0005-0000-0000-0000863E0000}"/>
    <cellStyle name="40% - Énfasis4 2 6 2 2 2" xfId="4703" xr:uid="{00000000-0005-0000-0000-0000873E0000}"/>
    <cellStyle name="40% - Énfasis4 2 6 2 2 2 2" xfId="18813" xr:uid="{00000000-0005-0000-0000-0000883E0000}"/>
    <cellStyle name="40% - Énfasis4 2 6 2 2 2 2 2" xfId="31706" xr:uid="{00000000-0005-0000-0000-0000893E0000}"/>
    <cellStyle name="40% - Énfasis4 2 6 2 2 2 3" xfId="14524" xr:uid="{00000000-0005-0000-0000-00008A3E0000}"/>
    <cellStyle name="40% - Énfasis4 2 6 2 2 2 3 2" xfId="36591" xr:uid="{00000000-0005-0000-0000-00008B3E0000}"/>
    <cellStyle name="40% - Énfasis4 2 6 2 2 2 4" xfId="9646" xr:uid="{00000000-0005-0000-0000-00008C3E0000}"/>
    <cellStyle name="40% - Énfasis4 2 6 2 2 2 5" xfId="26771" xr:uid="{00000000-0005-0000-0000-00008D3E0000}"/>
    <cellStyle name="40% - Énfasis4 2 6 2 2 2 6" xfId="41600" xr:uid="{00000000-0005-0000-0000-00008E3E0000}"/>
    <cellStyle name="40% - Énfasis4 2 6 2 2 2 7" xfId="46663" xr:uid="{F7CA0F15-A695-471A-B691-87E8FDBA738F}"/>
    <cellStyle name="40% - Énfasis4 2 6 2 2 3" xfId="7177" xr:uid="{00000000-0005-0000-0000-00008F3E0000}"/>
    <cellStyle name="40% - Énfasis4 2 6 2 2 3 2" xfId="29270" xr:uid="{00000000-0005-0000-0000-0000903E0000}"/>
    <cellStyle name="40% - Énfasis4 2 6 2 2 4" xfId="16338" xr:uid="{00000000-0005-0000-0000-0000913E0000}"/>
    <cellStyle name="40% - Énfasis4 2 6 2 2 4 2" xfId="34155" xr:uid="{00000000-0005-0000-0000-0000923E0000}"/>
    <cellStyle name="40% - Énfasis4 2 6 2 2 5" xfId="21579" xr:uid="{00000000-0005-0000-0000-0000933E0000}"/>
    <cellStyle name="40% - Énfasis4 2 6 2 2 6" xfId="12088" xr:uid="{00000000-0005-0000-0000-0000943E0000}"/>
    <cellStyle name="40% - Énfasis4 2 6 2 2 7" xfId="24229" xr:uid="{00000000-0005-0000-0000-0000953E0000}"/>
    <cellStyle name="40% - Énfasis4 2 6 2 2 8" xfId="39059" xr:uid="{00000000-0005-0000-0000-0000963E0000}"/>
    <cellStyle name="40% - Énfasis4 2 6 2 2 9" xfId="44127" xr:uid="{B865379A-A402-4463-8D1E-63B77906B18D}"/>
    <cellStyle name="40% - Énfasis4 2 6 2 3" xfId="1648" xr:uid="{00000000-0005-0000-0000-0000973E0000}"/>
    <cellStyle name="40% - Énfasis4 2 6 2 3 2" xfId="4090" xr:uid="{00000000-0005-0000-0000-0000983E0000}"/>
    <cellStyle name="40% - Énfasis4 2 6 2 3 2 2" xfId="18200" xr:uid="{00000000-0005-0000-0000-0000993E0000}"/>
    <cellStyle name="40% - Énfasis4 2 6 2 3 2 2 2" xfId="31093" xr:uid="{00000000-0005-0000-0000-00009A3E0000}"/>
    <cellStyle name="40% - Énfasis4 2 6 2 3 2 3" xfId="13911" xr:uid="{00000000-0005-0000-0000-00009B3E0000}"/>
    <cellStyle name="40% - Énfasis4 2 6 2 3 2 3 2" xfId="35978" xr:uid="{00000000-0005-0000-0000-00009C3E0000}"/>
    <cellStyle name="40% - Énfasis4 2 6 2 3 2 4" xfId="9033" xr:uid="{00000000-0005-0000-0000-00009D3E0000}"/>
    <cellStyle name="40% - Énfasis4 2 6 2 3 2 5" xfId="26158" xr:uid="{00000000-0005-0000-0000-00009E3E0000}"/>
    <cellStyle name="40% - Énfasis4 2 6 2 3 2 6" xfId="40987" xr:uid="{00000000-0005-0000-0000-00009F3E0000}"/>
    <cellStyle name="40% - Énfasis4 2 6 2 3 2 7" xfId="46050" xr:uid="{5524356A-F800-45DB-827B-C7BDAA02050B}"/>
    <cellStyle name="40% - Énfasis4 2 6 2 3 3" xfId="6564" xr:uid="{00000000-0005-0000-0000-0000A03E0000}"/>
    <cellStyle name="40% - Énfasis4 2 6 2 3 3 2" xfId="28657" xr:uid="{00000000-0005-0000-0000-0000A13E0000}"/>
    <cellStyle name="40% - Énfasis4 2 6 2 3 4" xfId="20966" xr:uid="{00000000-0005-0000-0000-0000A23E0000}"/>
    <cellStyle name="40% - Énfasis4 2 6 2 3 4 2" xfId="33542" xr:uid="{00000000-0005-0000-0000-0000A33E0000}"/>
    <cellStyle name="40% - Énfasis4 2 6 2 3 5" xfId="11475" xr:uid="{00000000-0005-0000-0000-0000A43E0000}"/>
    <cellStyle name="40% - Énfasis4 2 6 2 3 6" xfId="23616" xr:uid="{00000000-0005-0000-0000-0000A53E0000}"/>
    <cellStyle name="40% - Énfasis4 2 6 2 3 7" xfId="38446" xr:uid="{00000000-0005-0000-0000-0000A63E0000}"/>
    <cellStyle name="40% - Énfasis4 2 6 2 3 8" xfId="43514" xr:uid="{2463E089-E367-481C-B1BC-703094B4E5B0}"/>
    <cellStyle name="40% - Énfasis4 2 6 2 4" xfId="3152" xr:uid="{00000000-0005-0000-0000-0000A73E0000}"/>
    <cellStyle name="40% - Énfasis4 2 6 2 4 2" xfId="17262" xr:uid="{00000000-0005-0000-0000-0000A83E0000}"/>
    <cellStyle name="40% - Énfasis4 2 6 2 4 2 2" xfId="30155" xr:uid="{00000000-0005-0000-0000-0000A93E0000}"/>
    <cellStyle name="40% - Énfasis4 2 6 2 4 3" xfId="12973" xr:uid="{00000000-0005-0000-0000-0000AA3E0000}"/>
    <cellStyle name="40% - Énfasis4 2 6 2 4 3 2" xfId="35040" xr:uid="{00000000-0005-0000-0000-0000AB3E0000}"/>
    <cellStyle name="40% - Énfasis4 2 6 2 4 4" xfId="8095" xr:uid="{00000000-0005-0000-0000-0000AC3E0000}"/>
    <cellStyle name="40% - Énfasis4 2 6 2 4 5" xfId="25220" xr:uid="{00000000-0005-0000-0000-0000AD3E0000}"/>
    <cellStyle name="40% - Énfasis4 2 6 2 4 6" xfId="40049" xr:uid="{00000000-0005-0000-0000-0000AE3E0000}"/>
    <cellStyle name="40% - Énfasis4 2 6 2 4 7" xfId="45112" xr:uid="{F367F7A0-B84A-4F5E-80D3-77322A1BE1B8}"/>
    <cellStyle name="40% - Énfasis4 2 6 2 5" xfId="5626" xr:uid="{00000000-0005-0000-0000-0000AF3E0000}"/>
    <cellStyle name="40% - Énfasis4 2 6 2 5 2" xfId="27719" xr:uid="{00000000-0005-0000-0000-0000B03E0000}"/>
    <cellStyle name="40% - Énfasis4 2 6 2 6" xfId="15707" xr:uid="{00000000-0005-0000-0000-0000B13E0000}"/>
    <cellStyle name="40% - Énfasis4 2 6 2 6 2" xfId="32604" xr:uid="{00000000-0005-0000-0000-0000B23E0000}"/>
    <cellStyle name="40% - Énfasis4 2 6 2 7" xfId="20010" xr:uid="{00000000-0005-0000-0000-0000B33E0000}"/>
    <cellStyle name="40% - Énfasis4 2 6 2 8" xfId="10537" xr:uid="{00000000-0005-0000-0000-0000B43E0000}"/>
    <cellStyle name="40% - Énfasis4 2 6 2 9" xfId="22678" xr:uid="{00000000-0005-0000-0000-0000B53E0000}"/>
    <cellStyle name="40% - Énfasis4 2 6 3" xfId="1516" xr:uid="{00000000-0005-0000-0000-0000B63E0000}"/>
    <cellStyle name="40% - Énfasis4 2 6 3 2" xfId="3958" xr:uid="{00000000-0005-0000-0000-0000B73E0000}"/>
    <cellStyle name="40% - Énfasis4 2 6 3 2 2" xfId="18068" xr:uid="{00000000-0005-0000-0000-0000B83E0000}"/>
    <cellStyle name="40% - Énfasis4 2 6 3 2 2 2" xfId="30961" xr:uid="{00000000-0005-0000-0000-0000B93E0000}"/>
    <cellStyle name="40% - Énfasis4 2 6 3 2 3" xfId="13779" xr:uid="{00000000-0005-0000-0000-0000BA3E0000}"/>
    <cellStyle name="40% - Énfasis4 2 6 3 2 3 2" xfId="35846" xr:uid="{00000000-0005-0000-0000-0000BB3E0000}"/>
    <cellStyle name="40% - Énfasis4 2 6 3 2 4" xfId="8901" xr:uid="{00000000-0005-0000-0000-0000BC3E0000}"/>
    <cellStyle name="40% - Énfasis4 2 6 3 2 5" xfId="26026" xr:uid="{00000000-0005-0000-0000-0000BD3E0000}"/>
    <cellStyle name="40% - Énfasis4 2 6 3 2 6" xfId="40855" xr:uid="{00000000-0005-0000-0000-0000BE3E0000}"/>
    <cellStyle name="40% - Énfasis4 2 6 3 2 7" xfId="45918" xr:uid="{F20C9B1B-6DC6-4E53-9A6E-FC1C81B19956}"/>
    <cellStyle name="40% - Énfasis4 2 6 3 3" xfId="6432" xr:uid="{00000000-0005-0000-0000-0000BF3E0000}"/>
    <cellStyle name="40% - Énfasis4 2 6 3 3 2" xfId="28525" xr:uid="{00000000-0005-0000-0000-0000C03E0000}"/>
    <cellStyle name="40% - Énfasis4 2 6 3 4" xfId="15575" xr:uid="{00000000-0005-0000-0000-0000C13E0000}"/>
    <cellStyle name="40% - Énfasis4 2 6 3 4 2" xfId="33410" xr:uid="{00000000-0005-0000-0000-0000C23E0000}"/>
    <cellStyle name="40% - Énfasis4 2 6 3 5" xfId="20834" xr:uid="{00000000-0005-0000-0000-0000C33E0000}"/>
    <cellStyle name="40% - Énfasis4 2 6 3 6" xfId="11343" xr:uid="{00000000-0005-0000-0000-0000C43E0000}"/>
    <cellStyle name="40% - Énfasis4 2 6 3 7" xfId="23484" xr:uid="{00000000-0005-0000-0000-0000C53E0000}"/>
    <cellStyle name="40% - Énfasis4 2 6 3 8" xfId="38314" xr:uid="{00000000-0005-0000-0000-0000C63E0000}"/>
    <cellStyle name="40% - Énfasis4 2 6 3 9" xfId="43382" xr:uid="{F6463C79-484A-4B6C-9F45-589EF186716A}"/>
    <cellStyle name="40% - Énfasis4 2 6 4" xfId="2129" xr:uid="{00000000-0005-0000-0000-0000C73E0000}"/>
    <cellStyle name="40% - Énfasis4 2 6 4 2" xfId="4571" xr:uid="{00000000-0005-0000-0000-0000C83E0000}"/>
    <cellStyle name="40% - Énfasis4 2 6 4 2 2" xfId="18681" xr:uid="{00000000-0005-0000-0000-0000C93E0000}"/>
    <cellStyle name="40% - Énfasis4 2 6 4 2 2 2" xfId="31574" xr:uid="{00000000-0005-0000-0000-0000CA3E0000}"/>
    <cellStyle name="40% - Énfasis4 2 6 4 2 3" xfId="14392" xr:uid="{00000000-0005-0000-0000-0000CB3E0000}"/>
    <cellStyle name="40% - Énfasis4 2 6 4 2 3 2" xfId="36459" xr:uid="{00000000-0005-0000-0000-0000CC3E0000}"/>
    <cellStyle name="40% - Énfasis4 2 6 4 2 4" xfId="9514" xr:uid="{00000000-0005-0000-0000-0000CD3E0000}"/>
    <cellStyle name="40% - Énfasis4 2 6 4 2 5" xfId="26639" xr:uid="{00000000-0005-0000-0000-0000CE3E0000}"/>
    <cellStyle name="40% - Énfasis4 2 6 4 2 6" xfId="41468" xr:uid="{00000000-0005-0000-0000-0000CF3E0000}"/>
    <cellStyle name="40% - Énfasis4 2 6 4 2 7" xfId="46531" xr:uid="{63BFE8F0-84FD-414B-8404-0D40C9E24602}"/>
    <cellStyle name="40% - Énfasis4 2 6 4 3" xfId="7045" xr:uid="{00000000-0005-0000-0000-0000D03E0000}"/>
    <cellStyle name="40% - Énfasis4 2 6 4 3 2" xfId="29138" xr:uid="{00000000-0005-0000-0000-0000D13E0000}"/>
    <cellStyle name="40% - Énfasis4 2 6 4 4" xfId="16206" xr:uid="{00000000-0005-0000-0000-0000D23E0000}"/>
    <cellStyle name="40% - Énfasis4 2 6 4 4 2" xfId="34023" xr:uid="{00000000-0005-0000-0000-0000D33E0000}"/>
    <cellStyle name="40% - Énfasis4 2 6 4 5" xfId="21447" xr:uid="{00000000-0005-0000-0000-0000D43E0000}"/>
    <cellStyle name="40% - Énfasis4 2 6 4 6" xfId="11956" xr:uid="{00000000-0005-0000-0000-0000D53E0000}"/>
    <cellStyle name="40% - Énfasis4 2 6 4 7" xfId="24097" xr:uid="{00000000-0005-0000-0000-0000D63E0000}"/>
    <cellStyle name="40% - Énfasis4 2 6 4 8" xfId="38927" xr:uid="{00000000-0005-0000-0000-0000D73E0000}"/>
    <cellStyle name="40% - Énfasis4 2 6 4 9" xfId="43995" xr:uid="{791895EB-8A2B-44F7-8C0D-C676FF6ABCAD}"/>
    <cellStyle name="40% - Énfasis4 2 6 5" xfId="2377" xr:uid="{00000000-0005-0000-0000-0000D83E0000}"/>
    <cellStyle name="40% - Énfasis4 2 6 5 2" xfId="4819" xr:uid="{00000000-0005-0000-0000-0000D93E0000}"/>
    <cellStyle name="40% - Énfasis4 2 6 5 2 2" xfId="18929" xr:uid="{00000000-0005-0000-0000-0000DA3E0000}"/>
    <cellStyle name="40% - Énfasis4 2 6 5 2 2 2" xfId="31822" xr:uid="{00000000-0005-0000-0000-0000DB3E0000}"/>
    <cellStyle name="40% - Énfasis4 2 6 5 2 3" xfId="14640" xr:uid="{00000000-0005-0000-0000-0000DC3E0000}"/>
    <cellStyle name="40% - Énfasis4 2 6 5 2 3 2" xfId="36707" xr:uid="{00000000-0005-0000-0000-0000DD3E0000}"/>
    <cellStyle name="40% - Énfasis4 2 6 5 2 4" xfId="9762" xr:uid="{00000000-0005-0000-0000-0000DE3E0000}"/>
    <cellStyle name="40% - Énfasis4 2 6 5 2 5" xfId="26887" xr:uid="{00000000-0005-0000-0000-0000DF3E0000}"/>
    <cellStyle name="40% - Énfasis4 2 6 5 2 6" xfId="41716" xr:uid="{00000000-0005-0000-0000-0000E03E0000}"/>
    <cellStyle name="40% - Énfasis4 2 6 5 2 7" xfId="46779" xr:uid="{7002A389-36E1-4B28-97B1-448422590D64}"/>
    <cellStyle name="40% - Énfasis4 2 6 5 3" xfId="7293" xr:uid="{00000000-0005-0000-0000-0000E13E0000}"/>
    <cellStyle name="40% - Énfasis4 2 6 5 3 2" xfId="29386" xr:uid="{00000000-0005-0000-0000-0000E23E0000}"/>
    <cellStyle name="40% - Énfasis4 2 6 5 4" xfId="16454" xr:uid="{00000000-0005-0000-0000-0000E33E0000}"/>
    <cellStyle name="40% - Énfasis4 2 6 5 4 2" xfId="34271" xr:uid="{00000000-0005-0000-0000-0000E43E0000}"/>
    <cellStyle name="40% - Énfasis4 2 6 5 5" xfId="21695" xr:uid="{00000000-0005-0000-0000-0000E53E0000}"/>
    <cellStyle name="40% - Énfasis4 2 6 5 6" xfId="12204" xr:uid="{00000000-0005-0000-0000-0000E63E0000}"/>
    <cellStyle name="40% - Énfasis4 2 6 5 7" xfId="24345" xr:uid="{00000000-0005-0000-0000-0000E73E0000}"/>
    <cellStyle name="40% - Énfasis4 2 6 5 8" xfId="39175" xr:uid="{00000000-0005-0000-0000-0000E83E0000}"/>
    <cellStyle name="40% - Énfasis4 2 6 5 9" xfId="44243" xr:uid="{0FE0CB0A-1FB9-4F3E-B317-31D3642B88AD}"/>
    <cellStyle name="40% - Énfasis4 2 6 6" xfId="1074" xr:uid="{00000000-0005-0000-0000-0000E93E0000}"/>
    <cellStyle name="40% - Énfasis4 2 6 6 2" xfId="3519" xr:uid="{00000000-0005-0000-0000-0000EA3E0000}"/>
    <cellStyle name="40% - Énfasis4 2 6 6 2 2" xfId="17629" xr:uid="{00000000-0005-0000-0000-0000EB3E0000}"/>
    <cellStyle name="40% - Énfasis4 2 6 6 2 2 2" xfId="30522" xr:uid="{00000000-0005-0000-0000-0000EC3E0000}"/>
    <cellStyle name="40% - Énfasis4 2 6 6 2 3" xfId="13340" xr:uid="{00000000-0005-0000-0000-0000ED3E0000}"/>
    <cellStyle name="40% - Énfasis4 2 6 6 2 3 2" xfId="35407" xr:uid="{00000000-0005-0000-0000-0000EE3E0000}"/>
    <cellStyle name="40% - Énfasis4 2 6 6 2 4" xfId="8462" xr:uid="{00000000-0005-0000-0000-0000EF3E0000}"/>
    <cellStyle name="40% - Énfasis4 2 6 6 2 5" xfId="25587" xr:uid="{00000000-0005-0000-0000-0000F03E0000}"/>
    <cellStyle name="40% - Énfasis4 2 6 6 2 6" xfId="40416" xr:uid="{00000000-0005-0000-0000-0000F13E0000}"/>
    <cellStyle name="40% - Énfasis4 2 6 6 2 7" xfId="45479" xr:uid="{5D1EEA94-9481-418C-842E-ADAB0016BA98}"/>
    <cellStyle name="40% - Énfasis4 2 6 6 3" xfId="5993" xr:uid="{00000000-0005-0000-0000-0000F23E0000}"/>
    <cellStyle name="40% - Énfasis4 2 6 6 3 2" xfId="28086" xr:uid="{00000000-0005-0000-0000-0000F33E0000}"/>
    <cellStyle name="40% - Énfasis4 2 6 6 4" xfId="20395" xr:uid="{00000000-0005-0000-0000-0000F43E0000}"/>
    <cellStyle name="40% - Énfasis4 2 6 6 4 2" xfId="32971" xr:uid="{00000000-0005-0000-0000-0000F53E0000}"/>
    <cellStyle name="40% - Énfasis4 2 6 6 5" xfId="10904" xr:uid="{00000000-0005-0000-0000-0000F63E0000}"/>
    <cellStyle name="40% - Énfasis4 2 6 6 6" xfId="23045" xr:uid="{00000000-0005-0000-0000-0000F73E0000}"/>
    <cellStyle name="40% - Énfasis4 2 6 6 7" xfId="37875" xr:uid="{00000000-0005-0000-0000-0000F83E0000}"/>
    <cellStyle name="40% - Énfasis4 2 6 6 8" xfId="42943" xr:uid="{B1B10308-A736-493A-9864-21A6EA94A6AA}"/>
    <cellStyle name="40% - Énfasis4 2 6 7" xfId="3020" xr:uid="{00000000-0005-0000-0000-0000F93E0000}"/>
    <cellStyle name="40% - Énfasis4 2 6 7 2" xfId="17130" xr:uid="{00000000-0005-0000-0000-0000FA3E0000}"/>
    <cellStyle name="40% - Énfasis4 2 6 7 2 2" xfId="30023" xr:uid="{00000000-0005-0000-0000-0000FB3E0000}"/>
    <cellStyle name="40% - Énfasis4 2 6 7 3" xfId="12841" xr:uid="{00000000-0005-0000-0000-0000FC3E0000}"/>
    <cellStyle name="40% - Énfasis4 2 6 7 3 2" xfId="34908" xr:uid="{00000000-0005-0000-0000-0000FD3E0000}"/>
    <cellStyle name="40% - Énfasis4 2 6 7 4" xfId="7963" xr:uid="{00000000-0005-0000-0000-0000FE3E0000}"/>
    <cellStyle name="40% - Énfasis4 2 6 7 5" xfId="25088" xr:uid="{00000000-0005-0000-0000-0000FF3E0000}"/>
    <cellStyle name="40% - Énfasis4 2 6 7 6" xfId="39917" xr:uid="{00000000-0005-0000-0000-0000003F0000}"/>
    <cellStyle name="40% - Énfasis4 2 6 7 7" xfId="44980" xr:uid="{C0C977C2-F95F-49DD-8500-F63B562FE217}"/>
    <cellStyle name="40% - Énfasis4 2 6 8" xfId="5494" xr:uid="{00000000-0005-0000-0000-0000013F0000}"/>
    <cellStyle name="40% - Énfasis4 2 6 8 2" xfId="27587" xr:uid="{00000000-0005-0000-0000-0000023F0000}"/>
    <cellStyle name="40% - Énfasis4 2 6 9" xfId="15136" xr:uid="{00000000-0005-0000-0000-0000033F0000}"/>
    <cellStyle name="40% - Énfasis4 2 6 9 2" xfId="32472" xr:uid="{00000000-0005-0000-0000-0000043F0000}"/>
    <cellStyle name="40% - Énfasis4 2 7" xfId="270" xr:uid="{00000000-0005-0000-0000-0000053F0000}"/>
    <cellStyle name="40% - Énfasis4 2 7 10" xfId="22326" xr:uid="{00000000-0005-0000-0000-0000063F0000}"/>
    <cellStyle name="40% - Énfasis4 2 7 11" xfId="37156" xr:uid="{00000000-0005-0000-0000-0000073F0000}"/>
    <cellStyle name="40% - Énfasis4 2 7 12" xfId="42224" xr:uid="{60321DAC-3BBA-4422-8345-68E05F877B49}"/>
    <cellStyle name="40% - Énfasis4 2 7 2" xfId="1293" xr:uid="{00000000-0005-0000-0000-0000083F0000}"/>
    <cellStyle name="40% - Énfasis4 2 7 2 2" xfId="3738" xr:uid="{00000000-0005-0000-0000-0000093F0000}"/>
    <cellStyle name="40% - Énfasis4 2 7 2 2 2" xfId="17848" xr:uid="{00000000-0005-0000-0000-00000A3F0000}"/>
    <cellStyle name="40% - Énfasis4 2 7 2 2 2 2" xfId="30741" xr:uid="{00000000-0005-0000-0000-00000B3F0000}"/>
    <cellStyle name="40% - Énfasis4 2 7 2 2 3" xfId="13559" xr:uid="{00000000-0005-0000-0000-00000C3F0000}"/>
    <cellStyle name="40% - Énfasis4 2 7 2 2 3 2" xfId="35626" xr:uid="{00000000-0005-0000-0000-00000D3F0000}"/>
    <cellStyle name="40% - Énfasis4 2 7 2 2 4" xfId="8681" xr:uid="{00000000-0005-0000-0000-00000E3F0000}"/>
    <cellStyle name="40% - Énfasis4 2 7 2 2 5" xfId="25806" xr:uid="{00000000-0005-0000-0000-00000F3F0000}"/>
    <cellStyle name="40% - Énfasis4 2 7 2 2 6" xfId="40635" xr:uid="{00000000-0005-0000-0000-0000103F0000}"/>
    <cellStyle name="40% - Énfasis4 2 7 2 2 7" xfId="45698" xr:uid="{2821D6A9-027F-4FF3-BA03-F49AB9F53C3F}"/>
    <cellStyle name="40% - Énfasis4 2 7 2 3" xfId="6212" xr:uid="{00000000-0005-0000-0000-0000113F0000}"/>
    <cellStyle name="40% - Énfasis4 2 7 2 3 2" xfId="28305" xr:uid="{00000000-0005-0000-0000-0000123F0000}"/>
    <cellStyle name="40% - Énfasis4 2 7 2 4" xfId="15355" xr:uid="{00000000-0005-0000-0000-0000133F0000}"/>
    <cellStyle name="40% - Énfasis4 2 7 2 4 2" xfId="33190" xr:uid="{00000000-0005-0000-0000-0000143F0000}"/>
    <cellStyle name="40% - Énfasis4 2 7 2 5" xfId="20614" xr:uid="{00000000-0005-0000-0000-0000153F0000}"/>
    <cellStyle name="40% - Énfasis4 2 7 2 6" xfId="11123" xr:uid="{00000000-0005-0000-0000-0000163F0000}"/>
    <cellStyle name="40% - Énfasis4 2 7 2 7" xfId="23264" xr:uid="{00000000-0005-0000-0000-0000173F0000}"/>
    <cellStyle name="40% - Énfasis4 2 7 2 8" xfId="38094" xr:uid="{00000000-0005-0000-0000-0000183F0000}"/>
    <cellStyle name="40% - Énfasis4 2 7 2 9" xfId="43162" xr:uid="{4349B41C-ADB2-41CD-945B-83373863B0E7}"/>
    <cellStyle name="40% - Énfasis4 2 7 3" xfId="1909" xr:uid="{00000000-0005-0000-0000-0000193F0000}"/>
    <cellStyle name="40% - Énfasis4 2 7 3 2" xfId="4351" xr:uid="{00000000-0005-0000-0000-00001A3F0000}"/>
    <cellStyle name="40% - Énfasis4 2 7 3 2 2" xfId="18461" xr:uid="{00000000-0005-0000-0000-00001B3F0000}"/>
    <cellStyle name="40% - Énfasis4 2 7 3 2 2 2" xfId="31354" xr:uid="{00000000-0005-0000-0000-00001C3F0000}"/>
    <cellStyle name="40% - Énfasis4 2 7 3 2 3" xfId="14172" xr:uid="{00000000-0005-0000-0000-00001D3F0000}"/>
    <cellStyle name="40% - Énfasis4 2 7 3 2 3 2" xfId="36239" xr:uid="{00000000-0005-0000-0000-00001E3F0000}"/>
    <cellStyle name="40% - Énfasis4 2 7 3 2 4" xfId="9294" xr:uid="{00000000-0005-0000-0000-00001F3F0000}"/>
    <cellStyle name="40% - Énfasis4 2 7 3 2 5" xfId="26419" xr:uid="{00000000-0005-0000-0000-0000203F0000}"/>
    <cellStyle name="40% - Énfasis4 2 7 3 2 6" xfId="41248" xr:uid="{00000000-0005-0000-0000-0000213F0000}"/>
    <cellStyle name="40% - Énfasis4 2 7 3 2 7" xfId="46311" xr:uid="{68EA5A82-BAA0-4EC8-81C4-E8267B0BAE2A}"/>
    <cellStyle name="40% - Énfasis4 2 7 3 3" xfId="6825" xr:uid="{00000000-0005-0000-0000-0000223F0000}"/>
    <cellStyle name="40% - Énfasis4 2 7 3 3 2" xfId="28918" xr:uid="{00000000-0005-0000-0000-0000233F0000}"/>
    <cellStyle name="40% - Énfasis4 2 7 3 4" xfId="15986" xr:uid="{00000000-0005-0000-0000-0000243F0000}"/>
    <cellStyle name="40% - Énfasis4 2 7 3 4 2" xfId="33803" xr:uid="{00000000-0005-0000-0000-0000253F0000}"/>
    <cellStyle name="40% - Énfasis4 2 7 3 5" xfId="21227" xr:uid="{00000000-0005-0000-0000-0000263F0000}"/>
    <cellStyle name="40% - Énfasis4 2 7 3 6" xfId="11736" xr:uid="{00000000-0005-0000-0000-0000273F0000}"/>
    <cellStyle name="40% - Énfasis4 2 7 3 7" xfId="23877" xr:uid="{00000000-0005-0000-0000-0000283F0000}"/>
    <cellStyle name="40% - Énfasis4 2 7 3 8" xfId="38707" xr:uid="{00000000-0005-0000-0000-0000293F0000}"/>
    <cellStyle name="40% - Énfasis4 2 7 3 9" xfId="43775" xr:uid="{C6F4F72F-49D6-4900-B9AE-AD5DD4EF0738}"/>
    <cellStyle name="40% - Énfasis4 2 7 4" xfId="1125" xr:uid="{00000000-0005-0000-0000-00002A3F0000}"/>
    <cellStyle name="40% - Énfasis4 2 7 4 2" xfId="3570" xr:uid="{00000000-0005-0000-0000-00002B3F0000}"/>
    <cellStyle name="40% - Énfasis4 2 7 4 2 2" xfId="17680" xr:uid="{00000000-0005-0000-0000-00002C3F0000}"/>
    <cellStyle name="40% - Énfasis4 2 7 4 2 2 2" xfId="30573" xr:uid="{00000000-0005-0000-0000-00002D3F0000}"/>
    <cellStyle name="40% - Énfasis4 2 7 4 2 3" xfId="13391" xr:uid="{00000000-0005-0000-0000-00002E3F0000}"/>
    <cellStyle name="40% - Énfasis4 2 7 4 2 3 2" xfId="35458" xr:uid="{00000000-0005-0000-0000-00002F3F0000}"/>
    <cellStyle name="40% - Énfasis4 2 7 4 2 4" xfId="8513" xr:uid="{00000000-0005-0000-0000-0000303F0000}"/>
    <cellStyle name="40% - Énfasis4 2 7 4 2 5" xfId="25638" xr:uid="{00000000-0005-0000-0000-0000313F0000}"/>
    <cellStyle name="40% - Énfasis4 2 7 4 2 6" xfId="40467" xr:uid="{00000000-0005-0000-0000-0000323F0000}"/>
    <cellStyle name="40% - Énfasis4 2 7 4 2 7" xfId="45530" xr:uid="{9346D8E0-564D-448A-95CE-B5F34DAD922E}"/>
    <cellStyle name="40% - Énfasis4 2 7 4 3" xfId="6044" xr:uid="{00000000-0005-0000-0000-0000333F0000}"/>
    <cellStyle name="40% - Énfasis4 2 7 4 3 2" xfId="28137" xr:uid="{00000000-0005-0000-0000-0000343F0000}"/>
    <cellStyle name="40% - Énfasis4 2 7 4 4" xfId="20446" xr:uid="{00000000-0005-0000-0000-0000353F0000}"/>
    <cellStyle name="40% - Énfasis4 2 7 4 4 2" xfId="33022" xr:uid="{00000000-0005-0000-0000-0000363F0000}"/>
    <cellStyle name="40% - Énfasis4 2 7 4 5" xfId="10955" xr:uid="{00000000-0005-0000-0000-0000373F0000}"/>
    <cellStyle name="40% - Énfasis4 2 7 4 6" xfId="23096" xr:uid="{00000000-0005-0000-0000-0000383F0000}"/>
    <cellStyle name="40% - Énfasis4 2 7 4 7" xfId="37926" xr:uid="{00000000-0005-0000-0000-0000393F0000}"/>
    <cellStyle name="40% - Énfasis4 2 7 4 8" xfId="42994" xr:uid="{347270E9-0194-4DD1-8857-077D16A72E56}"/>
    <cellStyle name="40% - Énfasis4 2 7 5" xfId="2800" xr:uid="{00000000-0005-0000-0000-00003A3F0000}"/>
    <cellStyle name="40% - Énfasis4 2 7 5 2" xfId="16910" xr:uid="{00000000-0005-0000-0000-00003B3F0000}"/>
    <cellStyle name="40% - Énfasis4 2 7 5 2 2" xfId="29803" xr:uid="{00000000-0005-0000-0000-00003C3F0000}"/>
    <cellStyle name="40% - Énfasis4 2 7 5 3" xfId="12621" xr:uid="{00000000-0005-0000-0000-00003D3F0000}"/>
    <cellStyle name="40% - Énfasis4 2 7 5 3 2" xfId="34688" xr:uid="{00000000-0005-0000-0000-00003E3F0000}"/>
    <cellStyle name="40% - Énfasis4 2 7 5 4" xfId="7743" xr:uid="{00000000-0005-0000-0000-00003F3F0000}"/>
    <cellStyle name="40% - Énfasis4 2 7 5 5" xfId="24868" xr:uid="{00000000-0005-0000-0000-0000403F0000}"/>
    <cellStyle name="40% - Énfasis4 2 7 5 6" xfId="39697" xr:uid="{00000000-0005-0000-0000-0000413F0000}"/>
    <cellStyle name="40% - Énfasis4 2 7 5 7" xfId="44760" xr:uid="{FFD38E40-4E28-4880-A81C-967CB917FE17}"/>
    <cellStyle name="40% - Énfasis4 2 7 6" xfId="5274" xr:uid="{00000000-0005-0000-0000-0000423F0000}"/>
    <cellStyle name="40% - Énfasis4 2 7 6 2" xfId="27367" xr:uid="{00000000-0005-0000-0000-0000433F0000}"/>
    <cellStyle name="40% - Énfasis4 2 7 7" xfId="15187" xr:uid="{00000000-0005-0000-0000-0000443F0000}"/>
    <cellStyle name="40% - Énfasis4 2 7 7 2" xfId="32252" xr:uid="{00000000-0005-0000-0000-0000453F0000}"/>
    <cellStyle name="40% - Énfasis4 2 7 8" xfId="19658" xr:uid="{00000000-0005-0000-0000-0000463F0000}"/>
    <cellStyle name="40% - Énfasis4 2 7 9" xfId="10185" xr:uid="{00000000-0005-0000-0000-0000473F0000}"/>
    <cellStyle name="40% - Énfasis4 2 8" xfId="642" xr:uid="{00000000-0005-0000-0000-0000483F0000}"/>
    <cellStyle name="40% - Énfasis4 2 8 10" xfId="37499" xr:uid="{00000000-0005-0000-0000-0000493F0000}"/>
    <cellStyle name="40% - Énfasis4 2 8 11" xfId="42567" xr:uid="{3421B517-DCF5-46F5-BBD9-9E851C7168FF}"/>
    <cellStyle name="40% - Énfasis4 2 8 2" xfId="2252" xr:uid="{00000000-0005-0000-0000-00004A3F0000}"/>
    <cellStyle name="40% - Énfasis4 2 8 2 2" xfId="4694" xr:uid="{00000000-0005-0000-0000-00004B3F0000}"/>
    <cellStyle name="40% - Énfasis4 2 8 2 2 2" xfId="18804" xr:uid="{00000000-0005-0000-0000-00004C3F0000}"/>
    <cellStyle name="40% - Énfasis4 2 8 2 2 2 2" xfId="31697" xr:uid="{00000000-0005-0000-0000-00004D3F0000}"/>
    <cellStyle name="40% - Énfasis4 2 8 2 2 3" xfId="14515" xr:uid="{00000000-0005-0000-0000-00004E3F0000}"/>
    <cellStyle name="40% - Énfasis4 2 8 2 2 3 2" xfId="36582" xr:uid="{00000000-0005-0000-0000-00004F3F0000}"/>
    <cellStyle name="40% - Énfasis4 2 8 2 2 4" xfId="9637" xr:uid="{00000000-0005-0000-0000-0000503F0000}"/>
    <cellStyle name="40% - Énfasis4 2 8 2 2 5" xfId="26762" xr:uid="{00000000-0005-0000-0000-0000513F0000}"/>
    <cellStyle name="40% - Énfasis4 2 8 2 2 6" xfId="41591" xr:uid="{00000000-0005-0000-0000-0000523F0000}"/>
    <cellStyle name="40% - Énfasis4 2 8 2 2 7" xfId="46654" xr:uid="{23783F9C-753D-4059-A906-B3E0ACBFC932}"/>
    <cellStyle name="40% - Énfasis4 2 8 2 3" xfId="7168" xr:uid="{00000000-0005-0000-0000-0000533F0000}"/>
    <cellStyle name="40% - Énfasis4 2 8 2 3 2" xfId="29261" xr:uid="{00000000-0005-0000-0000-0000543F0000}"/>
    <cellStyle name="40% - Énfasis4 2 8 2 4" xfId="16329" xr:uid="{00000000-0005-0000-0000-0000553F0000}"/>
    <cellStyle name="40% - Énfasis4 2 8 2 4 2" xfId="34146" xr:uid="{00000000-0005-0000-0000-0000563F0000}"/>
    <cellStyle name="40% - Énfasis4 2 8 2 5" xfId="21570" xr:uid="{00000000-0005-0000-0000-0000573F0000}"/>
    <cellStyle name="40% - Énfasis4 2 8 2 6" xfId="12079" xr:uid="{00000000-0005-0000-0000-0000583F0000}"/>
    <cellStyle name="40% - Énfasis4 2 8 2 7" xfId="24220" xr:uid="{00000000-0005-0000-0000-0000593F0000}"/>
    <cellStyle name="40% - Énfasis4 2 8 2 8" xfId="39050" xr:uid="{00000000-0005-0000-0000-00005A3F0000}"/>
    <cellStyle name="40% - Énfasis4 2 8 2 9" xfId="44118" xr:uid="{889CA0CA-0A1E-43D9-B031-94F210951E3F}"/>
    <cellStyle name="40% - Énfasis4 2 8 3" xfId="1639" xr:uid="{00000000-0005-0000-0000-00005B3F0000}"/>
    <cellStyle name="40% - Énfasis4 2 8 3 2" xfId="4081" xr:uid="{00000000-0005-0000-0000-00005C3F0000}"/>
    <cellStyle name="40% - Énfasis4 2 8 3 2 2" xfId="18191" xr:uid="{00000000-0005-0000-0000-00005D3F0000}"/>
    <cellStyle name="40% - Énfasis4 2 8 3 2 2 2" xfId="31084" xr:uid="{00000000-0005-0000-0000-00005E3F0000}"/>
    <cellStyle name="40% - Énfasis4 2 8 3 2 3" xfId="13902" xr:uid="{00000000-0005-0000-0000-00005F3F0000}"/>
    <cellStyle name="40% - Énfasis4 2 8 3 2 3 2" xfId="35969" xr:uid="{00000000-0005-0000-0000-0000603F0000}"/>
    <cellStyle name="40% - Énfasis4 2 8 3 2 4" xfId="9024" xr:uid="{00000000-0005-0000-0000-0000613F0000}"/>
    <cellStyle name="40% - Énfasis4 2 8 3 2 5" xfId="26149" xr:uid="{00000000-0005-0000-0000-0000623F0000}"/>
    <cellStyle name="40% - Énfasis4 2 8 3 2 6" xfId="40978" xr:uid="{00000000-0005-0000-0000-0000633F0000}"/>
    <cellStyle name="40% - Énfasis4 2 8 3 2 7" xfId="46041" xr:uid="{2242D279-6D6B-4877-B1D1-EFE307EF6ACE}"/>
    <cellStyle name="40% - Énfasis4 2 8 3 3" xfId="6555" xr:uid="{00000000-0005-0000-0000-0000643F0000}"/>
    <cellStyle name="40% - Énfasis4 2 8 3 3 2" xfId="28648" xr:uid="{00000000-0005-0000-0000-0000653F0000}"/>
    <cellStyle name="40% - Énfasis4 2 8 3 4" xfId="20957" xr:uid="{00000000-0005-0000-0000-0000663F0000}"/>
    <cellStyle name="40% - Énfasis4 2 8 3 4 2" xfId="33533" xr:uid="{00000000-0005-0000-0000-0000673F0000}"/>
    <cellStyle name="40% - Énfasis4 2 8 3 5" xfId="11466" xr:uid="{00000000-0005-0000-0000-0000683F0000}"/>
    <cellStyle name="40% - Énfasis4 2 8 3 6" xfId="23607" xr:uid="{00000000-0005-0000-0000-0000693F0000}"/>
    <cellStyle name="40% - Énfasis4 2 8 3 7" xfId="38437" xr:uid="{00000000-0005-0000-0000-00006A3F0000}"/>
    <cellStyle name="40% - Énfasis4 2 8 3 8" xfId="43505" xr:uid="{FD6B4B28-A10E-42F4-8954-90E9BFD41D85}"/>
    <cellStyle name="40% - Énfasis4 2 8 4" xfId="3143" xr:uid="{00000000-0005-0000-0000-00006B3F0000}"/>
    <cellStyle name="40% - Énfasis4 2 8 4 2" xfId="17253" xr:uid="{00000000-0005-0000-0000-00006C3F0000}"/>
    <cellStyle name="40% - Énfasis4 2 8 4 2 2" xfId="30146" xr:uid="{00000000-0005-0000-0000-00006D3F0000}"/>
    <cellStyle name="40% - Énfasis4 2 8 4 3" xfId="12964" xr:uid="{00000000-0005-0000-0000-00006E3F0000}"/>
    <cellStyle name="40% - Énfasis4 2 8 4 3 2" xfId="35031" xr:uid="{00000000-0005-0000-0000-00006F3F0000}"/>
    <cellStyle name="40% - Énfasis4 2 8 4 4" xfId="8086" xr:uid="{00000000-0005-0000-0000-0000703F0000}"/>
    <cellStyle name="40% - Énfasis4 2 8 4 5" xfId="25211" xr:uid="{00000000-0005-0000-0000-0000713F0000}"/>
    <cellStyle name="40% - Énfasis4 2 8 4 6" xfId="40040" xr:uid="{00000000-0005-0000-0000-0000723F0000}"/>
    <cellStyle name="40% - Énfasis4 2 8 4 7" xfId="45103" xr:uid="{1AF54B62-EBDB-4339-898F-63C72DD61370}"/>
    <cellStyle name="40% - Énfasis4 2 8 5" xfId="5617" xr:uid="{00000000-0005-0000-0000-0000733F0000}"/>
    <cellStyle name="40% - Énfasis4 2 8 5 2" xfId="27710" xr:uid="{00000000-0005-0000-0000-0000743F0000}"/>
    <cellStyle name="40% - Énfasis4 2 8 6" xfId="15698" xr:uid="{00000000-0005-0000-0000-0000753F0000}"/>
    <cellStyle name="40% - Énfasis4 2 8 6 2" xfId="32595" xr:uid="{00000000-0005-0000-0000-0000763F0000}"/>
    <cellStyle name="40% - Énfasis4 2 8 7" xfId="20001" xr:uid="{00000000-0005-0000-0000-0000773F0000}"/>
    <cellStyle name="40% - Énfasis4 2 8 8" xfId="10528" xr:uid="{00000000-0005-0000-0000-0000783F0000}"/>
    <cellStyle name="40% - Énfasis4 2 8 9" xfId="22669" xr:uid="{00000000-0005-0000-0000-0000793F0000}"/>
    <cellStyle name="40% - Énfasis4 2 9" xfId="832" xr:uid="{00000000-0005-0000-0000-00007A3F0000}"/>
    <cellStyle name="40% - Énfasis4 2 9 10" xfId="42701" xr:uid="{BEC6A994-4D4C-4ACD-A3B3-7C595B1173CD}"/>
    <cellStyle name="40% - Énfasis4 2 9 2" xfId="1180" xr:uid="{00000000-0005-0000-0000-00007B3F0000}"/>
    <cellStyle name="40% - Énfasis4 2 9 2 2" xfId="3625" xr:uid="{00000000-0005-0000-0000-00007C3F0000}"/>
    <cellStyle name="40% - Énfasis4 2 9 2 2 2" xfId="17735" xr:uid="{00000000-0005-0000-0000-00007D3F0000}"/>
    <cellStyle name="40% - Énfasis4 2 9 2 2 2 2" xfId="30628" xr:uid="{00000000-0005-0000-0000-00007E3F0000}"/>
    <cellStyle name="40% - Énfasis4 2 9 2 2 3" xfId="13446" xr:uid="{00000000-0005-0000-0000-00007F3F0000}"/>
    <cellStyle name="40% - Énfasis4 2 9 2 2 3 2" xfId="35513" xr:uid="{00000000-0005-0000-0000-0000803F0000}"/>
    <cellStyle name="40% - Énfasis4 2 9 2 2 4" xfId="8568" xr:uid="{00000000-0005-0000-0000-0000813F0000}"/>
    <cellStyle name="40% - Énfasis4 2 9 2 2 5" xfId="25693" xr:uid="{00000000-0005-0000-0000-0000823F0000}"/>
    <cellStyle name="40% - Énfasis4 2 9 2 2 6" xfId="40522" xr:uid="{00000000-0005-0000-0000-0000833F0000}"/>
    <cellStyle name="40% - Énfasis4 2 9 2 2 7" xfId="45585" xr:uid="{80E89F35-297A-42DC-9CC5-9E6267E39E2F}"/>
    <cellStyle name="40% - Énfasis4 2 9 2 3" xfId="6099" xr:uid="{00000000-0005-0000-0000-0000843F0000}"/>
    <cellStyle name="40% - Énfasis4 2 9 2 3 2" xfId="28192" xr:uid="{00000000-0005-0000-0000-0000853F0000}"/>
    <cellStyle name="40% - Énfasis4 2 9 2 4" xfId="20501" xr:uid="{00000000-0005-0000-0000-0000863F0000}"/>
    <cellStyle name="40% - Énfasis4 2 9 2 4 2" xfId="33077" xr:uid="{00000000-0005-0000-0000-0000873F0000}"/>
    <cellStyle name="40% - Énfasis4 2 9 2 5" xfId="11010" xr:uid="{00000000-0005-0000-0000-0000883F0000}"/>
    <cellStyle name="40% - Énfasis4 2 9 2 6" xfId="23151" xr:uid="{00000000-0005-0000-0000-0000893F0000}"/>
    <cellStyle name="40% - Énfasis4 2 9 2 7" xfId="37981" xr:uid="{00000000-0005-0000-0000-00008A3F0000}"/>
    <cellStyle name="40% - Énfasis4 2 9 2 8" xfId="43049" xr:uid="{78CD016D-DE12-4C28-B99A-A46419A55477}"/>
    <cellStyle name="40% - Énfasis4 2 9 3" xfId="3277" xr:uid="{00000000-0005-0000-0000-00008B3F0000}"/>
    <cellStyle name="40% - Énfasis4 2 9 3 2" xfId="17387" xr:uid="{00000000-0005-0000-0000-00008C3F0000}"/>
    <cellStyle name="40% - Énfasis4 2 9 3 2 2" xfId="30280" xr:uid="{00000000-0005-0000-0000-00008D3F0000}"/>
    <cellStyle name="40% - Énfasis4 2 9 3 3" xfId="13098" xr:uid="{00000000-0005-0000-0000-00008E3F0000}"/>
    <cellStyle name="40% - Énfasis4 2 9 3 3 2" xfId="35165" xr:uid="{00000000-0005-0000-0000-00008F3F0000}"/>
    <cellStyle name="40% - Énfasis4 2 9 3 4" xfId="8220" xr:uid="{00000000-0005-0000-0000-0000903F0000}"/>
    <cellStyle name="40% - Énfasis4 2 9 3 5" xfId="25345" xr:uid="{00000000-0005-0000-0000-0000913F0000}"/>
    <cellStyle name="40% - Énfasis4 2 9 3 6" xfId="40174" xr:uid="{00000000-0005-0000-0000-0000923F0000}"/>
    <cellStyle name="40% - Énfasis4 2 9 3 7" xfId="45237" xr:uid="{3B68D3DC-4C29-4CF5-A8D1-4B7E9A05291B}"/>
    <cellStyle name="40% - Énfasis4 2 9 4" xfId="5751" xr:uid="{00000000-0005-0000-0000-0000933F0000}"/>
    <cellStyle name="40% - Énfasis4 2 9 4 2" xfId="27844" xr:uid="{00000000-0005-0000-0000-0000943F0000}"/>
    <cellStyle name="40% - Énfasis4 2 9 5" xfId="15242" xr:uid="{00000000-0005-0000-0000-0000953F0000}"/>
    <cellStyle name="40% - Énfasis4 2 9 5 2" xfId="32729" xr:uid="{00000000-0005-0000-0000-0000963F0000}"/>
    <cellStyle name="40% - Énfasis4 2 9 6" xfId="20153" xr:uid="{00000000-0005-0000-0000-0000973F0000}"/>
    <cellStyle name="40% - Énfasis4 2 9 7" xfId="10662" xr:uid="{00000000-0005-0000-0000-0000983F0000}"/>
    <cellStyle name="40% - Énfasis4 2 9 8" xfId="22803" xr:uid="{00000000-0005-0000-0000-0000993F0000}"/>
    <cellStyle name="40% - Énfasis4 2 9 9" xfId="37633" xr:uid="{00000000-0005-0000-0000-00009A3F0000}"/>
    <cellStyle name="40% - Énfasis5" xfId="23" builtinId="47" customBuiltin="1"/>
    <cellStyle name="40% - Énfasis5 2" xfId="117" xr:uid="{00000000-0005-0000-0000-00009C3F0000}"/>
    <cellStyle name="40% - Énfasis5 2 10" xfId="1798" xr:uid="{00000000-0005-0000-0000-00009D3F0000}"/>
    <cellStyle name="40% - Énfasis5 2 10 2" xfId="4240" xr:uid="{00000000-0005-0000-0000-00009E3F0000}"/>
    <cellStyle name="40% - Énfasis5 2 10 2 2" xfId="18350" xr:uid="{00000000-0005-0000-0000-00009F3F0000}"/>
    <cellStyle name="40% - Énfasis5 2 10 2 2 2" xfId="31243" xr:uid="{00000000-0005-0000-0000-0000A03F0000}"/>
    <cellStyle name="40% - Énfasis5 2 10 2 3" xfId="14061" xr:uid="{00000000-0005-0000-0000-0000A13F0000}"/>
    <cellStyle name="40% - Énfasis5 2 10 2 3 2" xfId="36128" xr:uid="{00000000-0005-0000-0000-0000A23F0000}"/>
    <cellStyle name="40% - Énfasis5 2 10 2 4" xfId="9183" xr:uid="{00000000-0005-0000-0000-0000A33F0000}"/>
    <cellStyle name="40% - Énfasis5 2 10 2 5" xfId="26308" xr:uid="{00000000-0005-0000-0000-0000A43F0000}"/>
    <cellStyle name="40% - Énfasis5 2 10 2 6" xfId="41137" xr:uid="{00000000-0005-0000-0000-0000A53F0000}"/>
    <cellStyle name="40% - Énfasis5 2 10 2 7" xfId="46200" xr:uid="{5D6C9B37-7956-497C-A906-5FC1BCB49EDA}"/>
    <cellStyle name="40% - Énfasis5 2 10 3" xfId="6714" xr:uid="{00000000-0005-0000-0000-0000A63F0000}"/>
    <cellStyle name="40% - Énfasis5 2 10 3 2" xfId="28807" xr:uid="{00000000-0005-0000-0000-0000A73F0000}"/>
    <cellStyle name="40% - Énfasis5 2 10 4" xfId="15875" xr:uid="{00000000-0005-0000-0000-0000A83F0000}"/>
    <cellStyle name="40% - Énfasis5 2 10 4 2" xfId="33692" xr:uid="{00000000-0005-0000-0000-0000A93F0000}"/>
    <cellStyle name="40% - Énfasis5 2 10 5" xfId="21116" xr:uid="{00000000-0005-0000-0000-0000AA3F0000}"/>
    <cellStyle name="40% - Énfasis5 2 10 6" xfId="11625" xr:uid="{00000000-0005-0000-0000-0000AB3F0000}"/>
    <cellStyle name="40% - Énfasis5 2 10 7" xfId="23766" xr:uid="{00000000-0005-0000-0000-0000AC3F0000}"/>
    <cellStyle name="40% - Énfasis5 2 10 8" xfId="38596" xr:uid="{00000000-0005-0000-0000-0000AD3F0000}"/>
    <cellStyle name="40% - Énfasis5 2 10 9" xfId="43664" xr:uid="{9FC5CE6C-8D9D-40FE-BFE9-D5BCCD14A53D}"/>
    <cellStyle name="40% - Énfasis5 2 11" xfId="2437" xr:uid="{00000000-0005-0000-0000-0000AE3F0000}"/>
    <cellStyle name="40% - Énfasis5 2 11 2" xfId="4879" xr:uid="{00000000-0005-0000-0000-0000AF3F0000}"/>
    <cellStyle name="40% - Énfasis5 2 11 2 2" xfId="18989" xr:uid="{00000000-0005-0000-0000-0000B03F0000}"/>
    <cellStyle name="40% - Énfasis5 2 11 2 2 2" xfId="31882" xr:uid="{00000000-0005-0000-0000-0000B13F0000}"/>
    <cellStyle name="40% - Énfasis5 2 11 2 3" xfId="14700" xr:uid="{00000000-0005-0000-0000-0000B23F0000}"/>
    <cellStyle name="40% - Énfasis5 2 11 2 3 2" xfId="36767" xr:uid="{00000000-0005-0000-0000-0000B33F0000}"/>
    <cellStyle name="40% - Énfasis5 2 11 2 4" xfId="9822" xr:uid="{00000000-0005-0000-0000-0000B43F0000}"/>
    <cellStyle name="40% - Énfasis5 2 11 2 5" xfId="26947" xr:uid="{00000000-0005-0000-0000-0000B53F0000}"/>
    <cellStyle name="40% - Énfasis5 2 11 2 6" xfId="41776" xr:uid="{00000000-0005-0000-0000-0000B63F0000}"/>
    <cellStyle name="40% - Énfasis5 2 11 2 7" xfId="46839" xr:uid="{DC104E79-9C1E-4EF8-BF9A-54E78C2972F5}"/>
    <cellStyle name="40% - Énfasis5 2 11 3" xfId="7353" xr:uid="{00000000-0005-0000-0000-0000B73F0000}"/>
    <cellStyle name="40% - Énfasis5 2 11 3 2" xfId="29446" xr:uid="{00000000-0005-0000-0000-0000B83F0000}"/>
    <cellStyle name="40% - Énfasis5 2 11 4" xfId="16514" xr:uid="{00000000-0005-0000-0000-0000B93F0000}"/>
    <cellStyle name="40% - Énfasis5 2 11 4 2" xfId="34331" xr:uid="{00000000-0005-0000-0000-0000BA3F0000}"/>
    <cellStyle name="40% - Énfasis5 2 11 5" xfId="21755" xr:uid="{00000000-0005-0000-0000-0000BB3F0000}"/>
    <cellStyle name="40% - Énfasis5 2 11 6" xfId="12264" xr:uid="{00000000-0005-0000-0000-0000BC3F0000}"/>
    <cellStyle name="40% - Énfasis5 2 11 7" xfId="24405" xr:uid="{00000000-0005-0000-0000-0000BD3F0000}"/>
    <cellStyle name="40% - Énfasis5 2 11 8" xfId="39235" xr:uid="{00000000-0005-0000-0000-0000BE3F0000}"/>
    <cellStyle name="40% - Énfasis5 2 11 9" xfId="44303" xr:uid="{E2BE1B56-965A-4B2D-88EB-A15E8499479C}"/>
    <cellStyle name="40% - Énfasis5 2 12" xfId="853" xr:uid="{00000000-0005-0000-0000-0000BF3F0000}"/>
    <cellStyle name="40% - Énfasis5 2 12 2" xfId="3298" xr:uid="{00000000-0005-0000-0000-0000C03F0000}"/>
    <cellStyle name="40% - Énfasis5 2 12 2 2" xfId="17408" xr:uid="{00000000-0005-0000-0000-0000C13F0000}"/>
    <cellStyle name="40% - Énfasis5 2 12 2 2 2" xfId="30301" xr:uid="{00000000-0005-0000-0000-0000C23F0000}"/>
    <cellStyle name="40% - Énfasis5 2 12 2 3" xfId="13119" xr:uid="{00000000-0005-0000-0000-0000C33F0000}"/>
    <cellStyle name="40% - Énfasis5 2 12 2 3 2" xfId="35186" xr:uid="{00000000-0005-0000-0000-0000C43F0000}"/>
    <cellStyle name="40% - Énfasis5 2 12 2 4" xfId="8241" xr:uid="{00000000-0005-0000-0000-0000C53F0000}"/>
    <cellStyle name="40% - Énfasis5 2 12 2 5" xfId="25366" xr:uid="{00000000-0005-0000-0000-0000C63F0000}"/>
    <cellStyle name="40% - Énfasis5 2 12 2 6" xfId="40195" xr:uid="{00000000-0005-0000-0000-0000C73F0000}"/>
    <cellStyle name="40% - Énfasis5 2 12 2 7" xfId="45258" xr:uid="{30677A78-7101-4A87-BF1F-2E9A5D08B043}"/>
    <cellStyle name="40% - Énfasis5 2 12 3" xfId="5772" xr:uid="{00000000-0005-0000-0000-0000C83F0000}"/>
    <cellStyle name="40% - Énfasis5 2 12 3 2" xfId="27865" xr:uid="{00000000-0005-0000-0000-0000C93F0000}"/>
    <cellStyle name="40% - Énfasis5 2 12 4" xfId="20174" xr:uid="{00000000-0005-0000-0000-0000CA3F0000}"/>
    <cellStyle name="40% - Énfasis5 2 12 4 2" xfId="32750" xr:uid="{00000000-0005-0000-0000-0000CB3F0000}"/>
    <cellStyle name="40% - Énfasis5 2 12 5" xfId="10683" xr:uid="{00000000-0005-0000-0000-0000CC3F0000}"/>
    <cellStyle name="40% - Énfasis5 2 12 6" xfId="22824" xr:uid="{00000000-0005-0000-0000-0000CD3F0000}"/>
    <cellStyle name="40% - Énfasis5 2 12 7" xfId="37654" xr:uid="{00000000-0005-0000-0000-0000CE3F0000}"/>
    <cellStyle name="40% - Énfasis5 2 12 8" xfId="42722" xr:uid="{CB7CD8CB-35A6-4561-8F04-C2476C8F47A3}"/>
    <cellStyle name="40% - Énfasis5 2 13" xfId="2689" xr:uid="{00000000-0005-0000-0000-0000CF3F0000}"/>
    <cellStyle name="40% - Énfasis5 2 13 2" xfId="5157" xr:uid="{00000000-0005-0000-0000-0000D03F0000}"/>
    <cellStyle name="40% - Énfasis5 2 13 2 2" xfId="16817" xr:uid="{00000000-0005-0000-0000-0000D13F0000}"/>
    <cellStyle name="40% - Énfasis5 2 13 2 3" xfId="24752" xr:uid="{00000000-0005-0000-0000-0000D23F0000}"/>
    <cellStyle name="40% - Énfasis5 2 13 2 4" xfId="39581" xr:uid="{00000000-0005-0000-0000-0000D33F0000}"/>
    <cellStyle name="40% - Énfasis5 2 13 2 5" xfId="44649" xr:uid="{68706BBF-0111-4729-8187-340693EFF794}"/>
    <cellStyle name="40% - Énfasis5 2 13 3" xfId="19547" xr:uid="{00000000-0005-0000-0000-0000D43F0000}"/>
    <cellStyle name="40% - Énfasis5 2 13 3 2" xfId="29692" xr:uid="{00000000-0005-0000-0000-0000D53F0000}"/>
    <cellStyle name="40% - Énfasis5 2 13 4" xfId="12510" xr:uid="{00000000-0005-0000-0000-0000D63F0000}"/>
    <cellStyle name="40% - Énfasis5 2 13 4 2" xfId="34577" xr:uid="{00000000-0005-0000-0000-0000D73F0000}"/>
    <cellStyle name="40% - Énfasis5 2 13 5" xfId="22210" xr:uid="{00000000-0005-0000-0000-0000D83F0000}"/>
    <cellStyle name="40% - Énfasis5 2 13 6" xfId="37040" xr:uid="{00000000-0005-0000-0000-0000D93F0000}"/>
    <cellStyle name="40% - Énfasis5 2 13 7" xfId="42113" xr:uid="{55F092D7-D7EB-4B3D-B3FF-8CF6C98BC741}"/>
    <cellStyle name="40% - Énfasis5 2 14" xfId="7590" xr:uid="{00000000-0005-0000-0000-0000DA3F0000}"/>
    <cellStyle name="40% - Énfasis5 2 14 2" xfId="21992" xr:uid="{00000000-0005-0000-0000-0000DB3F0000}"/>
    <cellStyle name="40% - Énfasis5 2 14 2 2" xfId="27184" xr:uid="{00000000-0005-0000-0000-0000DC3F0000}"/>
    <cellStyle name="40% - Énfasis5 2 14 2 3" xfId="42013" xr:uid="{00000000-0005-0000-0000-0000DD3F0000}"/>
    <cellStyle name="40% - Énfasis5 2 14 2 4" xfId="47075" xr:uid="{F5A3E018-63A6-4681-9FC3-03BD02EBFB66}"/>
    <cellStyle name="40% - Énfasis5 2 14 3" xfId="16762" xr:uid="{00000000-0005-0000-0000-0000DE3F0000}"/>
    <cellStyle name="40% - Énfasis5 2 14 4" xfId="24642" xr:uid="{00000000-0005-0000-0000-0000DF3F0000}"/>
    <cellStyle name="40% - Énfasis5 2 14 5" xfId="39471" xr:uid="{00000000-0005-0000-0000-0000E03F0000}"/>
    <cellStyle name="40% - Énfasis5 2 14 6" xfId="44539" xr:uid="{5294A169-2532-460D-B9BA-4409736524EB}"/>
    <cellStyle name="40% - Énfasis5 2 15" xfId="7646" xr:uid="{00000000-0005-0000-0000-0000E13F0000}"/>
    <cellStyle name="40% - Énfasis5 2 15 2" xfId="19225" xr:uid="{00000000-0005-0000-0000-0000E23F0000}"/>
    <cellStyle name="40% - Énfasis5 2 15 3" xfId="24698" xr:uid="{00000000-0005-0000-0000-0000E33F0000}"/>
    <cellStyle name="40% - Énfasis5 2 15 4" xfId="39527" xr:uid="{00000000-0005-0000-0000-0000E43F0000}"/>
    <cellStyle name="40% - Énfasis5 2 15 5" xfId="44595" xr:uid="{349F91AC-E65D-4350-A440-36D2972DC405}"/>
    <cellStyle name="40% - Énfasis5 2 16" xfId="5118" xr:uid="{00000000-0005-0000-0000-0000E53F0000}"/>
    <cellStyle name="40% - Énfasis5 2 16 2" xfId="24718" xr:uid="{00000000-0005-0000-0000-0000E63F0000}"/>
    <cellStyle name="40% - Énfasis5 2 16 3" xfId="39547" xr:uid="{00000000-0005-0000-0000-0000E73F0000}"/>
    <cellStyle name="40% - Énfasis5 2 16 4" xfId="44615" xr:uid="{20E795EA-493C-401B-A396-EACA2C6D051E}"/>
    <cellStyle name="40% - Énfasis5 2 17" xfId="19247" xr:uid="{00000000-0005-0000-0000-0000E83F0000}"/>
    <cellStyle name="40% - Énfasis5 2 17 2" xfId="27251" xr:uid="{00000000-0005-0000-0000-0000E93F0000}"/>
    <cellStyle name="40% - Énfasis5 2 18" xfId="19514" xr:uid="{00000000-0005-0000-0000-0000EA3F0000}"/>
    <cellStyle name="40% - Énfasis5 2 18 2" xfId="32136" xr:uid="{00000000-0005-0000-0000-0000EB3F0000}"/>
    <cellStyle name="40% - Énfasis5 2 19" xfId="10069" xr:uid="{00000000-0005-0000-0000-0000EC3F0000}"/>
    <cellStyle name="40% - Énfasis5 2 2" xfId="118" xr:uid="{00000000-0005-0000-0000-0000ED3F0000}"/>
    <cellStyle name="40% - Énfasis5 2 2 10" xfId="2438" xr:uid="{00000000-0005-0000-0000-0000EE3F0000}"/>
    <cellStyle name="40% - Énfasis5 2 2 10 2" xfId="4880" xr:uid="{00000000-0005-0000-0000-0000EF3F0000}"/>
    <cellStyle name="40% - Énfasis5 2 2 10 2 2" xfId="18990" xr:uid="{00000000-0005-0000-0000-0000F03F0000}"/>
    <cellStyle name="40% - Énfasis5 2 2 10 2 2 2" xfId="31883" xr:uid="{00000000-0005-0000-0000-0000F13F0000}"/>
    <cellStyle name="40% - Énfasis5 2 2 10 2 3" xfId="14701" xr:uid="{00000000-0005-0000-0000-0000F23F0000}"/>
    <cellStyle name="40% - Énfasis5 2 2 10 2 3 2" xfId="36768" xr:uid="{00000000-0005-0000-0000-0000F33F0000}"/>
    <cellStyle name="40% - Énfasis5 2 2 10 2 4" xfId="9823" xr:uid="{00000000-0005-0000-0000-0000F43F0000}"/>
    <cellStyle name="40% - Énfasis5 2 2 10 2 5" xfId="26948" xr:uid="{00000000-0005-0000-0000-0000F53F0000}"/>
    <cellStyle name="40% - Énfasis5 2 2 10 2 6" xfId="41777" xr:uid="{00000000-0005-0000-0000-0000F63F0000}"/>
    <cellStyle name="40% - Énfasis5 2 2 10 2 7" xfId="46840" xr:uid="{A09BEB44-CAB6-4D3E-A022-069E2DD6332B}"/>
    <cellStyle name="40% - Énfasis5 2 2 10 3" xfId="7354" xr:uid="{00000000-0005-0000-0000-0000F73F0000}"/>
    <cellStyle name="40% - Énfasis5 2 2 10 3 2" xfId="29447" xr:uid="{00000000-0005-0000-0000-0000F83F0000}"/>
    <cellStyle name="40% - Énfasis5 2 2 10 4" xfId="16515" xr:uid="{00000000-0005-0000-0000-0000F93F0000}"/>
    <cellStyle name="40% - Énfasis5 2 2 10 4 2" xfId="34332" xr:uid="{00000000-0005-0000-0000-0000FA3F0000}"/>
    <cellStyle name="40% - Énfasis5 2 2 10 5" xfId="21756" xr:uid="{00000000-0005-0000-0000-0000FB3F0000}"/>
    <cellStyle name="40% - Énfasis5 2 2 10 6" xfId="12265" xr:uid="{00000000-0005-0000-0000-0000FC3F0000}"/>
    <cellStyle name="40% - Énfasis5 2 2 10 7" xfId="24406" xr:uid="{00000000-0005-0000-0000-0000FD3F0000}"/>
    <cellStyle name="40% - Énfasis5 2 2 10 8" xfId="39236" xr:uid="{00000000-0005-0000-0000-0000FE3F0000}"/>
    <cellStyle name="40% - Énfasis5 2 2 10 9" xfId="44304" xr:uid="{D9D933AF-4413-4FD6-B393-9EE905169A53}"/>
    <cellStyle name="40% - Énfasis5 2 2 11" xfId="875" xr:uid="{00000000-0005-0000-0000-0000FF3F0000}"/>
    <cellStyle name="40% - Énfasis5 2 2 11 2" xfId="3320" xr:uid="{00000000-0005-0000-0000-000000400000}"/>
    <cellStyle name="40% - Énfasis5 2 2 11 2 2" xfId="17430" xr:uid="{00000000-0005-0000-0000-000001400000}"/>
    <cellStyle name="40% - Énfasis5 2 2 11 2 2 2" xfId="30323" xr:uid="{00000000-0005-0000-0000-000002400000}"/>
    <cellStyle name="40% - Énfasis5 2 2 11 2 3" xfId="13141" xr:uid="{00000000-0005-0000-0000-000003400000}"/>
    <cellStyle name="40% - Énfasis5 2 2 11 2 3 2" xfId="35208" xr:uid="{00000000-0005-0000-0000-000004400000}"/>
    <cellStyle name="40% - Énfasis5 2 2 11 2 4" xfId="8263" xr:uid="{00000000-0005-0000-0000-000005400000}"/>
    <cellStyle name="40% - Énfasis5 2 2 11 2 5" xfId="25388" xr:uid="{00000000-0005-0000-0000-000006400000}"/>
    <cellStyle name="40% - Énfasis5 2 2 11 2 6" xfId="40217" xr:uid="{00000000-0005-0000-0000-000007400000}"/>
    <cellStyle name="40% - Énfasis5 2 2 11 2 7" xfId="45280" xr:uid="{5002E86B-8E46-4E90-B1FF-F6D6BC784C4A}"/>
    <cellStyle name="40% - Énfasis5 2 2 11 3" xfId="5794" xr:uid="{00000000-0005-0000-0000-000008400000}"/>
    <cellStyle name="40% - Énfasis5 2 2 11 3 2" xfId="27887" xr:uid="{00000000-0005-0000-0000-000009400000}"/>
    <cellStyle name="40% - Énfasis5 2 2 11 4" xfId="20196" xr:uid="{00000000-0005-0000-0000-00000A400000}"/>
    <cellStyle name="40% - Énfasis5 2 2 11 4 2" xfId="32772" xr:uid="{00000000-0005-0000-0000-00000B400000}"/>
    <cellStyle name="40% - Énfasis5 2 2 11 5" xfId="10705" xr:uid="{00000000-0005-0000-0000-00000C400000}"/>
    <cellStyle name="40% - Énfasis5 2 2 11 6" xfId="22846" xr:uid="{00000000-0005-0000-0000-00000D400000}"/>
    <cellStyle name="40% - Énfasis5 2 2 11 7" xfId="37676" xr:uid="{00000000-0005-0000-0000-00000E400000}"/>
    <cellStyle name="40% - Énfasis5 2 2 11 8" xfId="42744" xr:uid="{081B5C44-4572-4A01-A4F7-C5D322146807}"/>
    <cellStyle name="40% - Énfasis5 2 2 12" xfId="2690" xr:uid="{00000000-0005-0000-0000-00000F400000}"/>
    <cellStyle name="40% - Énfasis5 2 2 12 2" xfId="7610" xr:uid="{00000000-0005-0000-0000-000010400000}"/>
    <cellStyle name="40% - Énfasis5 2 2 12 2 2" xfId="27204" xr:uid="{00000000-0005-0000-0000-000011400000}"/>
    <cellStyle name="40% - Énfasis5 2 2 12 2 3" xfId="42033" xr:uid="{00000000-0005-0000-0000-000012400000}"/>
    <cellStyle name="40% - Énfasis5 2 2 12 2 4" xfId="47095" xr:uid="{0C49BB13-10EB-4CBD-86E1-9BFB7BA23D8B}"/>
    <cellStyle name="40% - Énfasis5 2 2 12 3" xfId="22012" xr:uid="{00000000-0005-0000-0000-000013400000}"/>
    <cellStyle name="40% - Énfasis5 2 2 12 3 2" xfId="29693" xr:uid="{00000000-0005-0000-0000-000014400000}"/>
    <cellStyle name="40% - Énfasis5 2 2 12 4" xfId="12511" xr:uid="{00000000-0005-0000-0000-000015400000}"/>
    <cellStyle name="40% - Énfasis5 2 2 12 4 2" xfId="34578" xr:uid="{00000000-0005-0000-0000-000016400000}"/>
    <cellStyle name="40% - Énfasis5 2 2 12 5" xfId="24662" xr:uid="{00000000-0005-0000-0000-000017400000}"/>
    <cellStyle name="40% - Énfasis5 2 2 12 6" xfId="39491" xr:uid="{00000000-0005-0000-0000-000018400000}"/>
    <cellStyle name="40% - Énfasis5 2 2 12 7" xfId="44559" xr:uid="{4E0D8A33-DA95-415D-AA27-814D0F59859D}"/>
    <cellStyle name="40% - Énfasis5 2 2 13" xfId="5158" xr:uid="{00000000-0005-0000-0000-000019400000}"/>
    <cellStyle name="40% - Énfasis5 2 2 13 2" xfId="16763" xr:uid="{00000000-0005-0000-0000-00001A400000}"/>
    <cellStyle name="40% - Énfasis5 2 2 13 3" xfId="24753" xr:uid="{00000000-0005-0000-0000-00001B400000}"/>
    <cellStyle name="40% - Énfasis5 2 2 13 4" xfId="39582" xr:uid="{00000000-0005-0000-0000-00001C400000}"/>
    <cellStyle name="40% - Énfasis5 2 2 13 5" xfId="44650" xr:uid="{1C7A951F-D88B-4F58-AD9E-1ECF3AFCFF4C}"/>
    <cellStyle name="40% - Énfasis5 2 2 14" xfId="14938" xr:uid="{00000000-0005-0000-0000-00001D400000}"/>
    <cellStyle name="40% - Énfasis5 2 2 14 2" xfId="27252" xr:uid="{00000000-0005-0000-0000-00001E400000}"/>
    <cellStyle name="40% - Énfasis5 2 2 15" xfId="19267" xr:uid="{00000000-0005-0000-0000-00001F400000}"/>
    <cellStyle name="40% - Énfasis5 2 2 15 2" xfId="32137" xr:uid="{00000000-0005-0000-0000-000020400000}"/>
    <cellStyle name="40% - Énfasis5 2 2 16" xfId="19548" xr:uid="{00000000-0005-0000-0000-000021400000}"/>
    <cellStyle name="40% - Énfasis5 2 2 17" xfId="10070" xr:uid="{00000000-0005-0000-0000-000022400000}"/>
    <cellStyle name="40% - Énfasis5 2 2 18" xfId="22082" xr:uid="{00000000-0005-0000-0000-000023400000}"/>
    <cellStyle name="40% - Énfasis5 2 2 19" xfId="22211" xr:uid="{00000000-0005-0000-0000-000024400000}"/>
    <cellStyle name="40% - Énfasis5 2 2 2" xfId="219" xr:uid="{00000000-0005-0000-0000-000025400000}"/>
    <cellStyle name="40% - Énfasis5 2 2 2 10" xfId="15033" xr:uid="{00000000-0005-0000-0000-000026400000}"/>
    <cellStyle name="40% - Énfasis5 2 2 2 10 2" xfId="32203" xr:uid="{00000000-0005-0000-0000-000027400000}"/>
    <cellStyle name="40% - Énfasis5 2 2 2 11" xfId="19363" xr:uid="{00000000-0005-0000-0000-000028400000}"/>
    <cellStyle name="40% - Énfasis5 2 2 2 12" xfId="19611" xr:uid="{00000000-0005-0000-0000-000029400000}"/>
    <cellStyle name="40% - Énfasis5 2 2 2 13" xfId="10136" xr:uid="{00000000-0005-0000-0000-00002A400000}"/>
    <cellStyle name="40% - Énfasis5 2 2 2 14" xfId="22136" xr:uid="{00000000-0005-0000-0000-00002B400000}"/>
    <cellStyle name="40% - Énfasis5 2 2 2 15" xfId="22277" xr:uid="{00000000-0005-0000-0000-00002C400000}"/>
    <cellStyle name="40% - Énfasis5 2 2 2 16" xfId="37107" xr:uid="{00000000-0005-0000-0000-00002D400000}"/>
    <cellStyle name="40% - Énfasis5 2 2 2 17" xfId="42177" xr:uid="{B52369DE-8BF9-45EE-80D1-24DE394F706A}"/>
    <cellStyle name="40% - Énfasis5 2 2 2 2" xfId="412" xr:uid="{00000000-0005-0000-0000-00002E400000}"/>
    <cellStyle name="40% - Énfasis5 2 2 2 2 10" xfId="37273" xr:uid="{00000000-0005-0000-0000-00002F400000}"/>
    <cellStyle name="40% - Énfasis5 2 2 2 2 11" xfId="42341" xr:uid="{20C6D683-1A7C-423D-969B-8BA2202DEA65}"/>
    <cellStyle name="40% - Énfasis5 2 2 2 2 2" xfId="2026" xr:uid="{00000000-0005-0000-0000-000030400000}"/>
    <cellStyle name="40% - Énfasis5 2 2 2 2 2 2" xfId="4468" xr:uid="{00000000-0005-0000-0000-000031400000}"/>
    <cellStyle name="40% - Énfasis5 2 2 2 2 2 2 2" xfId="18578" xr:uid="{00000000-0005-0000-0000-000032400000}"/>
    <cellStyle name="40% - Énfasis5 2 2 2 2 2 2 2 2" xfId="31471" xr:uid="{00000000-0005-0000-0000-000033400000}"/>
    <cellStyle name="40% - Énfasis5 2 2 2 2 2 2 3" xfId="14289" xr:uid="{00000000-0005-0000-0000-000034400000}"/>
    <cellStyle name="40% - Énfasis5 2 2 2 2 2 2 3 2" xfId="36356" xr:uid="{00000000-0005-0000-0000-000035400000}"/>
    <cellStyle name="40% - Énfasis5 2 2 2 2 2 2 4" xfId="9411" xr:uid="{00000000-0005-0000-0000-000036400000}"/>
    <cellStyle name="40% - Énfasis5 2 2 2 2 2 2 5" xfId="26536" xr:uid="{00000000-0005-0000-0000-000037400000}"/>
    <cellStyle name="40% - Énfasis5 2 2 2 2 2 2 6" xfId="41365" xr:uid="{00000000-0005-0000-0000-000038400000}"/>
    <cellStyle name="40% - Énfasis5 2 2 2 2 2 2 7" xfId="46428" xr:uid="{790D1578-D7E9-4FB8-AE09-B785F8D5DC22}"/>
    <cellStyle name="40% - Énfasis5 2 2 2 2 2 3" xfId="6942" xr:uid="{00000000-0005-0000-0000-000039400000}"/>
    <cellStyle name="40% - Énfasis5 2 2 2 2 2 3 2" xfId="29035" xr:uid="{00000000-0005-0000-0000-00003A400000}"/>
    <cellStyle name="40% - Énfasis5 2 2 2 2 2 4" xfId="16103" xr:uid="{00000000-0005-0000-0000-00003B400000}"/>
    <cellStyle name="40% - Énfasis5 2 2 2 2 2 4 2" xfId="33920" xr:uid="{00000000-0005-0000-0000-00003C400000}"/>
    <cellStyle name="40% - Énfasis5 2 2 2 2 2 5" xfId="21344" xr:uid="{00000000-0005-0000-0000-00003D400000}"/>
    <cellStyle name="40% - Énfasis5 2 2 2 2 2 6" xfId="11853" xr:uid="{00000000-0005-0000-0000-00003E400000}"/>
    <cellStyle name="40% - Énfasis5 2 2 2 2 2 7" xfId="23994" xr:uid="{00000000-0005-0000-0000-00003F400000}"/>
    <cellStyle name="40% - Énfasis5 2 2 2 2 2 8" xfId="38824" xr:uid="{00000000-0005-0000-0000-000040400000}"/>
    <cellStyle name="40% - Énfasis5 2 2 2 2 2 9" xfId="43892" xr:uid="{E6D5DA8F-DF0A-4283-BE10-7366FB0963CF}"/>
    <cellStyle name="40% - Énfasis5 2 2 2 2 3" xfId="1413" xr:uid="{00000000-0005-0000-0000-000041400000}"/>
    <cellStyle name="40% - Énfasis5 2 2 2 2 3 2" xfId="3855" xr:uid="{00000000-0005-0000-0000-000042400000}"/>
    <cellStyle name="40% - Énfasis5 2 2 2 2 3 2 2" xfId="17965" xr:uid="{00000000-0005-0000-0000-000043400000}"/>
    <cellStyle name="40% - Énfasis5 2 2 2 2 3 2 2 2" xfId="30858" xr:uid="{00000000-0005-0000-0000-000044400000}"/>
    <cellStyle name="40% - Énfasis5 2 2 2 2 3 2 3" xfId="13676" xr:uid="{00000000-0005-0000-0000-000045400000}"/>
    <cellStyle name="40% - Énfasis5 2 2 2 2 3 2 3 2" xfId="35743" xr:uid="{00000000-0005-0000-0000-000046400000}"/>
    <cellStyle name="40% - Énfasis5 2 2 2 2 3 2 4" xfId="8798" xr:uid="{00000000-0005-0000-0000-000047400000}"/>
    <cellStyle name="40% - Énfasis5 2 2 2 2 3 2 5" xfId="25923" xr:uid="{00000000-0005-0000-0000-000048400000}"/>
    <cellStyle name="40% - Énfasis5 2 2 2 2 3 2 6" xfId="40752" xr:uid="{00000000-0005-0000-0000-000049400000}"/>
    <cellStyle name="40% - Énfasis5 2 2 2 2 3 2 7" xfId="45815" xr:uid="{6625A71C-FF86-47F1-BAE7-15748A949DC7}"/>
    <cellStyle name="40% - Énfasis5 2 2 2 2 3 3" xfId="6329" xr:uid="{00000000-0005-0000-0000-00004A400000}"/>
    <cellStyle name="40% - Énfasis5 2 2 2 2 3 3 2" xfId="28422" xr:uid="{00000000-0005-0000-0000-00004B400000}"/>
    <cellStyle name="40% - Énfasis5 2 2 2 2 3 4" xfId="20731" xr:uid="{00000000-0005-0000-0000-00004C400000}"/>
    <cellStyle name="40% - Énfasis5 2 2 2 2 3 4 2" xfId="33307" xr:uid="{00000000-0005-0000-0000-00004D400000}"/>
    <cellStyle name="40% - Énfasis5 2 2 2 2 3 5" xfId="11240" xr:uid="{00000000-0005-0000-0000-00004E400000}"/>
    <cellStyle name="40% - Énfasis5 2 2 2 2 3 6" xfId="23381" xr:uid="{00000000-0005-0000-0000-00004F400000}"/>
    <cellStyle name="40% - Énfasis5 2 2 2 2 3 7" xfId="38211" xr:uid="{00000000-0005-0000-0000-000050400000}"/>
    <cellStyle name="40% - Énfasis5 2 2 2 2 3 8" xfId="43279" xr:uid="{D3DA58E1-CE37-47F3-8ED3-D629D3F8BC45}"/>
    <cellStyle name="40% - Énfasis5 2 2 2 2 4" xfId="2917" xr:uid="{00000000-0005-0000-0000-000051400000}"/>
    <cellStyle name="40% - Énfasis5 2 2 2 2 4 2" xfId="17027" xr:uid="{00000000-0005-0000-0000-000052400000}"/>
    <cellStyle name="40% - Énfasis5 2 2 2 2 4 2 2" xfId="29920" xr:uid="{00000000-0005-0000-0000-000053400000}"/>
    <cellStyle name="40% - Énfasis5 2 2 2 2 4 3" xfId="12738" xr:uid="{00000000-0005-0000-0000-000054400000}"/>
    <cellStyle name="40% - Énfasis5 2 2 2 2 4 3 2" xfId="34805" xr:uid="{00000000-0005-0000-0000-000055400000}"/>
    <cellStyle name="40% - Énfasis5 2 2 2 2 4 4" xfId="7860" xr:uid="{00000000-0005-0000-0000-000056400000}"/>
    <cellStyle name="40% - Énfasis5 2 2 2 2 4 5" xfId="24985" xr:uid="{00000000-0005-0000-0000-000057400000}"/>
    <cellStyle name="40% - Énfasis5 2 2 2 2 4 6" xfId="39814" xr:uid="{00000000-0005-0000-0000-000058400000}"/>
    <cellStyle name="40% - Énfasis5 2 2 2 2 4 7" xfId="44877" xr:uid="{529D9831-3D36-4CBD-BB8F-19B54C099757}"/>
    <cellStyle name="40% - Énfasis5 2 2 2 2 5" xfId="5391" xr:uid="{00000000-0005-0000-0000-000059400000}"/>
    <cellStyle name="40% - Énfasis5 2 2 2 2 5 2" xfId="27484" xr:uid="{00000000-0005-0000-0000-00005A400000}"/>
    <cellStyle name="40% - Énfasis5 2 2 2 2 6" xfId="15472" xr:uid="{00000000-0005-0000-0000-00005B400000}"/>
    <cellStyle name="40% - Énfasis5 2 2 2 2 6 2" xfId="32369" xr:uid="{00000000-0005-0000-0000-00005C400000}"/>
    <cellStyle name="40% - Énfasis5 2 2 2 2 7" xfId="19775" xr:uid="{00000000-0005-0000-0000-00005D400000}"/>
    <cellStyle name="40% - Énfasis5 2 2 2 2 8" xfId="10302" xr:uid="{00000000-0005-0000-0000-00005E400000}"/>
    <cellStyle name="40% - Énfasis5 2 2 2 2 9" xfId="22443" xr:uid="{00000000-0005-0000-0000-00005F400000}"/>
    <cellStyle name="40% - Énfasis5 2 2 2 3" xfId="654" xr:uid="{00000000-0005-0000-0000-000060400000}"/>
    <cellStyle name="40% - Énfasis5 2 2 2 3 10" xfId="37511" xr:uid="{00000000-0005-0000-0000-000061400000}"/>
    <cellStyle name="40% - Énfasis5 2 2 2 3 11" xfId="42579" xr:uid="{663E417C-69BF-4A53-AA28-ABF221AEAD0D}"/>
    <cellStyle name="40% - Énfasis5 2 2 2 3 2" xfId="2264" xr:uid="{00000000-0005-0000-0000-000062400000}"/>
    <cellStyle name="40% - Énfasis5 2 2 2 3 2 2" xfId="4706" xr:uid="{00000000-0005-0000-0000-000063400000}"/>
    <cellStyle name="40% - Énfasis5 2 2 2 3 2 2 2" xfId="18816" xr:uid="{00000000-0005-0000-0000-000064400000}"/>
    <cellStyle name="40% - Énfasis5 2 2 2 3 2 2 2 2" xfId="31709" xr:uid="{00000000-0005-0000-0000-000065400000}"/>
    <cellStyle name="40% - Énfasis5 2 2 2 3 2 2 3" xfId="14527" xr:uid="{00000000-0005-0000-0000-000066400000}"/>
    <cellStyle name="40% - Énfasis5 2 2 2 3 2 2 3 2" xfId="36594" xr:uid="{00000000-0005-0000-0000-000067400000}"/>
    <cellStyle name="40% - Énfasis5 2 2 2 3 2 2 4" xfId="9649" xr:uid="{00000000-0005-0000-0000-000068400000}"/>
    <cellStyle name="40% - Énfasis5 2 2 2 3 2 2 5" xfId="26774" xr:uid="{00000000-0005-0000-0000-000069400000}"/>
    <cellStyle name="40% - Énfasis5 2 2 2 3 2 2 6" xfId="41603" xr:uid="{00000000-0005-0000-0000-00006A400000}"/>
    <cellStyle name="40% - Énfasis5 2 2 2 3 2 2 7" xfId="46666" xr:uid="{04130C9B-2556-4D03-BCEA-4055072BA8DC}"/>
    <cellStyle name="40% - Énfasis5 2 2 2 3 2 3" xfId="7180" xr:uid="{00000000-0005-0000-0000-00006B400000}"/>
    <cellStyle name="40% - Énfasis5 2 2 2 3 2 3 2" xfId="29273" xr:uid="{00000000-0005-0000-0000-00006C400000}"/>
    <cellStyle name="40% - Énfasis5 2 2 2 3 2 4" xfId="16341" xr:uid="{00000000-0005-0000-0000-00006D400000}"/>
    <cellStyle name="40% - Énfasis5 2 2 2 3 2 4 2" xfId="34158" xr:uid="{00000000-0005-0000-0000-00006E400000}"/>
    <cellStyle name="40% - Énfasis5 2 2 2 3 2 5" xfId="21582" xr:uid="{00000000-0005-0000-0000-00006F400000}"/>
    <cellStyle name="40% - Énfasis5 2 2 2 3 2 6" xfId="12091" xr:uid="{00000000-0005-0000-0000-000070400000}"/>
    <cellStyle name="40% - Énfasis5 2 2 2 3 2 7" xfId="24232" xr:uid="{00000000-0005-0000-0000-000071400000}"/>
    <cellStyle name="40% - Énfasis5 2 2 2 3 2 8" xfId="39062" xr:uid="{00000000-0005-0000-0000-000072400000}"/>
    <cellStyle name="40% - Énfasis5 2 2 2 3 2 9" xfId="44130" xr:uid="{A7EB5902-00C9-4AC5-8C01-FA5D39C304E0}"/>
    <cellStyle name="40% - Énfasis5 2 2 2 3 3" xfId="1651" xr:uid="{00000000-0005-0000-0000-000073400000}"/>
    <cellStyle name="40% - Énfasis5 2 2 2 3 3 2" xfId="4093" xr:uid="{00000000-0005-0000-0000-000074400000}"/>
    <cellStyle name="40% - Énfasis5 2 2 2 3 3 2 2" xfId="18203" xr:uid="{00000000-0005-0000-0000-000075400000}"/>
    <cellStyle name="40% - Énfasis5 2 2 2 3 3 2 2 2" xfId="31096" xr:uid="{00000000-0005-0000-0000-000076400000}"/>
    <cellStyle name="40% - Énfasis5 2 2 2 3 3 2 3" xfId="13914" xr:uid="{00000000-0005-0000-0000-000077400000}"/>
    <cellStyle name="40% - Énfasis5 2 2 2 3 3 2 3 2" xfId="35981" xr:uid="{00000000-0005-0000-0000-000078400000}"/>
    <cellStyle name="40% - Énfasis5 2 2 2 3 3 2 4" xfId="9036" xr:uid="{00000000-0005-0000-0000-000079400000}"/>
    <cellStyle name="40% - Énfasis5 2 2 2 3 3 2 5" xfId="26161" xr:uid="{00000000-0005-0000-0000-00007A400000}"/>
    <cellStyle name="40% - Énfasis5 2 2 2 3 3 2 6" xfId="40990" xr:uid="{00000000-0005-0000-0000-00007B400000}"/>
    <cellStyle name="40% - Énfasis5 2 2 2 3 3 2 7" xfId="46053" xr:uid="{68400F17-0AEF-40CB-BF19-12B9CF3D1742}"/>
    <cellStyle name="40% - Énfasis5 2 2 2 3 3 3" xfId="6567" xr:uid="{00000000-0005-0000-0000-00007C400000}"/>
    <cellStyle name="40% - Énfasis5 2 2 2 3 3 3 2" xfId="28660" xr:uid="{00000000-0005-0000-0000-00007D400000}"/>
    <cellStyle name="40% - Énfasis5 2 2 2 3 3 4" xfId="20969" xr:uid="{00000000-0005-0000-0000-00007E400000}"/>
    <cellStyle name="40% - Énfasis5 2 2 2 3 3 4 2" xfId="33545" xr:uid="{00000000-0005-0000-0000-00007F400000}"/>
    <cellStyle name="40% - Énfasis5 2 2 2 3 3 5" xfId="11478" xr:uid="{00000000-0005-0000-0000-000080400000}"/>
    <cellStyle name="40% - Énfasis5 2 2 2 3 3 6" xfId="23619" xr:uid="{00000000-0005-0000-0000-000081400000}"/>
    <cellStyle name="40% - Énfasis5 2 2 2 3 3 7" xfId="38449" xr:uid="{00000000-0005-0000-0000-000082400000}"/>
    <cellStyle name="40% - Énfasis5 2 2 2 3 3 8" xfId="43517" xr:uid="{A01C33CA-FB3E-4F40-96EA-275FC033F115}"/>
    <cellStyle name="40% - Énfasis5 2 2 2 3 4" xfId="3155" xr:uid="{00000000-0005-0000-0000-000083400000}"/>
    <cellStyle name="40% - Énfasis5 2 2 2 3 4 2" xfId="17265" xr:uid="{00000000-0005-0000-0000-000084400000}"/>
    <cellStyle name="40% - Énfasis5 2 2 2 3 4 2 2" xfId="30158" xr:uid="{00000000-0005-0000-0000-000085400000}"/>
    <cellStyle name="40% - Énfasis5 2 2 2 3 4 3" xfId="12976" xr:uid="{00000000-0005-0000-0000-000086400000}"/>
    <cellStyle name="40% - Énfasis5 2 2 2 3 4 3 2" xfId="35043" xr:uid="{00000000-0005-0000-0000-000087400000}"/>
    <cellStyle name="40% - Énfasis5 2 2 2 3 4 4" xfId="8098" xr:uid="{00000000-0005-0000-0000-000088400000}"/>
    <cellStyle name="40% - Énfasis5 2 2 2 3 4 5" xfId="25223" xr:uid="{00000000-0005-0000-0000-000089400000}"/>
    <cellStyle name="40% - Énfasis5 2 2 2 3 4 6" xfId="40052" xr:uid="{00000000-0005-0000-0000-00008A400000}"/>
    <cellStyle name="40% - Énfasis5 2 2 2 3 4 7" xfId="45115" xr:uid="{716D2BBE-603B-41A0-879E-8E96885D5E2E}"/>
    <cellStyle name="40% - Énfasis5 2 2 2 3 5" xfId="5629" xr:uid="{00000000-0005-0000-0000-00008B400000}"/>
    <cellStyle name="40% - Énfasis5 2 2 2 3 5 2" xfId="27722" xr:uid="{00000000-0005-0000-0000-00008C400000}"/>
    <cellStyle name="40% - Énfasis5 2 2 2 3 6" xfId="15710" xr:uid="{00000000-0005-0000-0000-00008D400000}"/>
    <cellStyle name="40% - Énfasis5 2 2 2 3 6 2" xfId="32607" xr:uid="{00000000-0005-0000-0000-00008E400000}"/>
    <cellStyle name="40% - Énfasis5 2 2 2 3 7" xfId="20013" xr:uid="{00000000-0005-0000-0000-00008F400000}"/>
    <cellStyle name="40% - Énfasis5 2 2 2 3 8" xfId="10540" xr:uid="{00000000-0005-0000-0000-000090400000}"/>
    <cellStyle name="40% - Énfasis5 2 2 2 3 9" xfId="22681" xr:uid="{00000000-0005-0000-0000-000091400000}"/>
    <cellStyle name="40% - Énfasis5 2 2 2 4" xfId="1246" xr:uid="{00000000-0005-0000-0000-000092400000}"/>
    <cellStyle name="40% - Énfasis5 2 2 2 4 2" xfId="3691" xr:uid="{00000000-0005-0000-0000-000093400000}"/>
    <cellStyle name="40% - Énfasis5 2 2 2 4 2 2" xfId="17801" xr:uid="{00000000-0005-0000-0000-000094400000}"/>
    <cellStyle name="40% - Énfasis5 2 2 2 4 2 2 2" xfId="30694" xr:uid="{00000000-0005-0000-0000-000095400000}"/>
    <cellStyle name="40% - Énfasis5 2 2 2 4 2 3" xfId="13512" xr:uid="{00000000-0005-0000-0000-000096400000}"/>
    <cellStyle name="40% - Énfasis5 2 2 2 4 2 3 2" xfId="35579" xr:uid="{00000000-0005-0000-0000-000097400000}"/>
    <cellStyle name="40% - Énfasis5 2 2 2 4 2 4" xfId="8634" xr:uid="{00000000-0005-0000-0000-000098400000}"/>
    <cellStyle name="40% - Énfasis5 2 2 2 4 2 5" xfId="25759" xr:uid="{00000000-0005-0000-0000-000099400000}"/>
    <cellStyle name="40% - Énfasis5 2 2 2 4 2 6" xfId="40588" xr:uid="{00000000-0005-0000-0000-00009A400000}"/>
    <cellStyle name="40% - Énfasis5 2 2 2 4 2 7" xfId="45651" xr:uid="{986204B9-639F-460C-879F-92857455708F}"/>
    <cellStyle name="40% - Énfasis5 2 2 2 4 3" xfId="6165" xr:uid="{00000000-0005-0000-0000-00009B400000}"/>
    <cellStyle name="40% - Énfasis5 2 2 2 4 3 2" xfId="28258" xr:uid="{00000000-0005-0000-0000-00009C400000}"/>
    <cellStyle name="40% - Énfasis5 2 2 2 4 4" xfId="15308" xr:uid="{00000000-0005-0000-0000-00009D400000}"/>
    <cellStyle name="40% - Énfasis5 2 2 2 4 4 2" xfId="33143" xr:uid="{00000000-0005-0000-0000-00009E400000}"/>
    <cellStyle name="40% - Énfasis5 2 2 2 4 5" xfId="20567" xr:uid="{00000000-0005-0000-0000-00009F400000}"/>
    <cellStyle name="40% - Énfasis5 2 2 2 4 6" xfId="11076" xr:uid="{00000000-0005-0000-0000-0000A0400000}"/>
    <cellStyle name="40% - Énfasis5 2 2 2 4 7" xfId="23217" xr:uid="{00000000-0005-0000-0000-0000A1400000}"/>
    <cellStyle name="40% - Énfasis5 2 2 2 4 8" xfId="38047" xr:uid="{00000000-0005-0000-0000-0000A2400000}"/>
    <cellStyle name="40% - Énfasis5 2 2 2 4 9" xfId="43115" xr:uid="{F00D1D33-0F92-4470-93BF-1765767FC54B}"/>
    <cellStyle name="40% - Énfasis5 2 2 2 5" xfId="1862" xr:uid="{00000000-0005-0000-0000-0000A3400000}"/>
    <cellStyle name="40% - Énfasis5 2 2 2 5 2" xfId="4304" xr:uid="{00000000-0005-0000-0000-0000A4400000}"/>
    <cellStyle name="40% - Énfasis5 2 2 2 5 2 2" xfId="18414" xr:uid="{00000000-0005-0000-0000-0000A5400000}"/>
    <cellStyle name="40% - Énfasis5 2 2 2 5 2 2 2" xfId="31307" xr:uid="{00000000-0005-0000-0000-0000A6400000}"/>
    <cellStyle name="40% - Énfasis5 2 2 2 5 2 3" xfId="14125" xr:uid="{00000000-0005-0000-0000-0000A7400000}"/>
    <cellStyle name="40% - Énfasis5 2 2 2 5 2 3 2" xfId="36192" xr:uid="{00000000-0005-0000-0000-0000A8400000}"/>
    <cellStyle name="40% - Énfasis5 2 2 2 5 2 4" xfId="9247" xr:uid="{00000000-0005-0000-0000-0000A9400000}"/>
    <cellStyle name="40% - Énfasis5 2 2 2 5 2 5" xfId="26372" xr:uid="{00000000-0005-0000-0000-0000AA400000}"/>
    <cellStyle name="40% - Énfasis5 2 2 2 5 2 6" xfId="41201" xr:uid="{00000000-0005-0000-0000-0000AB400000}"/>
    <cellStyle name="40% - Énfasis5 2 2 2 5 2 7" xfId="46264" xr:uid="{EACC6FF2-FE90-4EC0-B16E-0081BEDBD73A}"/>
    <cellStyle name="40% - Énfasis5 2 2 2 5 3" xfId="6778" xr:uid="{00000000-0005-0000-0000-0000AC400000}"/>
    <cellStyle name="40% - Énfasis5 2 2 2 5 3 2" xfId="28871" xr:uid="{00000000-0005-0000-0000-0000AD400000}"/>
    <cellStyle name="40% - Énfasis5 2 2 2 5 4" xfId="15939" xr:uid="{00000000-0005-0000-0000-0000AE400000}"/>
    <cellStyle name="40% - Énfasis5 2 2 2 5 4 2" xfId="33756" xr:uid="{00000000-0005-0000-0000-0000AF400000}"/>
    <cellStyle name="40% - Énfasis5 2 2 2 5 5" xfId="21180" xr:uid="{00000000-0005-0000-0000-0000B0400000}"/>
    <cellStyle name="40% - Énfasis5 2 2 2 5 6" xfId="11689" xr:uid="{00000000-0005-0000-0000-0000B1400000}"/>
    <cellStyle name="40% - Énfasis5 2 2 2 5 7" xfId="23830" xr:uid="{00000000-0005-0000-0000-0000B2400000}"/>
    <cellStyle name="40% - Énfasis5 2 2 2 5 8" xfId="38660" xr:uid="{00000000-0005-0000-0000-0000B3400000}"/>
    <cellStyle name="40% - Énfasis5 2 2 2 5 9" xfId="43728" xr:uid="{FF0793AD-67CF-4A2D-AE87-D8105E3ED9F7}"/>
    <cellStyle name="40% - Énfasis5 2 2 2 6" xfId="2518" xr:uid="{00000000-0005-0000-0000-0000B4400000}"/>
    <cellStyle name="40% - Énfasis5 2 2 2 6 2" xfId="4960" xr:uid="{00000000-0005-0000-0000-0000B5400000}"/>
    <cellStyle name="40% - Énfasis5 2 2 2 6 2 2" xfId="19070" xr:uid="{00000000-0005-0000-0000-0000B6400000}"/>
    <cellStyle name="40% - Énfasis5 2 2 2 6 2 2 2" xfId="31963" xr:uid="{00000000-0005-0000-0000-0000B7400000}"/>
    <cellStyle name="40% - Énfasis5 2 2 2 6 2 3" xfId="14781" xr:uid="{00000000-0005-0000-0000-0000B8400000}"/>
    <cellStyle name="40% - Énfasis5 2 2 2 6 2 3 2" xfId="36848" xr:uid="{00000000-0005-0000-0000-0000B9400000}"/>
    <cellStyle name="40% - Énfasis5 2 2 2 6 2 4" xfId="9903" xr:uid="{00000000-0005-0000-0000-0000BA400000}"/>
    <cellStyle name="40% - Énfasis5 2 2 2 6 2 5" xfId="27028" xr:uid="{00000000-0005-0000-0000-0000BB400000}"/>
    <cellStyle name="40% - Énfasis5 2 2 2 6 2 6" xfId="41857" xr:uid="{00000000-0005-0000-0000-0000BC400000}"/>
    <cellStyle name="40% - Énfasis5 2 2 2 6 2 7" xfId="46920" xr:uid="{2312A641-9E71-4F29-8C5B-ABBCD0DB7EF3}"/>
    <cellStyle name="40% - Énfasis5 2 2 2 6 3" xfId="7434" xr:uid="{00000000-0005-0000-0000-0000BD400000}"/>
    <cellStyle name="40% - Énfasis5 2 2 2 6 3 2" xfId="29527" xr:uid="{00000000-0005-0000-0000-0000BE400000}"/>
    <cellStyle name="40% - Énfasis5 2 2 2 6 4" xfId="16595" xr:uid="{00000000-0005-0000-0000-0000BF400000}"/>
    <cellStyle name="40% - Énfasis5 2 2 2 6 4 2" xfId="34412" xr:uid="{00000000-0005-0000-0000-0000C0400000}"/>
    <cellStyle name="40% - Énfasis5 2 2 2 6 5" xfId="21836" xr:uid="{00000000-0005-0000-0000-0000C1400000}"/>
    <cellStyle name="40% - Énfasis5 2 2 2 6 6" xfId="12345" xr:uid="{00000000-0005-0000-0000-0000C2400000}"/>
    <cellStyle name="40% - Énfasis5 2 2 2 6 7" xfId="24486" xr:uid="{00000000-0005-0000-0000-0000C3400000}"/>
    <cellStyle name="40% - Énfasis5 2 2 2 6 8" xfId="39316" xr:uid="{00000000-0005-0000-0000-0000C4400000}"/>
    <cellStyle name="40% - Énfasis5 2 2 2 6 9" xfId="44384" xr:uid="{495E1BDE-7AD1-4E2D-9C9E-32C05C2F450D}"/>
    <cellStyle name="40% - Énfasis5 2 2 2 7" xfId="971" xr:uid="{00000000-0005-0000-0000-0000C5400000}"/>
    <cellStyle name="40% - Énfasis5 2 2 2 7 2" xfId="3416" xr:uid="{00000000-0005-0000-0000-0000C6400000}"/>
    <cellStyle name="40% - Énfasis5 2 2 2 7 2 2" xfId="17526" xr:uid="{00000000-0005-0000-0000-0000C7400000}"/>
    <cellStyle name="40% - Énfasis5 2 2 2 7 2 2 2" xfId="30419" xr:uid="{00000000-0005-0000-0000-0000C8400000}"/>
    <cellStyle name="40% - Énfasis5 2 2 2 7 2 3" xfId="13237" xr:uid="{00000000-0005-0000-0000-0000C9400000}"/>
    <cellStyle name="40% - Énfasis5 2 2 2 7 2 3 2" xfId="35304" xr:uid="{00000000-0005-0000-0000-0000CA400000}"/>
    <cellStyle name="40% - Énfasis5 2 2 2 7 2 4" xfId="8359" xr:uid="{00000000-0005-0000-0000-0000CB400000}"/>
    <cellStyle name="40% - Énfasis5 2 2 2 7 2 5" xfId="25484" xr:uid="{00000000-0005-0000-0000-0000CC400000}"/>
    <cellStyle name="40% - Énfasis5 2 2 2 7 2 6" xfId="40313" xr:uid="{00000000-0005-0000-0000-0000CD400000}"/>
    <cellStyle name="40% - Énfasis5 2 2 2 7 2 7" xfId="45376" xr:uid="{38F471DD-947A-48A1-865E-81E4A9551489}"/>
    <cellStyle name="40% - Énfasis5 2 2 2 7 3" xfId="5890" xr:uid="{00000000-0005-0000-0000-0000CE400000}"/>
    <cellStyle name="40% - Énfasis5 2 2 2 7 3 2" xfId="27983" xr:uid="{00000000-0005-0000-0000-0000CF400000}"/>
    <cellStyle name="40% - Énfasis5 2 2 2 7 4" xfId="20292" xr:uid="{00000000-0005-0000-0000-0000D0400000}"/>
    <cellStyle name="40% - Énfasis5 2 2 2 7 4 2" xfId="32868" xr:uid="{00000000-0005-0000-0000-0000D1400000}"/>
    <cellStyle name="40% - Énfasis5 2 2 2 7 5" xfId="10801" xr:uid="{00000000-0005-0000-0000-0000D2400000}"/>
    <cellStyle name="40% - Énfasis5 2 2 2 7 6" xfId="22942" xr:uid="{00000000-0005-0000-0000-0000D3400000}"/>
    <cellStyle name="40% - Énfasis5 2 2 2 7 7" xfId="37772" xr:uid="{00000000-0005-0000-0000-0000D4400000}"/>
    <cellStyle name="40% - Énfasis5 2 2 2 7 8" xfId="42840" xr:uid="{9A023C86-97C4-48C7-9DA0-2CC9A48E0F17}"/>
    <cellStyle name="40% - Énfasis5 2 2 2 8" xfId="2753" xr:uid="{00000000-0005-0000-0000-0000D5400000}"/>
    <cellStyle name="40% - Énfasis5 2 2 2 8 2" xfId="16863" xr:uid="{00000000-0005-0000-0000-0000D6400000}"/>
    <cellStyle name="40% - Énfasis5 2 2 2 8 2 2" xfId="29756" xr:uid="{00000000-0005-0000-0000-0000D7400000}"/>
    <cellStyle name="40% - Énfasis5 2 2 2 8 3" xfId="12574" xr:uid="{00000000-0005-0000-0000-0000D8400000}"/>
    <cellStyle name="40% - Énfasis5 2 2 2 8 3 2" xfId="34641" xr:uid="{00000000-0005-0000-0000-0000D9400000}"/>
    <cellStyle name="40% - Énfasis5 2 2 2 8 4" xfId="7696" xr:uid="{00000000-0005-0000-0000-0000DA400000}"/>
    <cellStyle name="40% - Énfasis5 2 2 2 8 5" xfId="24819" xr:uid="{00000000-0005-0000-0000-0000DB400000}"/>
    <cellStyle name="40% - Énfasis5 2 2 2 8 6" xfId="39648" xr:uid="{00000000-0005-0000-0000-0000DC400000}"/>
    <cellStyle name="40% - Énfasis5 2 2 2 8 7" xfId="44713" xr:uid="{6758B91A-A755-4AF2-A408-6FCDD8B5BED5}"/>
    <cellStyle name="40% - Énfasis5 2 2 2 9" xfId="5225" xr:uid="{00000000-0005-0000-0000-0000DD400000}"/>
    <cellStyle name="40% - Énfasis5 2 2 2 9 2" xfId="27318" xr:uid="{00000000-0005-0000-0000-0000DE400000}"/>
    <cellStyle name="40% - Énfasis5 2 2 20" xfId="37041" xr:uid="{00000000-0005-0000-0000-0000DF400000}"/>
    <cellStyle name="40% - Énfasis5 2 2 21" xfId="42114" xr:uid="{4BFAAD22-CBE6-41CC-BCF5-5091D6850BCF}"/>
    <cellStyle name="40% - Énfasis5 2 2 3" xfId="346" xr:uid="{00000000-0005-0000-0000-0000E0400000}"/>
    <cellStyle name="40% - Énfasis5 2 2 3 10" xfId="19300" xr:uid="{00000000-0005-0000-0000-0000E1400000}"/>
    <cellStyle name="40% - Énfasis5 2 2 3 11" xfId="19712" xr:uid="{00000000-0005-0000-0000-0000E2400000}"/>
    <cellStyle name="40% - Énfasis5 2 2 3 12" xfId="10239" xr:uid="{00000000-0005-0000-0000-0000E3400000}"/>
    <cellStyle name="40% - Énfasis5 2 2 3 13" xfId="22380" xr:uid="{00000000-0005-0000-0000-0000E4400000}"/>
    <cellStyle name="40% - Énfasis5 2 2 3 14" xfId="37210" xr:uid="{00000000-0005-0000-0000-0000E5400000}"/>
    <cellStyle name="40% - Énfasis5 2 2 3 15" xfId="42278" xr:uid="{6AD44195-4AF7-4439-B217-99B3FD50CC16}"/>
    <cellStyle name="40% - Énfasis5 2 2 3 2" xfId="655" xr:uid="{00000000-0005-0000-0000-0000E6400000}"/>
    <cellStyle name="40% - Énfasis5 2 2 3 2 10" xfId="37512" xr:uid="{00000000-0005-0000-0000-0000E7400000}"/>
    <cellStyle name="40% - Énfasis5 2 2 3 2 11" xfId="42580" xr:uid="{27820D1D-8ED6-482B-94BD-1F85C38D2BF0}"/>
    <cellStyle name="40% - Énfasis5 2 2 3 2 2" xfId="2265" xr:uid="{00000000-0005-0000-0000-0000E8400000}"/>
    <cellStyle name="40% - Énfasis5 2 2 3 2 2 2" xfId="4707" xr:uid="{00000000-0005-0000-0000-0000E9400000}"/>
    <cellStyle name="40% - Énfasis5 2 2 3 2 2 2 2" xfId="18817" xr:uid="{00000000-0005-0000-0000-0000EA400000}"/>
    <cellStyle name="40% - Énfasis5 2 2 3 2 2 2 2 2" xfId="31710" xr:uid="{00000000-0005-0000-0000-0000EB400000}"/>
    <cellStyle name="40% - Énfasis5 2 2 3 2 2 2 3" xfId="14528" xr:uid="{00000000-0005-0000-0000-0000EC400000}"/>
    <cellStyle name="40% - Énfasis5 2 2 3 2 2 2 3 2" xfId="36595" xr:uid="{00000000-0005-0000-0000-0000ED400000}"/>
    <cellStyle name="40% - Énfasis5 2 2 3 2 2 2 4" xfId="9650" xr:uid="{00000000-0005-0000-0000-0000EE400000}"/>
    <cellStyle name="40% - Énfasis5 2 2 3 2 2 2 5" xfId="26775" xr:uid="{00000000-0005-0000-0000-0000EF400000}"/>
    <cellStyle name="40% - Énfasis5 2 2 3 2 2 2 6" xfId="41604" xr:uid="{00000000-0005-0000-0000-0000F0400000}"/>
    <cellStyle name="40% - Énfasis5 2 2 3 2 2 2 7" xfId="46667" xr:uid="{611169D3-B903-4454-AF21-1EBBFD13B390}"/>
    <cellStyle name="40% - Énfasis5 2 2 3 2 2 3" xfId="7181" xr:uid="{00000000-0005-0000-0000-0000F1400000}"/>
    <cellStyle name="40% - Énfasis5 2 2 3 2 2 3 2" xfId="29274" xr:uid="{00000000-0005-0000-0000-0000F2400000}"/>
    <cellStyle name="40% - Énfasis5 2 2 3 2 2 4" xfId="16342" xr:uid="{00000000-0005-0000-0000-0000F3400000}"/>
    <cellStyle name="40% - Énfasis5 2 2 3 2 2 4 2" xfId="34159" xr:uid="{00000000-0005-0000-0000-0000F4400000}"/>
    <cellStyle name="40% - Énfasis5 2 2 3 2 2 5" xfId="21583" xr:uid="{00000000-0005-0000-0000-0000F5400000}"/>
    <cellStyle name="40% - Énfasis5 2 2 3 2 2 6" xfId="12092" xr:uid="{00000000-0005-0000-0000-0000F6400000}"/>
    <cellStyle name="40% - Énfasis5 2 2 3 2 2 7" xfId="24233" xr:uid="{00000000-0005-0000-0000-0000F7400000}"/>
    <cellStyle name="40% - Énfasis5 2 2 3 2 2 8" xfId="39063" xr:uid="{00000000-0005-0000-0000-0000F8400000}"/>
    <cellStyle name="40% - Énfasis5 2 2 3 2 2 9" xfId="44131" xr:uid="{5891DCA8-F503-4988-B5BE-2932EB5FEAA1}"/>
    <cellStyle name="40% - Énfasis5 2 2 3 2 3" xfId="1652" xr:uid="{00000000-0005-0000-0000-0000F9400000}"/>
    <cellStyle name="40% - Énfasis5 2 2 3 2 3 2" xfId="4094" xr:uid="{00000000-0005-0000-0000-0000FA400000}"/>
    <cellStyle name="40% - Énfasis5 2 2 3 2 3 2 2" xfId="18204" xr:uid="{00000000-0005-0000-0000-0000FB400000}"/>
    <cellStyle name="40% - Énfasis5 2 2 3 2 3 2 2 2" xfId="31097" xr:uid="{00000000-0005-0000-0000-0000FC400000}"/>
    <cellStyle name="40% - Énfasis5 2 2 3 2 3 2 3" xfId="13915" xr:uid="{00000000-0005-0000-0000-0000FD400000}"/>
    <cellStyle name="40% - Énfasis5 2 2 3 2 3 2 3 2" xfId="35982" xr:uid="{00000000-0005-0000-0000-0000FE400000}"/>
    <cellStyle name="40% - Énfasis5 2 2 3 2 3 2 4" xfId="9037" xr:uid="{00000000-0005-0000-0000-0000FF400000}"/>
    <cellStyle name="40% - Énfasis5 2 2 3 2 3 2 5" xfId="26162" xr:uid="{00000000-0005-0000-0000-000000410000}"/>
    <cellStyle name="40% - Énfasis5 2 2 3 2 3 2 6" xfId="40991" xr:uid="{00000000-0005-0000-0000-000001410000}"/>
    <cellStyle name="40% - Énfasis5 2 2 3 2 3 2 7" xfId="46054" xr:uid="{DA697F0B-890A-4658-85FB-6451E1FFA6F5}"/>
    <cellStyle name="40% - Énfasis5 2 2 3 2 3 3" xfId="6568" xr:uid="{00000000-0005-0000-0000-000002410000}"/>
    <cellStyle name="40% - Énfasis5 2 2 3 2 3 3 2" xfId="28661" xr:uid="{00000000-0005-0000-0000-000003410000}"/>
    <cellStyle name="40% - Énfasis5 2 2 3 2 3 4" xfId="20970" xr:uid="{00000000-0005-0000-0000-000004410000}"/>
    <cellStyle name="40% - Énfasis5 2 2 3 2 3 4 2" xfId="33546" xr:uid="{00000000-0005-0000-0000-000005410000}"/>
    <cellStyle name="40% - Énfasis5 2 2 3 2 3 5" xfId="11479" xr:uid="{00000000-0005-0000-0000-000006410000}"/>
    <cellStyle name="40% - Énfasis5 2 2 3 2 3 6" xfId="23620" xr:uid="{00000000-0005-0000-0000-000007410000}"/>
    <cellStyle name="40% - Énfasis5 2 2 3 2 3 7" xfId="38450" xr:uid="{00000000-0005-0000-0000-000008410000}"/>
    <cellStyle name="40% - Énfasis5 2 2 3 2 3 8" xfId="43518" xr:uid="{1A62DCD0-1252-4ED0-BE94-595CA2EC37A9}"/>
    <cellStyle name="40% - Énfasis5 2 2 3 2 4" xfId="3156" xr:uid="{00000000-0005-0000-0000-000009410000}"/>
    <cellStyle name="40% - Énfasis5 2 2 3 2 4 2" xfId="17266" xr:uid="{00000000-0005-0000-0000-00000A410000}"/>
    <cellStyle name="40% - Énfasis5 2 2 3 2 4 2 2" xfId="30159" xr:uid="{00000000-0005-0000-0000-00000B410000}"/>
    <cellStyle name="40% - Énfasis5 2 2 3 2 4 3" xfId="12977" xr:uid="{00000000-0005-0000-0000-00000C410000}"/>
    <cellStyle name="40% - Énfasis5 2 2 3 2 4 3 2" xfId="35044" xr:uid="{00000000-0005-0000-0000-00000D410000}"/>
    <cellStyle name="40% - Énfasis5 2 2 3 2 4 4" xfId="8099" xr:uid="{00000000-0005-0000-0000-00000E410000}"/>
    <cellStyle name="40% - Énfasis5 2 2 3 2 4 5" xfId="25224" xr:uid="{00000000-0005-0000-0000-00000F410000}"/>
    <cellStyle name="40% - Énfasis5 2 2 3 2 4 6" xfId="40053" xr:uid="{00000000-0005-0000-0000-000010410000}"/>
    <cellStyle name="40% - Énfasis5 2 2 3 2 4 7" xfId="45116" xr:uid="{25598742-CB13-42D1-A85A-C40C176C00BD}"/>
    <cellStyle name="40% - Énfasis5 2 2 3 2 5" xfId="5630" xr:uid="{00000000-0005-0000-0000-000011410000}"/>
    <cellStyle name="40% - Énfasis5 2 2 3 2 5 2" xfId="27723" xr:uid="{00000000-0005-0000-0000-000012410000}"/>
    <cellStyle name="40% - Énfasis5 2 2 3 2 6" xfId="15711" xr:uid="{00000000-0005-0000-0000-000013410000}"/>
    <cellStyle name="40% - Énfasis5 2 2 3 2 6 2" xfId="32608" xr:uid="{00000000-0005-0000-0000-000014410000}"/>
    <cellStyle name="40% - Énfasis5 2 2 3 2 7" xfId="20014" xr:uid="{00000000-0005-0000-0000-000015410000}"/>
    <cellStyle name="40% - Énfasis5 2 2 3 2 8" xfId="10541" xr:uid="{00000000-0005-0000-0000-000016410000}"/>
    <cellStyle name="40% - Énfasis5 2 2 3 2 9" xfId="22682" xr:uid="{00000000-0005-0000-0000-000017410000}"/>
    <cellStyle name="40% - Énfasis5 2 2 3 3" xfId="1350" xr:uid="{00000000-0005-0000-0000-000018410000}"/>
    <cellStyle name="40% - Énfasis5 2 2 3 3 2" xfId="3792" xr:uid="{00000000-0005-0000-0000-000019410000}"/>
    <cellStyle name="40% - Énfasis5 2 2 3 3 2 2" xfId="17902" xr:uid="{00000000-0005-0000-0000-00001A410000}"/>
    <cellStyle name="40% - Énfasis5 2 2 3 3 2 2 2" xfId="30795" xr:uid="{00000000-0005-0000-0000-00001B410000}"/>
    <cellStyle name="40% - Énfasis5 2 2 3 3 2 3" xfId="13613" xr:uid="{00000000-0005-0000-0000-00001C410000}"/>
    <cellStyle name="40% - Énfasis5 2 2 3 3 2 3 2" xfId="35680" xr:uid="{00000000-0005-0000-0000-00001D410000}"/>
    <cellStyle name="40% - Énfasis5 2 2 3 3 2 4" xfId="8735" xr:uid="{00000000-0005-0000-0000-00001E410000}"/>
    <cellStyle name="40% - Énfasis5 2 2 3 3 2 5" xfId="25860" xr:uid="{00000000-0005-0000-0000-00001F410000}"/>
    <cellStyle name="40% - Énfasis5 2 2 3 3 2 6" xfId="40689" xr:uid="{00000000-0005-0000-0000-000020410000}"/>
    <cellStyle name="40% - Énfasis5 2 2 3 3 2 7" xfId="45752" xr:uid="{E37314D1-B3D6-49A4-A8EE-E6AC3D9BE1D1}"/>
    <cellStyle name="40% - Énfasis5 2 2 3 3 3" xfId="6266" xr:uid="{00000000-0005-0000-0000-000021410000}"/>
    <cellStyle name="40% - Énfasis5 2 2 3 3 3 2" xfId="28359" xr:uid="{00000000-0005-0000-0000-000022410000}"/>
    <cellStyle name="40% - Énfasis5 2 2 3 3 4" xfId="15409" xr:uid="{00000000-0005-0000-0000-000023410000}"/>
    <cellStyle name="40% - Énfasis5 2 2 3 3 4 2" xfId="33244" xr:uid="{00000000-0005-0000-0000-000024410000}"/>
    <cellStyle name="40% - Énfasis5 2 2 3 3 5" xfId="20668" xr:uid="{00000000-0005-0000-0000-000025410000}"/>
    <cellStyle name="40% - Énfasis5 2 2 3 3 6" xfId="11177" xr:uid="{00000000-0005-0000-0000-000026410000}"/>
    <cellStyle name="40% - Énfasis5 2 2 3 3 7" xfId="23318" xr:uid="{00000000-0005-0000-0000-000027410000}"/>
    <cellStyle name="40% - Énfasis5 2 2 3 3 8" xfId="38148" xr:uid="{00000000-0005-0000-0000-000028410000}"/>
    <cellStyle name="40% - Énfasis5 2 2 3 3 9" xfId="43216" xr:uid="{FEC4F0BD-217B-4548-B97E-D17D77442AE2}"/>
    <cellStyle name="40% - Énfasis5 2 2 3 4" xfId="1963" xr:uid="{00000000-0005-0000-0000-000029410000}"/>
    <cellStyle name="40% - Énfasis5 2 2 3 4 2" xfId="4405" xr:uid="{00000000-0005-0000-0000-00002A410000}"/>
    <cellStyle name="40% - Énfasis5 2 2 3 4 2 2" xfId="18515" xr:uid="{00000000-0005-0000-0000-00002B410000}"/>
    <cellStyle name="40% - Énfasis5 2 2 3 4 2 2 2" xfId="31408" xr:uid="{00000000-0005-0000-0000-00002C410000}"/>
    <cellStyle name="40% - Énfasis5 2 2 3 4 2 3" xfId="14226" xr:uid="{00000000-0005-0000-0000-00002D410000}"/>
    <cellStyle name="40% - Énfasis5 2 2 3 4 2 3 2" xfId="36293" xr:uid="{00000000-0005-0000-0000-00002E410000}"/>
    <cellStyle name="40% - Énfasis5 2 2 3 4 2 4" xfId="9348" xr:uid="{00000000-0005-0000-0000-00002F410000}"/>
    <cellStyle name="40% - Énfasis5 2 2 3 4 2 5" xfId="26473" xr:uid="{00000000-0005-0000-0000-000030410000}"/>
    <cellStyle name="40% - Énfasis5 2 2 3 4 2 6" xfId="41302" xr:uid="{00000000-0005-0000-0000-000031410000}"/>
    <cellStyle name="40% - Énfasis5 2 2 3 4 2 7" xfId="46365" xr:uid="{141372FA-403B-41C7-A45E-9FACDA2895FA}"/>
    <cellStyle name="40% - Énfasis5 2 2 3 4 3" xfId="6879" xr:uid="{00000000-0005-0000-0000-000032410000}"/>
    <cellStyle name="40% - Énfasis5 2 2 3 4 3 2" xfId="28972" xr:uid="{00000000-0005-0000-0000-000033410000}"/>
    <cellStyle name="40% - Énfasis5 2 2 3 4 4" xfId="16040" xr:uid="{00000000-0005-0000-0000-000034410000}"/>
    <cellStyle name="40% - Énfasis5 2 2 3 4 4 2" xfId="33857" xr:uid="{00000000-0005-0000-0000-000035410000}"/>
    <cellStyle name="40% - Énfasis5 2 2 3 4 5" xfId="21281" xr:uid="{00000000-0005-0000-0000-000036410000}"/>
    <cellStyle name="40% - Énfasis5 2 2 3 4 6" xfId="11790" xr:uid="{00000000-0005-0000-0000-000037410000}"/>
    <cellStyle name="40% - Énfasis5 2 2 3 4 7" xfId="23931" xr:uid="{00000000-0005-0000-0000-000038410000}"/>
    <cellStyle name="40% - Énfasis5 2 2 3 4 8" xfId="38761" xr:uid="{00000000-0005-0000-0000-000039410000}"/>
    <cellStyle name="40% - Énfasis5 2 2 3 4 9" xfId="43829" xr:uid="{451C39C1-CE02-4E21-BBEF-DC2DA5A031F6}"/>
    <cellStyle name="40% - Énfasis5 2 2 3 5" xfId="2559" xr:uid="{00000000-0005-0000-0000-00003A410000}"/>
    <cellStyle name="40% - Énfasis5 2 2 3 5 2" xfId="5001" xr:uid="{00000000-0005-0000-0000-00003B410000}"/>
    <cellStyle name="40% - Énfasis5 2 2 3 5 2 2" xfId="19111" xr:uid="{00000000-0005-0000-0000-00003C410000}"/>
    <cellStyle name="40% - Énfasis5 2 2 3 5 2 2 2" xfId="32004" xr:uid="{00000000-0005-0000-0000-00003D410000}"/>
    <cellStyle name="40% - Énfasis5 2 2 3 5 2 3" xfId="14822" xr:uid="{00000000-0005-0000-0000-00003E410000}"/>
    <cellStyle name="40% - Énfasis5 2 2 3 5 2 3 2" xfId="36889" xr:uid="{00000000-0005-0000-0000-00003F410000}"/>
    <cellStyle name="40% - Énfasis5 2 2 3 5 2 4" xfId="9944" xr:uid="{00000000-0005-0000-0000-000040410000}"/>
    <cellStyle name="40% - Énfasis5 2 2 3 5 2 5" xfId="27069" xr:uid="{00000000-0005-0000-0000-000041410000}"/>
    <cellStyle name="40% - Énfasis5 2 2 3 5 2 6" xfId="41898" xr:uid="{00000000-0005-0000-0000-000042410000}"/>
    <cellStyle name="40% - Énfasis5 2 2 3 5 2 7" xfId="46961" xr:uid="{FA840D98-083A-42B9-BEB9-37CD2E7C3601}"/>
    <cellStyle name="40% - Énfasis5 2 2 3 5 3" xfId="7475" xr:uid="{00000000-0005-0000-0000-000043410000}"/>
    <cellStyle name="40% - Énfasis5 2 2 3 5 3 2" xfId="29568" xr:uid="{00000000-0005-0000-0000-000044410000}"/>
    <cellStyle name="40% - Énfasis5 2 2 3 5 4" xfId="16636" xr:uid="{00000000-0005-0000-0000-000045410000}"/>
    <cellStyle name="40% - Énfasis5 2 2 3 5 4 2" xfId="34453" xr:uid="{00000000-0005-0000-0000-000046410000}"/>
    <cellStyle name="40% - Énfasis5 2 2 3 5 5" xfId="21877" xr:uid="{00000000-0005-0000-0000-000047410000}"/>
    <cellStyle name="40% - Énfasis5 2 2 3 5 6" xfId="12386" xr:uid="{00000000-0005-0000-0000-000048410000}"/>
    <cellStyle name="40% - Énfasis5 2 2 3 5 7" xfId="24527" xr:uid="{00000000-0005-0000-0000-000049410000}"/>
    <cellStyle name="40% - Énfasis5 2 2 3 5 8" xfId="39357" xr:uid="{00000000-0005-0000-0000-00004A410000}"/>
    <cellStyle name="40% - Énfasis5 2 2 3 5 9" xfId="44425" xr:uid="{CDEEA14C-A28A-4561-8E72-A5F93E9E3F4B}"/>
    <cellStyle name="40% - Énfasis5 2 2 3 6" xfId="908" xr:uid="{00000000-0005-0000-0000-00004B410000}"/>
    <cellStyle name="40% - Énfasis5 2 2 3 6 2" xfId="3353" xr:uid="{00000000-0005-0000-0000-00004C410000}"/>
    <cellStyle name="40% - Énfasis5 2 2 3 6 2 2" xfId="17463" xr:uid="{00000000-0005-0000-0000-00004D410000}"/>
    <cellStyle name="40% - Énfasis5 2 2 3 6 2 2 2" xfId="30356" xr:uid="{00000000-0005-0000-0000-00004E410000}"/>
    <cellStyle name="40% - Énfasis5 2 2 3 6 2 3" xfId="13174" xr:uid="{00000000-0005-0000-0000-00004F410000}"/>
    <cellStyle name="40% - Énfasis5 2 2 3 6 2 3 2" xfId="35241" xr:uid="{00000000-0005-0000-0000-000050410000}"/>
    <cellStyle name="40% - Énfasis5 2 2 3 6 2 4" xfId="8296" xr:uid="{00000000-0005-0000-0000-000051410000}"/>
    <cellStyle name="40% - Énfasis5 2 2 3 6 2 5" xfId="25421" xr:uid="{00000000-0005-0000-0000-000052410000}"/>
    <cellStyle name="40% - Énfasis5 2 2 3 6 2 6" xfId="40250" xr:uid="{00000000-0005-0000-0000-000053410000}"/>
    <cellStyle name="40% - Énfasis5 2 2 3 6 2 7" xfId="45313" xr:uid="{D6FB8410-06AD-47F6-AA37-4C5DEA8B8854}"/>
    <cellStyle name="40% - Énfasis5 2 2 3 6 3" xfId="5827" xr:uid="{00000000-0005-0000-0000-000054410000}"/>
    <cellStyle name="40% - Énfasis5 2 2 3 6 3 2" xfId="27920" xr:uid="{00000000-0005-0000-0000-000055410000}"/>
    <cellStyle name="40% - Énfasis5 2 2 3 6 4" xfId="20229" xr:uid="{00000000-0005-0000-0000-000056410000}"/>
    <cellStyle name="40% - Énfasis5 2 2 3 6 4 2" xfId="32805" xr:uid="{00000000-0005-0000-0000-000057410000}"/>
    <cellStyle name="40% - Énfasis5 2 2 3 6 5" xfId="10738" xr:uid="{00000000-0005-0000-0000-000058410000}"/>
    <cellStyle name="40% - Énfasis5 2 2 3 6 6" xfId="22879" xr:uid="{00000000-0005-0000-0000-000059410000}"/>
    <cellStyle name="40% - Énfasis5 2 2 3 6 7" xfId="37709" xr:uid="{00000000-0005-0000-0000-00005A410000}"/>
    <cellStyle name="40% - Énfasis5 2 2 3 6 8" xfId="42777" xr:uid="{FF27FE57-16CC-4E87-96AF-8A251FC099FB}"/>
    <cellStyle name="40% - Énfasis5 2 2 3 7" xfId="2854" xr:uid="{00000000-0005-0000-0000-00005B410000}"/>
    <cellStyle name="40% - Énfasis5 2 2 3 7 2" xfId="16964" xr:uid="{00000000-0005-0000-0000-00005C410000}"/>
    <cellStyle name="40% - Énfasis5 2 2 3 7 2 2" xfId="29857" xr:uid="{00000000-0005-0000-0000-00005D410000}"/>
    <cellStyle name="40% - Énfasis5 2 2 3 7 3" xfId="12675" xr:uid="{00000000-0005-0000-0000-00005E410000}"/>
    <cellStyle name="40% - Énfasis5 2 2 3 7 3 2" xfId="34742" xr:uid="{00000000-0005-0000-0000-00005F410000}"/>
    <cellStyle name="40% - Énfasis5 2 2 3 7 4" xfId="7797" xr:uid="{00000000-0005-0000-0000-000060410000}"/>
    <cellStyle name="40% - Énfasis5 2 2 3 7 5" xfId="24922" xr:uid="{00000000-0005-0000-0000-000061410000}"/>
    <cellStyle name="40% - Énfasis5 2 2 3 7 6" xfId="39751" xr:uid="{00000000-0005-0000-0000-000062410000}"/>
    <cellStyle name="40% - Énfasis5 2 2 3 7 7" xfId="44814" xr:uid="{E37C1B9A-FC13-422B-9F2C-5947C19C7B52}"/>
    <cellStyle name="40% - Énfasis5 2 2 3 8" xfId="5328" xr:uid="{00000000-0005-0000-0000-000063410000}"/>
    <cellStyle name="40% - Énfasis5 2 2 3 8 2" xfId="27421" xr:uid="{00000000-0005-0000-0000-000064410000}"/>
    <cellStyle name="40% - Énfasis5 2 2 3 9" xfId="14971" xr:uid="{00000000-0005-0000-0000-000065410000}"/>
    <cellStyle name="40% - Énfasis5 2 2 3 9 2" xfId="32306" xr:uid="{00000000-0005-0000-0000-000066410000}"/>
    <cellStyle name="40% - Énfasis5 2 2 4" xfId="468" xr:uid="{00000000-0005-0000-0000-000067410000}"/>
    <cellStyle name="40% - Énfasis5 2 2 4 10" xfId="19419" xr:uid="{00000000-0005-0000-0000-000068410000}"/>
    <cellStyle name="40% - Énfasis5 2 2 4 11" xfId="19831" xr:uid="{00000000-0005-0000-0000-000069410000}"/>
    <cellStyle name="40% - Énfasis5 2 2 4 12" xfId="10358" xr:uid="{00000000-0005-0000-0000-00006A410000}"/>
    <cellStyle name="40% - Énfasis5 2 2 4 13" xfId="22499" xr:uid="{00000000-0005-0000-0000-00006B410000}"/>
    <cellStyle name="40% - Énfasis5 2 2 4 14" xfId="37329" xr:uid="{00000000-0005-0000-0000-00006C410000}"/>
    <cellStyle name="40% - Énfasis5 2 2 4 15" xfId="42397" xr:uid="{929E7E2B-CE06-44E6-B3A0-7C953466738C}"/>
    <cellStyle name="40% - Énfasis5 2 2 4 2" xfId="656" xr:uid="{00000000-0005-0000-0000-00006D410000}"/>
    <cellStyle name="40% - Énfasis5 2 2 4 2 10" xfId="37513" xr:uid="{00000000-0005-0000-0000-00006E410000}"/>
    <cellStyle name="40% - Énfasis5 2 2 4 2 11" xfId="42581" xr:uid="{EF20460E-892B-443C-BAAD-78691C9EE1DE}"/>
    <cellStyle name="40% - Énfasis5 2 2 4 2 2" xfId="2266" xr:uid="{00000000-0005-0000-0000-00006F410000}"/>
    <cellStyle name="40% - Énfasis5 2 2 4 2 2 2" xfId="4708" xr:uid="{00000000-0005-0000-0000-000070410000}"/>
    <cellStyle name="40% - Énfasis5 2 2 4 2 2 2 2" xfId="18818" xr:uid="{00000000-0005-0000-0000-000071410000}"/>
    <cellStyle name="40% - Énfasis5 2 2 4 2 2 2 2 2" xfId="31711" xr:uid="{00000000-0005-0000-0000-000072410000}"/>
    <cellStyle name="40% - Énfasis5 2 2 4 2 2 2 3" xfId="14529" xr:uid="{00000000-0005-0000-0000-000073410000}"/>
    <cellStyle name="40% - Énfasis5 2 2 4 2 2 2 3 2" xfId="36596" xr:uid="{00000000-0005-0000-0000-000074410000}"/>
    <cellStyle name="40% - Énfasis5 2 2 4 2 2 2 4" xfId="9651" xr:uid="{00000000-0005-0000-0000-000075410000}"/>
    <cellStyle name="40% - Énfasis5 2 2 4 2 2 2 5" xfId="26776" xr:uid="{00000000-0005-0000-0000-000076410000}"/>
    <cellStyle name="40% - Énfasis5 2 2 4 2 2 2 6" xfId="41605" xr:uid="{00000000-0005-0000-0000-000077410000}"/>
    <cellStyle name="40% - Énfasis5 2 2 4 2 2 2 7" xfId="46668" xr:uid="{5DC87F49-A746-4960-A12F-5A01EF4D499A}"/>
    <cellStyle name="40% - Énfasis5 2 2 4 2 2 3" xfId="7182" xr:uid="{00000000-0005-0000-0000-000078410000}"/>
    <cellStyle name="40% - Énfasis5 2 2 4 2 2 3 2" xfId="29275" xr:uid="{00000000-0005-0000-0000-000079410000}"/>
    <cellStyle name="40% - Énfasis5 2 2 4 2 2 4" xfId="16343" xr:uid="{00000000-0005-0000-0000-00007A410000}"/>
    <cellStyle name="40% - Énfasis5 2 2 4 2 2 4 2" xfId="34160" xr:uid="{00000000-0005-0000-0000-00007B410000}"/>
    <cellStyle name="40% - Énfasis5 2 2 4 2 2 5" xfId="21584" xr:uid="{00000000-0005-0000-0000-00007C410000}"/>
    <cellStyle name="40% - Énfasis5 2 2 4 2 2 6" xfId="12093" xr:uid="{00000000-0005-0000-0000-00007D410000}"/>
    <cellStyle name="40% - Énfasis5 2 2 4 2 2 7" xfId="24234" xr:uid="{00000000-0005-0000-0000-00007E410000}"/>
    <cellStyle name="40% - Énfasis5 2 2 4 2 2 8" xfId="39064" xr:uid="{00000000-0005-0000-0000-00007F410000}"/>
    <cellStyle name="40% - Énfasis5 2 2 4 2 2 9" xfId="44132" xr:uid="{B04319C9-E006-46FF-9EF6-E51F386012FA}"/>
    <cellStyle name="40% - Énfasis5 2 2 4 2 3" xfId="1653" xr:uid="{00000000-0005-0000-0000-000080410000}"/>
    <cellStyle name="40% - Énfasis5 2 2 4 2 3 2" xfId="4095" xr:uid="{00000000-0005-0000-0000-000081410000}"/>
    <cellStyle name="40% - Énfasis5 2 2 4 2 3 2 2" xfId="18205" xr:uid="{00000000-0005-0000-0000-000082410000}"/>
    <cellStyle name="40% - Énfasis5 2 2 4 2 3 2 2 2" xfId="31098" xr:uid="{00000000-0005-0000-0000-000083410000}"/>
    <cellStyle name="40% - Énfasis5 2 2 4 2 3 2 3" xfId="13916" xr:uid="{00000000-0005-0000-0000-000084410000}"/>
    <cellStyle name="40% - Énfasis5 2 2 4 2 3 2 3 2" xfId="35983" xr:uid="{00000000-0005-0000-0000-000085410000}"/>
    <cellStyle name="40% - Énfasis5 2 2 4 2 3 2 4" xfId="9038" xr:uid="{00000000-0005-0000-0000-000086410000}"/>
    <cellStyle name="40% - Énfasis5 2 2 4 2 3 2 5" xfId="26163" xr:uid="{00000000-0005-0000-0000-000087410000}"/>
    <cellStyle name="40% - Énfasis5 2 2 4 2 3 2 6" xfId="40992" xr:uid="{00000000-0005-0000-0000-000088410000}"/>
    <cellStyle name="40% - Énfasis5 2 2 4 2 3 2 7" xfId="46055" xr:uid="{2D94899E-5E17-4C7E-B853-78837C16F9D8}"/>
    <cellStyle name="40% - Énfasis5 2 2 4 2 3 3" xfId="6569" xr:uid="{00000000-0005-0000-0000-000089410000}"/>
    <cellStyle name="40% - Énfasis5 2 2 4 2 3 3 2" xfId="28662" xr:uid="{00000000-0005-0000-0000-00008A410000}"/>
    <cellStyle name="40% - Énfasis5 2 2 4 2 3 4" xfId="20971" xr:uid="{00000000-0005-0000-0000-00008B410000}"/>
    <cellStyle name="40% - Énfasis5 2 2 4 2 3 4 2" xfId="33547" xr:uid="{00000000-0005-0000-0000-00008C410000}"/>
    <cellStyle name="40% - Énfasis5 2 2 4 2 3 5" xfId="11480" xr:uid="{00000000-0005-0000-0000-00008D410000}"/>
    <cellStyle name="40% - Énfasis5 2 2 4 2 3 6" xfId="23621" xr:uid="{00000000-0005-0000-0000-00008E410000}"/>
    <cellStyle name="40% - Énfasis5 2 2 4 2 3 7" xfId="38451" xr:uid="{00000000-0005-0000-0000-00008F410000}"/>
    <cellStyle name="40% - Énfasis5 2 2 4 2 3 8" xfId="43519" xr:uid="{A80A4C13-8810-4871-8CBB-99A2FFC71C25}"/>
    <cellStyle name="40% - Énfasis5 2 2 4 2 4" xfId="3157" xr:uid="{00000000-0005-0000-0000-000090410000}"/>
    <cellStyle name="40% - Énfasis5 2 2 4 2 4 2" xfId="17267" xr:uid="{00000000-0005-0000-0000-000091410000}"/>
    <cellStyle name="40% - Énfasis5 2 2 4 2 4 2 2" xfId="30160" xr:uid="{00000000-0005-0000-0000-000092410000}"/>
    <cellStyle name="40% - Énfasis5 2 2 4 2 4 3" xfId="12978" xr:uid="{00000000-0005-0000-0000-000093410000}"/>
    <cellStyle name="40% - Énfasis5 2 2 4 2 4 3 2" xfId="35045" xr:uid="{00000000-0005-0000-0000-000094410000}"/>
    <cellStyle name="40% - Énfasis5 2 2 4 2 4 4" xfId="8100" xr:uid="{00000000-0005-0000-0000-000095410000}"/>
    <cellStyle name="40% - Énfasis5 2 2 4 2 4 5" xfId="25225" xr:uid="{00000000-0005-0000-0000-000096410000}"/>
    <cellStyle name="40% - Énfasis5 2 2 4 2 4 6" xfId="40054" xr:uid="{00000000-0005-0000-0000-000097410000}"/>
    <cellStyle name="40% - Énfasis5 2 2 4 2 4 7" xfId="45117" xr:uid="{BFCD9F4F-69C5-4B6D-90CC-0F1590973405}"/>
    <cellStyle name="40% - Énfasis5 2 2 4 2 5" xfId="5631" xr:uid="{00000000-0005-0000-0000-000098410000}"/>
    <cellStyle name="40% - Énfasis5 2 2 4 2 5 2" xfId="27724" xr:uid="{00000000-0005-0000-0000-000099410000}"/>
    <cellStyle name="40% - Énfasis5 2 2 4 2 6" xfId="15712" xr:uid="{00000000-0005-0000-0000-00009A410000}"/>
    <cellStyle name="40% - Énfasis5 2 2 4 2 6 2" xfId="32609" xr:uid="{00000000-0005-0000-0000-00009B410000}"/>
    <cellStyle name="40% - Énfasis5 2 2 4 2 7" xfId="20015" xr:uid="{00000000-0005-0000-0000-00009C410000}"/>
    <cellStyle name="40% - Énfasis5 2 2 4 2 8" xfId="10542" xr:uid="{00000000-0005-0000-0000-00009D410000}"/>
    <cellStyle name="40% - Énfasis5 2 2 4 2 9" xfId="22683" xr:uid="{00000000-0005-0000-0000-00009E410000}"/>
    <cellStyle name="40% - Énfasis5 2 2 4 3" xfId="1469" xr:uid="{00000000-0005-0000-0000-00009F410000}"/>
    <cellStyle name="40% - Énfasis5 2 2 4 3 2" xfId="3911" xr:uid="{00000000-0005-0000-0000-0000A0410000}"/>
    <cellStyle name="40% - Énfasis5 2 2 4 3 2 2" xfId="18021" xr:uid="{00000000-0005-0000-0000-0000A1410000}"/>
    <cellStyle name="40% - Énfasis5 2 2 4 3 2 2 2" xfId="30914" xr:uid="{00000000-0005-0000-0000-0000A2410000}"/>
    <cellStyle name="40% - Énfasis5 2 2 4 3 2 3" xfId="13732" xr:uid="{00000000-0005-0000-0000-0000A3410000}"/>
    <cellStyle name="40% - Énfasis5 2 2 4 3 2 3 2" xfId="35799" xr:uid="{00000000-0005-0000-0000-0000A4410000}"/>
    <cellStyle name="40% - Énfasis5 2 2 4 3 2 4" xfId="8854" xr:uid="{00000000-0005-0000-0000-0000A5410000}"/>
    <cellStyle name="40% - Énfasis5 2 2 4 3 2 5" xfId="25979" xr:uid="{00000000-0005-0000-0000-0000A6410000}"/>
    <cellStyle name="40% - Énfasis5 2 2 4 3 2 6" xfId="40808" xr:uid="{00000000-0005-0000-0000-0000A7410000}"/>
    <cellStyle name="40% - Énfasis5 2 2 4 3 2 7" xfId="45871" xr:uid="{071D6B56-1778-40F7-9A1F-127E91E97645}"/>
    <cellStyle name="40% - Énfasis5 2 2 4 3 3" xfId="6385" xr:uid="{00000000-0005-0000-0000-0000A8410000}"/>
    <cellStyle name="40% - Énfasis5 2 2 4 3 3 2" xfId="28478" xr:uid="{00000000-0005-0000-0000-0000A9410000}"/>
    <cellStyle name="40% - Énfasis5 2 2 4 3 4" xfId="15528" xr:uid="{00000000-0005-0000-0000-0000AA410000}"/>
    <cellStyle name="40% - Énfasis5 2 2 4 3 4 2" xfId="33363" xr:uid="{00000000-0005-0000-0000-0000AB410000}"/>
    <cellStyle name="40% - Énfasis5 2 2 4 3 5" xfId="20787" xr:uid="{00000000-0005-0000-0000-0000AC410000}"/>
    <cellStyle name="40% - Énfasis5 2 2 4 3 6" xfId="11296" xr:uid="{00000000-0005-0000-0000-0000AD410000}"/>
    <cellStyle name="40% - Énfasis5 2 2 4 3 7" xfId="23437" xr:uid="{00000000-0005-0000-0000-0000AE410000}"/>
    <cellStyle name="40% - Énfasis5 2 2 4 3 8" xfId="38267" xr:uid="{00000000-0005-0000-0000-0000AF410000}"/>
    <cellStyle name="40% - Énfasis5 2 2 4 3 9" xfId="43335" xr:uid="{0839A790-609F-48D4-B1F4-DBA15F1980F7}"/>
    <cellStyle name="40% - Énfasis5 2 2 4 4" xfId="2082" xr:uid="{00000000-0005-0000-0000-0000B0410000}"/>
    <cellStyle name="40% - Énfasis5 2 2 4 4 2" xfId="4524" xr:uid="{00000000-0005-0000-0000-0000B1410000}"/>
    <cellStyle name="40% - Énfasis5 2 2 4 4 2 2" xfId="18634" xr:uid="{00000000-0005-0000-0000-0000B2410000}"/>
    <cellStyle name="40% - Énfasis5 2 2 4 4 2 2 2" xfId="31527" xr:uid="{00000000-0005-0000-0000-0000B3410000}"/>
    <cellStyle name="40% - Énfasis5 2 2 4 4 2 3" xfId="14345" xr:uid="{00000000-0005-0000-0000-0000B4410000}"/>
    <cellStyle name="40% - Énfasis5 2 2 4 4 2 3 2" xfId="36412" xr:uid="{00000000-0005-0000-0000-0000B5410000}"/>
    <cellStyle name="40% - Énfasis5 2 2 4 4 2 4" xfId="9467" xr:uid="{00000000-0005-0000-0000-0000B6410000}"/>
    <cellStyle name="40% - Énfasis5 2 2 4 4 2 5" xfId="26592" xr:uid="{00000000-0005-0000-0000-0000B7410000}"/>
    <cellStyle name="40% - Énfasis5 2 2 4 4 2 6" xfId="41421" xr:uid="{00000000-0005-0000-0000-0000B8410000}"/>
    <cellStyle name="40% - Énfasis5 2 2 4 4 2 7" xfId="46484" xr:uid="{2D36C9C6-A9A1-4E1B-BCAF-8292921DF0B5}"/>
    <cellStyle name="40% - Énfasis5 2 2 4 4 3" xfId="6998" xr:uid="{00000000-0005-0000-0000-0000B9410000}"/>
    <cellStyle name="40% - Énfasis5 2 2 4 4 3 2" xfId="29091" xr:uid="{00000000-0005-0000-0000-0000BA410000}"/>
    <cellStyle name="40% - Énfasis5 2 2 4 4 4" xfId="16159" xr:uid="{00000000-0005-0000-0000-0000BB410000}"/>
    <cellStyle name="40% - Énfasis5 2 2 4 4 4 2" xfId="33976" xr:uid="{00000000-0005-0000-0000-0000BC410000}"/>
    <cellStyle name="40% - Énfasis5 2 2 4 4 5" xfId="21400" xr:uid="{00000000-0005-0000-0000-0000BD410000}"/>
    <cellStyle name="40% - Énfasis5 2 2 4 4 6" xfId="11909" xr:uid="{00000000-0005-0000-0000-0000BE410000}"/>
    <cellStyle name="40% - Énfasis5 2 2 4 4 7" xfId="24050" xr:uid="{00000000-0005-0000-0000-0000BF410000}"/>
    <cellStyle name="40% - Énfasis5 2 2 4 4 8" xfId="38880" xr:uid="{00000000-0005-0000-0000-0000C0410000}"/>
    <cellStyle name="40% - Énfasis5 2 2 4 4 9" xfId="43948" xr:uid="{242B82E0-5324-4D97-9A6E-599AB667C0ED}"/>
    <cellStyle name="40% - Énfasis5 2 2 4 5" xfId="2560" xr:uid="{00000000-0005-0000-0000-0000C1410000}"/>
    <cellStyle name="40% - Énfasis5 2 2 4 5 2" xfId="5002" xr:uid="{00000000-0005-0000-0000-0000C2410000}"/>
    <cellStyle name="40% - Énfasis5 2 2 4 5 2 2" xfId="19112" xr:uid="{00000000-0005-0000-0000-0000C3410000}"/>
    <cellStyle name="40% - Énfasis5 2 2 4 5 2 2 2" xfId="32005" xr:uid="{00000000-0005-0000-0000-0000C4410000}"/>
    <cellStyle name="40% - Énfasis5 2 2 4 5 2 3" xfId="14823" xr:uid="{00000000-0005-0000-0000-0000C5410000}"/>
    <cellStyle name="40% - Énfasis5 2 2 4 5 2 3 2" xfId="36890" xr:uid="{00000000-0005-0000-0000-0000C6410000}"/>
    <cellStyle name="40% - Énfasis5 2 2 4 5 2 4" xfId="9945" xr:uid="{00000000-0005-0000-0000-0000C7410000}"/>
    <cellStyle name="40% - Énfasis5 2 2 4 5 2 5" xfId="27070" xr:uid="{00000000-0005-0000-0000-0000C8410000}"/>
    <cellStyle name="40% - Énfasis5 2 2 4 5 2 6" xfId="41899" xr:uid="{00000000-0005-0000-0000-0000C9410000}"/>
    <cellStyle name="40% - Énfasis5 2 2 4 5 2 7" xfId="46962" xr:uid="{76A4D348-1F2F-4B07-8EC2-87E05F80C464}"/>
    <cellStyle name="40% - Énfasis5 2 2 4 5 3" xfId="7476" xr:uid="{00000000-0005-0000-0000-0000CA410000}"/>
    <cellStyle name="40% - Énfasis5 2 2 4 5 3 2" xfId="29569" xr:uid="{00000000-0005-0000-0000-0000CB410000}"/>
    <cellStyle name="40% - Énfasis5 2 2 4 5 4" xfId="16637" xr:uid="{00000000-0005-0000-0000-0000CC410000}"/>
    <cellStyle name="40% - Énfasis5 2 2 4 5 4 2" xfId="34454" xr:uid="{00000000-0005-0000-0000-0000CD410000}"/>
    <cellStyle name="40% - Énfasis5 2 2 4 5 5" xfId="21878" xr:uid="{00000000-0005-0000-0000-0000CE410000}"/>
    <cellStyle name="40% - Énfasis5 2 2 4 5 6" xfId="12387" xr:uid="{00000000-0005-0000-0000-0000CF410000}"/>
    <cellStyle name="40% - Énfasis5 2 2 4 5 7" xfId="24528" xr:uid="{00000000-0005-0000-0000-0000D0410000}"/>
    <cellStyle name="40% - Énfasis5 2 2 4 5 8" xfId="39358" xr:uid="{00000000-0005-0000-0000-0000D1410000}"/>
    <cellStyle name="40% - Énfasis5 2 2 4 5 9" xfId="44426" xr:uid="{C9146D3E-E324-417F-82B6-4EB573969D4B}"/>
    <cellStyle name="40% - Énfasis5 2 2 4 6" xfId="1027" xr:uid="{00000000-0005-0000-0000-0000D2410000}"/>
    <cellStyle name="40% - Énfasis5 2 2 4 6 2" xfId="3472" xr:uid="{00000000-0005-0000-0000-0000D3410000}"/>
    <cellStyle name="40% - Énfasis5 2 2 4 6 2 2" xfId="17582" xr:uid="{00000000-0005-0000-0000-0000D4410000}"/>
    <cellStyle name="40% - Énfasis5 2 2 4 6 2 2 2" xfId="30475" xr:uid="{00000000-0005-0000-0000-0000D5410000}"/>
    <cellStyle name="40% - Énfasis5 2 2 4 6 2 3" xfId="13293" xr:uid="{00000000-0005-0000-0000-0000D6410000}"/>
    <cellStyle name="40% - Énfasis5 2 2 4 6 2 3 2" xfId="35360" xr:uid="{00000000-0005-0000-0000-0000D7410000}"/>
    <cellStyle name="40% - Énfasis5 2 2 4 6 2 4" xfId="8415" xr:uid="{00000000-0005-0000-0000-0000D8410000}"/>
    <cellStyle name="40% - Énfasis5 2 2 4 6 2 5" xfId="25540" xr:uid="{00000000-0005-0000-0000-0000D9410000}"/>
    <cellStyle name="40% - Énfasis5 2 2 4 6 2 6" xfId="40369" xr:uid="{00000000-0005-0000-0000-0000DA410000}"/>
    <cellStyle name="40% - Énfasis5 2 2 4 6 2 7" xfId="45432" xr:uid="{89173AE4-2FDA-4496-B936-BBC03884B8FC}"/>
    <cellStyle name="40% - Énfasis5 2 2 4 6 3" xfId="5946" xr:uid="{00000000-0005-0000-0000-0000DB410000}"/>
    <cellStyle name="40% - Énfasis5 2 2 4 6 3 2" xfId="28039" xr:uid="{00000000-0005-0000-0000-0000DC410000}"/>
    <cellStyle name="40% - Énfasis5 2 2 4 6 4" xfId="20348" xr:uid="{00000000-0005-0000-0000-0000DD410000}"/>
    <cellStyle name="40% - Énfasis5 2 2 4 6 4 2" xfId="32924" xr:uid="{00000000-0005-0000-0000-0000DE410000}"/>
    <cellStyle name="40% - Énfasis5 2 2 4 6 5" xfId="10857" xr:uid="{00000000-0005-0000-0000-0000DF410000}"/>
    <cellStyle name="40% - Énfasis5 2 2 4 6 6" xfId="22998" xr:uid="{00000000-0005-0000-0000-0000E0410000}"/>
    <cellStyle name="40% - Énfasis5 2 2 4 6 7" xfId="37828" xr:uid="{00000000-0005-0000-0000-0000E1410000}"/>
    <cellStyle name="40% - Énfasis5 2 2 4 6 8" xfId="42896" xr:uid="{33E42A48-A65A-4A1A-8B5F-3F0A6EB92ECD}"/>
    <cellStyle name="40% - Énfasis5 2 2 4 7" xfId="2973" xr:uid="{00000000-0005-0000-0000-0000E2410000}"/>
    <cellStyle name="40% - Énfasis5 2 2 4 7 2" xfId="17083" xr:uid="{00000000-0005-0000-0000-0000E3410000}"/>
    <cellStyle name="40% - Énfasis5 2 2 4 7 2 2" xfId="29976" xr:uid="{00000000-0005-0000-0000-0000E4410000}"/>
    <cellStyle name="40% - Énfasis5 2 2 4 7 3" xfId="12794" xr:uid="{00000000-0005-0000-0000-0000E5410000}"/>
    <cellStyle name="40% - Énfasis5 2 2 4 7 3 2" xfId="34861" xr:uid="{00000000-0005-0000-0000-0000E6410000}"/>
    <cellStyle name="40% - Énfasis5 2 2 4 7 4" xfId="7916" xr:uid="{00000000-0005-0000-0000-0000E7410000}"/>
    <cellStyle name="40% - Énfasis5 2 2 4 7 5" xfId="25041" xr:uid="{00000000-0005-0000-0000-0000E8410000}"/>
    <cellStyle name="40% - Énfasis5 2 2 4 7 6" xfId="39870" xr:uid="{00000000-0005-0000-0000-0000E9410000}"/>
    <cellStyle name="40% - Énfasis5 2 2 4 7 7" xfId="44933" xr:uid="{4EB2FB57-3E67-4E52-9A42-1D38DF7F52FF}"/>
    <cellStyle name="40% - Énfasis5 2 2 4 8" xfId="5447" xr:uid="{00000000-0005-0000-0000-0000EA410000}"/>
    <cellStyle name="40% - Énfasis5 2 2 4 8 2" xfId="27540" xr:uid="{00000000-0005-0000-0000-0000EB410000}"/>
    <cellStyle name="40% - Énfasis5 2 2 4 9" xfId="15089" xr:uid="{00000000-0005-0000-0000-0000EC410000}"/>
    <cellStyle name="40% - Énfasis5 2 2 4 9 2" xfId="32425" xr:uid="{00000000-0005-0000-0000-0000ED410000}"/>
    <cellStyle name="40% - Énfasis5 2 2 5" xfId="521" xr:uid="{00000000-0005-0000-0000-0000EE410000}"/>
    <cellStyle name="40% - Énfasis5 2 2 5 10" xfId="19469" xr:uid="{00000000-0005-0000-0000-0000EF410000}"/>
    <cellStyle name="40% - Énfasis5 2 2 5 11" xfId="19881" xr:uid="{00000000-0005-0000-0000-0000F0410000}"/>
    <cellStyle name="40% - Énfasis5 2 2 5 12" xfId="10408" xr:uid="{00000000-0005-0000-0000-0000F1410000}"/>
    <cellStyle name="40% - Énfasis5 2 2 5 13" xfId="22549" xr:uid="{00000000-0005-0000-0000-0000F2410000}"/>
    <cellStyle name="40% - Énfasis5 2 2 5 14" xfId="37379" xr:uid="{00000000-0005-0000-0000-0000F3410000}"/>
    <cellStyle name="40% - Énfasis5 2 2 5 15" xfId="42447" xr:uid="{092634A1-A735-45FE-830A-1C9478AED846}"/>
    <cellStyle name="40% - Énfasis5 2 2 5 2" xfId="657" xr:uid="{00000000-0005-0000-0000-0000F4410000}"/>
    <cellStyle name="40% - Énfasis5 2 2 5 2 10" xfId="37514" xr:uid="{00000000-0005-0000-0000-0000F5410000}"/>
    <cellStyle name="40% - Énfasis5 2 2 5 2 11" xfId="42582" xr:uid="{CB6CD677-67DC-47E9-9E79-471E1E235C31}"/>
    <cellStyle name="40% - Énfasis5 2 2 5 2 2" xfId="2267" xr:uid="{00000000-0005-0000-0000-0000F6410000}"/>
    <cellStyle name="40% - Énfasis5 2 2 5 2 2 2" xfId="4709" xr:uid="{00000000-0005-0000-0000-0000F7410000}"/>
    <cellStyle name="40% - Énfasis5 2 2 5 2 2 2 2" xfId="18819" xr:uid="{00000000-0005-0000-0000-0000F8410000}"/>
    <cellStyle name="40% - Énfasis5 2 2 5 2 2 2 2 2" xfId="31712" xr:uid="{00000000-0005-0000-0000-0000F9410000}"/>
    <cellStyle name="40% - Énfasis5 2 2 5 2 2 2 3" xfId="14530" xr:uid="{00000000-0005-0000-0000-0000FA410000}"/>
    <cellStyle name="40% - Énfasis5 2 2 5 2 2 2 3 2" xfId="36597" xr:uid="{00000000-0005-0000-0000-0000FB410000}"/>
    <cellStyle name="40% - Énfasis5 2 2 5 2 2 2 4" xfId="9652" xr:uid="{00000000-0005-0000-0000-0000FC410000}"/>
    <cellStyle name="40% - Énfasis5 2 2 5 2 2 2 5" xfId="26777" xr:uid="{00000000-0005-0000-0000-0000FD410000}"/>
    <cellStyle name="40% - Énfasis5 2 2 5 2 2 2 6" xfId="41606" xr:uid="{00000000-0005-0000-0000-0000FE410000}"/>
    <cellStyle name="40% - Énfasis5 2 2 5 2 2 2 7" xfId="46669" xr:uid="{4908EAA2-21BD-471D-839F-D428B68ABA11}"/>
    <cellStyle name="40% - Énfasis5 2 2 5 2 2 3" xfId="7183" xr:uid="{00000000-0005-0000-0000-0000FF410000}"/>
    <cellStyle name="40% - Énfasis5 2 2 5 2 2 3 2" xfId="29276" xr:uid="{00000000-0005-0000-0000-000000420000}"/>
    <cellStyle name="40% - Énfasis5 2 2 5 2 2 4" xfId="16344" xr:uid="{00000000-0005-0000-0000-000001420000}"/>
    <cellStyle name="40% - Énfasis5 2 2 5 2 2 4 2" xfId="34161" xr:uid="{00000000-0005-0000-0000-000002420000}"/>
    <cellStyle name="40% - Énfasis5 2 2 5 2 2 5" xfId="21585" xr:uid="{00000000-0005-0000-0000-000003420000}"/>
    <cellStyle name="40% - Énfasis5 2 2 5 2 2 6" xfId="12094" xr:uid="{00000000-0005-0000-0000-000004420000}"/>
    <cellStyle name="40% - Énfasis5 2 2 5 2 2 7" xfId="24235" xr:uid="{00000000-0005-0000-0000-000005420000}"/>
    <cellStyle name="40% - Énfasis5 2 2 5 2 2 8" xfId="39065" xr:uid="{00000000-0005-0000-0000-000006420000}"/>
    <cellStyle name="40% - Énfasis5 2 2 5 2 2 9" xfId="44133" xr:uid="{A415C55E-9F5A-443F-9923-6E9A2AA9FB5A}"/>
    <cellStyle name="40% - Énfasis5 2 2 5 2 3" xfId="1654" xr:uid="{00000000-0005-0000-0000-000007420000}"/>
    <cellStyle name="40% - Énfasis5 2 2 5 2 3 2" xfId="4096" xr:uid="{00000000-0005-0000-0000-000008420000}"/>
    <cellStyle name="40% - Énfasis5 2 2 5 2 3 2 2" xfId="18206" xr:uid="{00000000-0005-0000-0000-000009420000}"/>
    <cellStyle name="40% - Énfasis5 2 2 5 2 3 2 2 2" xfId="31099" xr:uid="{00000000-0005-0000-0000-00000A420000}"/>
    <cellStyle name="40% - Énfasis5 2 2 5 2 3 2 3" xfId="13917" xr:uid="{00000000-0005-0000-0000-00000B420000}"/>
    <cellStyle name="40% - Énfasis5 2 2 5 2 3 2 3 2" xfId="35984" xr:uid="{00000000-0005-0000-0000-00000C420000}"/>
    <cellStyle name="40% - Énfasis5 2 2 5 2 3 2 4" xfId="9039" xr:uid="{00000000-0005-0000-0000-00000D420000}"/>
    <cellStyle name="40% - Énfasis5 2 2 5 2 3 2 5" xfId="26164" xr:uid="{00000000-0005-0000-0000-00000E420000}"/>
    <cellStyle name="40% - Énfasis5 2 2 5 2 3 2 6" xfId="40993" xr:uid="{00000000-0005-0000-0000-00000F420000}"/>
    <cellStyle name="40% - Énfasis5 2 2 5 2 3 2 7" xfId="46056" xr:uid="{2FEE4A0A-B07E-45D8-BB8C-178584058B6B}"/>
    <cellStyle name="40% - Énfasis5 2 2 5 2 3 3" xfId="6570" xr:uid="{00000000-0005-0000-0000-000010420000}"/>
    <cellStyle name="40% - Énfasis5 2 2 5 2 3 3 2" xfId="28663" xr:uid="{00000000-0005-0000-0000-000011420000}"/>
    <cellStyle name="40% - Énfasis5 2 2 5 2 3 4" xfId="20972" xr:uid="{00000000-0005-0000-0000-000012420000}"/>
    <cellStyle name="40% - Énfasis5 2 2 5 2 3 4 2" xfId="33548" xr:uid="{00000000-0005-0000-0000-000013420000}"/>
    <cellStyle name="40% - Énfasis5 2 2 5 2 3 5" xfId="11481" xr:uid="{00000000-0005-0000-0000-000014420000}"/>
    <cellStyle name="40% - Énfasis5 2 2 5 2 3 6" xfId="23622" xr:uid="{00000000-0005-0000-0000-000015420000}"/>
    <cellStyle name="40% - Énfasis5 2 2 5 2 3 7" xfId="38452" xr:uid="{00000000-0005-0000-0000-000016420000}"/>
    <cellStyle name="40% - Énfasis5 2 2 5 2 3 8" xfId="43520" xr:uid="{14AC31A1-538E-4653-A343-AA0626DF6395}"/>
    <cellStyle name="40% - Énfasis5 2 2 5 2 4" xfId="3158" xr:uid="{00000000-0005-0000-0000-000017420000}"/>
    <cellStyle name="40% - Énfasis5 2 2 5 2 4 2" xfId="17268" xr:uid="{00000000-0005-0000-0000-000018420000}"/>
    <cellStyle name="40% - Énfasis5 2 2 5 2 4 2 2" xfId="30161" xr:uid="{00000000-0005-0000-0000-000019420000}"/>
    <cellStyle name="40% - Énfasis5 2 2 5 2 4 3" xfId="12979" xr:uid="{00000000-0005-0000-0000-00001A420000}"/>
    <cellStyle name="40% - Énfasis5 2 2 5 2 4 3 2" xfId="35046" xr:uid="{00000000-0005-0000-0000-00001B420000}"/>
    <cellStyle name="40% - Énfasis5 2 2 5 2 4 4" xfId="8101" xr:uid="{00000000-0005-0000-0000-00001C420000}"/>
    <cellStyle name="40% - Énfasis5 2 2 5 2 4 5" xfId="25226" xr:uid="{00000000-0005-0000-0000-00001D420000}"/>
    <cellStyle name="40% - Énfasis5 2 2 5 2 4 6" xfId="40055" xr:uid="{00000000-0005-0000-0000-00001E420000}"/>
    <cellStyle name="40% - Énfasis5 2 2 5 2 4 7" xfId="45118" xr:uid="{B52D57C6-BAB7-4CBB-B66B-C689A26D7566}"/>
    <cellStyle name="40% - Énfasis5 2 2 5 2 5" xfId="5632" xr:uid="{00000000-0005-0000-0000-00001F420000}"/>
    <cellStyle name="40% - Énfasis5 2 2 5 2 5 2" xfId="27725" xr:uid="{00000000-0005-0000-0000-000020420000}"/>
    <cellStyle name="40% - Énfasis5 2 2 5 2 6" xfId="15713" xr:uid="{00000000-0005-0000-0000-000021420000}"/>
    <cellStyle name="40% - Énfasis5 2 2 5 2 6 2" xfId="32610" xr:uid="{00000000-0005-0000-0000-000022420000}"/>
    <cellStyle name="40% - Énfasis5 2 2 5 2 7" xfId="20016" xr:uid="{00000000-0005-0000-0000-000023420000}"/>
    <cellStyle name="40% - Énfasis5 2 2 5 2 8" xfId="10543" xr:uid="{00000000-0005-0000-0000-000024420000}"/>
    <cellStyle name="40% - Énfasis5 2 2 5 2 9" xfId="22684" xr:uid="{00000000-0005-0000-0000-000025420000}"/>
    <cellStyle name="40% - Énfasis5 2 2 5 3" xfId="1519" xr:uid="{00000000-0005-0000-0000-000026420000}"/>
    <cellStyle name="40% - Énfasis5 2 2 5 3 2" xfId="3961" xr:uid="{00000000-0005-0000-0000-000027420000}"/>
    <cellStyle name="40% - Énfasis5 2 2 5 3 2 2" xfId="18071" xr:uid="{00000000-0005-0000-0000-000028420000}"/>
    <cellStyle name="40% - Énfasis5 2 2 5 3 2 2 2" xfId="30964" xr:uid="{00000000-0005-0000-0000-000029420000}"/>
    <cellStyle name="40% - Énfasis5 2 2 5 3 2 3" xfId="13782" xr:uid="{00000000-0005-0000-0000-00002A420000}"/>
    <cellStyle name="40% - Énfasis5 2 2 5 3 2 3 2" xfId="35849" xr:uid="{00000000-0005-0000-0000-00002B420000}"/>
    <cellStyle name="40% - Énfasis5 2 2 5 3 2 4" xfId="8904" xr:uid="{00000000-0005-0000-0000-00002C420000}"/>
    <cellStyle name="40% - Énfasis5 2 2 5 3 2 5" xfId="26029" xr:uid="{00000000-0005-0000-0000-00002D420000}"/>
    <cellStyle name="40% - Énfasis5 2 2 5 3 2 6" xfId="40858" xr:uid="{00000000-0005-0000-0000-00002E420000}"/>
    <cellStyle name="40% - Énfasis5 2 2 5 3 2 7" xfId="45921" xr:uid="{9455B39E-5164-42F6-9210-D1E34DC43BDD}"/>
    <cellStyle name="40% - Énfasis5 2 2 5 3 3" xfId="6435" xr:uid="{00000000-0005-0000-0000-00002F420000}"/>
    <cellStyle name="40% - Énfasis5 2 2 5 3 3 2" xfId="28528" xr:uid="{00000000-0005-0000-0000-000030420000}"/>
    <cellStyle name="40% - Énfasis5 2 2 5 3 4" xfId="15578" xr:uid="{00000000-0005-0000-0000-000031420000}"/>
    <cellStyle name="40% - Énfasis5 2 2 5 3 4 2" xfId="33413" xr:uid="{00000000-0005-0000-0000-000032420000}"/>
    <cellStyle name="40% - Énfasis5 2 2 5 3 5" xfId="20837" xr:uid="{00000000-0005-0000-0000-000033420000}"/>
    <cellStyle name="40% - Énfasis5 2 2 5 3 6" xfId="11346" xr:uid="{00000000-0005-0000-0000-000034420000}"/>
    <cellStyle name="40% - Énfasis5 2 2 5 3 7" xfId="23487" xr:uid="{00000000-0005-0000-0000-000035420000}"/>
    <cellStyle name="40% - Énfasis5 2 2 5 3 8" xfId="38317" xr:uid="{00000000-0005-0000-0000-000036420000}"/>
    <cellStyle name="40% - Énfasis5 2 2 5 3 9" xfId="43385" xr:uid="{6DC55831-71AE-4BB4-B3AB-00DED4B1EF7F}"/>
    <cellStyle name="40% - Énfasis5 2 2 5 4" xfId="2132" xr:uid="{00000000-0005-0000-0000-000037420000}"/>
    <cellStyle name="40% - Énfasis5 2 2 5 4 2" xfId="4574" xr:uid="{00000000-0005-0000-0000-000038420000}"/>
    <cellStyle name="40% - Énfasis5 2 2 5 4 2 2" xfId="18684" xr:uid="{00000000-0005-0000-0000-000039420000}"/>
    <cellStyle name="40% - Énfasis5 2 2 5 4 2 2 2" xfId="31577" xr:uid="{00000000-0005-0000-0000-00003A420000}"/>
    <cellStyle name="40% - Énfasis5 2 2 5 4 2 3" xfId="14395" xr:uid="{00000000-0005-0000-0000-00003B420000}"/>
    <cellStyle name="40% - Énfasis5 2 2 5 4 2 3 2" xfId="36462" xr:uid="{00000000-0005-0000-0000-00003C420000}"/>
    <cellStyle name="40% - Énfasis5 2 2 5 4 2 4" xfId="9517" xr:uid="{00000000-0005-0000-0000-00003D420000}"/>
    <cellStyle name="40% - Énfasis5 2 2 5 4 2 5" xfId="26642" xr:uid="{00000000-0005-0000-0000-00003E420000}"/>
    <cellStyle name="40% - Énfasis5 2 2 5 4 2 6" xfId="41471" xr:uid="{00000000-0005-0000-0000-00003F420000}"/>
    <cellStyle name="40% - Énfasis5 2 2 5 4 2 7" xfId="46534" xr:uid="{8764A12F-D1DD-4A4C-A521-BBECE9E877E0}"/>
    <cellStyle name="40% - Énfasis5 2 2 5 4 3" xfId="7048" xr:uid="{00000000-0005-0000-0000-000040420000}"/>
    <cellStyle name="40% - Énfasis5 2 2 5 4 3 2" xfId="29141" xr:uid="{00000000-0005-0000-0000-000041420000}"/>
    <cellStyle name="40% - Énfasis5 2 2 5 4 4" xfId="16209" xr:uid="{00000000-0005-0000-0000-000042420000}"/>
    <cellStyle name="40% - Énfasis5 2 2 5 4 4 2" xfId="34026" xr:uid="{00000000-0005-0000-0000-000043420000}"/>
    <cellStyle name="40% - Énfasis5 2 2 5 4 5" xfId="21450" xr:uid="{00000000-0005-0000-0000-000044420000}"/>
    <cellStyle name="40% - Énfasis5 2 2 5 4 6" xfId="11959" xr:uid="{00000000-0005-0000-0000-000045420000}"/>
    <cellStyle name="40% - Énfasis5 2 2 5 4 7" xfId="24100" xr:uid="{00000000-0005-0000-0000-000046420000}"/>
    <cellStyle name="40% - Énfasis5 2 2 5 4 8" xfId="38930" xr:uid="{00000000-0005-0000-0000-000047420000}"/>
    <cellStyle name="40% - Énfasis5 2 2 5 4 9" xfId="43998" xr:uid="{F07DA0E1-3563-4792-9658-813BCA28A08D}"/>
    <cellStyle name="40% - Énfasis5 2 2 5 5" xfId="2561" xr:uid="{00000000-0005-0000-0000-000048420000}"/>
    <cellStyle name="40% - Énfasis5 2 2 5 5 2" xfId="5003" xr:uid="{00000000-0005-0000-0000-000049420000}"/>
    <cellStyle name="40% - Énfasis5 2 2 5 5 2 2" xfId="19113" xr:uid="{00000000-0005-0000-0000-00004A420000}"/>
    <cellStyle name="40% - Énfasis5 2 2 5 5 2 2 2" xfId="32006" xr:uid="{00000000-0005-0000-0000-00004B420000}"/>
    <cellStyle name="40% - Énfasis5 2 2 5 5 2 3" xfId="14824" xr:uid="{00000000-0005-0000-0000-00004C420000}"/>
    <cellStyle name="40% - Énfasis5 2 2 5 5 2 3 2" xfId="36891" xr:uid="{00000000-0005-0000-0000-00004D420000}"/>
    <cellStyle name="40% - Énfasis5 2 2 5 5 2 4" xfId="9946" xr:uid="{00000000-0005-0000-0000-00004E420000}"/>
    <cellStyle name="40% - Énfasis5 2 2 5 5 2 5" xfId="27071" xr:uid="{00000000-0005-0000-0000-00004F420000}"/>
    <cellStyle name="40% - Énfasis5 2 2 5 5 2 6" xfId="41900" xr:uid="{00000000-0005-0000-0000-000050420000}"/>
    <cellStyle name="40% - Énfasis5 2 2 5 5 2 7" xfId="46963" xr:uid="{88844FA8-C1D5-4159-BCA6-8928A2E4B66F}"/>
    <cellStyle name="40% - Énfasis5 2 2 5 5 3" xfId="7477" xr:uid="{00000000-0005-0000-0000-000051420000}"/>
    <cellStyle name="40% - Énfasis5 2 2 5 5 3 2" xfId="29570" xr:uid="{00000000-0005-0000-0000-000052420000}"/>
    <cellStyle name="40% - Énfasis5 2 2 5 5 4" xfId="16638" xr:uid="{00000000-0005-0000-0000-000053420000}"/>
    <cellStyle name="40% - Énfasis5 2 2 5 5 4 2" xfId="34455" xr:uid="{00000000-0005-0000-0000-000054420000}"/>
    <cellStyle name="40% - Énfasis5 2 2 5 5 5" xfId="21879" xr:uid="{00000000-0005-0000-0000-000055420000}"/>
    <cellStyle name="40% - Énfasis5 2 2 5 5 6" xfId="12388" xr:uid="{00000000-0005-0000-0000-000056420000}"/>
    <cellStyle name="40% - Énfasis5 2 2 5 5 7" xfId="24529" xr:uid="{00000000-0005-0000-0000-000057420000}"/>
    <cellStyle name="40% - Énfasis5 2 2 5 5 8" xfId="39359" xr:uid="{00000000-0005-0000-0000-000058420000}"/>
    <cellStyle name="40% - Énfasis5 2 2 5 5 9" xfId="44427" xr:uid="{1A2DFCFD-CA4A-43D2-B766-9E440A34872F}"/>
    <cellStyle name="40% - Énfasis5 2 2 5 6" xfId="1077" xr:uid="{00000000-0005-0000-0000-000059420000}"/>
    <cellStyle name="40% - Énfasis5 2 2 5 6 2" xfId="3522" xr:uid="{00000000-0005-0000-0000-00005A420000}"/>
    <cellStyle name="40% - Énfasis5 2 2 5 6 2 2" xfId="17632" xr:uid="{00000000-0005-0000-0000-00005B420000}"/>
    <cellStyle name="40% - Énfasis5 2 2 5 6 2 2 2" xfId="30525" xr:uid="{00000000-0005-0000-0000-00005C420000}"/>
    <cellStyle name="40% - Énfasis5 2 2 5 6 2 3" xfId="13343" xr:uid="{00000000-0005-0000-0000-00005D420000}"/>
    <cellStyle name="40% - Énfasis5 2 2 5 6 2 3 2" xfId="35410" xr:uid="{00000000-0005-0000-0000-00005E420000}"/>
    <cellStyle name="40% - Énfasis5 2 2 5 6 2 4" xfId="8465" xr:uid="{00000000-0005-0000-0000-00005F420000}"/>
    <cellStyle name="40% - Énfasis5 2 2 5 6 2 5" xfId="25590" xr:uid="{00000000-0005-0000-0000-000060420000}"/>
    <cellStyle name="40% - Énfasis5 2 2 5 6 2 6" xfId="40419" xr:uid="{00000000-0005-0000-0000-000061420000}"/>
    <cellStyle name="40% - Énfasis5 2 2 5 6 2 7" xfId="45482" xr:uid="{0319DE33-2480-476E-85D6-D0F24001DC8A}"/>
    <cellStyle name="40% - Énfasis5 2 2 5 6 3" xfId="5996" xr:uid="{00000000-0005-0000-0000-000062420000}"/>
    <cellStyle name="40% - Énfasis5 2 2 5 6 3 2" xfId="28089" xr:uid="{00000000-0005-0000-0000-000063420000}"/>
    <cellStyle name="40% - Énfasis5 2 2 5 6 4" xfId="20398" xr:uid="{00000000-0005-0000-0000-000064420000}"/>
    <cellStyle name="40% - Énfasis5 2 2 5 6 4 2" xfId="32974" xr:uid="{00000000-0005-0000-0000-000065420000}"/>
    <cellStyle name="40% - Énfasis5 2 2 5 6 5" xfId="10907" xr:uid="{00000000-0005-0000-0000-000066420000}"/>
    <cellStyle name="40% - Énfasis5 2 2 5 6 6" xfId="23048" xr:uid="{00000000-0005-0000-0000-000067420000}"/>
    <cellStyle name="40% - Énfasis5 2 2 5 6 7" xfId="37878" xr:uid="{00000000-0005-0000-0000-000068420000}"/>
    <cellStyle name="40% - Énfasis5 2 2 5 6 8" xfId="42946" xr:uid="{030D4371-07C0-490A-8D6F-154D45855816}"/>
    <cellStyle name="40% - Énfasis5 2 2 5 7" xfId="3023" xr:uid="{00000000-0005-0000-0000-000069420000}"/>
    <cellStyle name="40% - Énfasis5 2 2 5 7 2" xfId="17133" xr:uid="{00000000-0005-0000-0000-00006A420000}"/>
    <cellStyle name="40% - Énfasis5 2 2 5 7 2 2" xfId="30026" xr:uid="{00000000-0005-0000-0000-00006B420000}"/>
    <cellStyle name="40% - Énfasis5 2 2 5 7 3" xfId="12844" xr:uid="{00000000-0005-0000-0000-00006C420000}"/>
    <cellStyle name="40% - Énfasis5 2 2 5 7 3 2" xfId="34911" xr:uid="{00000000-0005-0000-0000-00006D420000}"/>
    <cellStyle name="40% - Énfasis5 2 2 5 7 4" xfId="7966" xr:uid="{00000000-0005-0000-0000-00006E420000}"/>
    <cellStyle name="40% - Énfasis5 2 2 5 7 5" xfId="25091" xr:uid="{00000000-0005-0000-0000-00006F420000}"/>
    <cellStyle name="40% - Énfasis5 2 2 5 7 6" xfId="39920" xr:uid="{00000000-0005-0000-0000-000070420000}"/>
    <cellStyle name="40% - Énfasis5 2 2 5 7 7" xfId="44983" xr:uid="{837F4E63-9C33-4888-BB58-C2130F0851E0}"/>
    <cellStyle name="40% - Énfasis5 2 2 5 8" xfId="5497" xr:uid="{00000000-0005-0000-0000-000071420000}"/>
    <cellStyle name="40% - Énfasis5 2 2 5 8 2" xfId="27590" xr:uid="{00000000-0005-0000-0000-000072420000}"/>
    <cellStyle name="40% - Énfasis5 2 2 5 9" xfId="15139" xr:uid="{00000000-0005-0000-0000-000073420000}"/>
    <cellStyle name="40% - Énfasis5 2 2 5 9 2" xfId="32475" xr:uid="{00000000-0005-0000-0000-000074420000}"/>
    <cellStyle name="40% - Énfasis5 2 2 6" xfId="293" xr:uid="{00000000-0005-0000-0000-000075420000}"/>
    <cellStyle name="40% - Énfasis5 2 2 6 10" xfId="22347" xr:uid="{00000000-0005-0000-0000-000076420000}"/>
    <cellStyle name="40% - Énfasis5 2 2 6 11" xfId="37177" xr:uid="{00000000-0005-0000-0000-000077420000}"/>
    <cellStyle name="40% - Énfasis5 2 2 6 12" xfId="42245" xr:uid="{A3983B70-75C4-4A6A-8674-ABE368384429}"/>
    <cellStyle name="40% - Énfasis5 2 2 6 2" xfId="1315" xr:uid="{00000000-0005-0000-0000-000078420000}"/>
    <cellStyle name="40% - Énfasis5 2 2 6 2 2" xfId="3759" xr:uid="{00000000-0005-0000-0000-000079420000}"/>
    <cellStyle name="40% - Énfasis5 2 2 6 2 2 2" xfId="17869" xr:uid="{00000000-0005-0000-0000-00007A420000}"/>
    <cellStyle name="40% - Énfasis5 2 2 6 2 2 2 2" xfId="30762" xr:uid="{00000000-0005-0000-0000-00007B420000}"/>
    <cellStyle name="40% - Énfasis5 2 2 6 2 2 3" xfId="13580" xr:uid="{00000000-0005-0000-0000-00007C420000}"/>
    <cellStyle name="40% - Énfasis5 2 2 6 2 2 3 2" xfId="35647" xr:uid="{00000000-0005-0000-0000-00007D420000}"/>
    <cellStyle name="40% - Énfasis5 2 2 6 2 2 4" xfId="8702" xr:uid="{00000000-0005-0000-0000-00007E420000}"/>
    <cellStyle name="40% - Énfasis5 2 2 6 2 2 5" xfId="25827" xr:uid="{00000000-0005-0000-0000-00007F420000}"/>
    <cellStyle name="40% - Énfasis5 2 2 6 2 2 6" xfId="40656" xr:uid="{00000000-0005-0000-0000-000080420000}"/>
    <cellStyle name="40% - Énfasis5 2 2 6 2 2 7" xfId="45719" xr:uid="{B34C60CF-FE69-4575-A792-3D0A12EF5834}"/>
    <cellStyle name="40% - Énfasis5 2 2 6 2 3" xfId="6233" xr:uid="{00000000-0005-0000-0000-000081420000}"/>
    <cellStyle name="40% - Énfasis5 2 2 6 2 3 2" xfId="28326" xr:uid="{00000000-0005-0000-0000-000082420000}"/>
    <cellStyle name="40% - Énfasis5 2 2 6 2 4" xfId="15376" xr:uid="{00000000-0005-0000-0000-000083420000}"/>
    <cellStyle name="40% - Énfasis5 2 2 6 2 4 2" xfId="33211" xr:uid="{00000000-0005-0000-0000-000084420000}"/>
    <cellStyle name="40% - Énfasis5 2 2 6 2 5" xfId="20635" xr:uid="{00000000-0005-0000-0000-000085420000}"/>
    <cellStyle name="40% - Énfasis5 2 2 6 2 6" xfId="11144" xr:uid="{00000000-0005-0000-0000-000086420000}"/>
    <cellStyle name="40% - Énfasis5 2 2 6 2 7" xfId="23285" xr:uid="{00000000-0005-0000-0000-000087420000}"/>
    <cellStyle name="40% - Énfasis5 2 2 6 2 8" xfId="38115" xr:uid="{00000000-0005-0000-0000-000088420000}"/>
    <cellStyle name="40% - Énfasis5 2 2 6 2 9" xfId="43183" xr:uid="{C1B2BA58-F5A0-41E0-A24C-C4246A15BC48}"/>
    <cellStyle name="40% - Énfasis5 2 2 6 3" xfId="1930" xr:uid="{00000000-0005-0000-0000-000089420000}"/>
    <cellStyle name="40% - Énfasis5 2 2 6 3 2" xfId="4372" xr:uid="{00000000-0005-0000-0000-00008A420000}"/>
    <cellStyle name="40% - Énfasis5 2 2 6 3 2 2" xfId="18482" xr:uid="{00000000-0005-0000-0000-00008B420000}"/>
    <cellStyle name="40% - Énfasis5 2 2 6 3 2 2 2" xfId="31375" xr:uid="{00000000-0005-0000-0000-00008C420000}"/>
    <cellStyle name="40% - Énfasis5 2 2 6 3 2 3" xfId="14193" xr:uid="{00000000-0005-0000-0000-00008D420000}"/>
    <cellStyle name="40% - Énfasis5 2 2 6 3 2 3 2" xfId="36260" xr:uid="{00000000-0005-0000-0000-00008E420000}"/>
    <cellStyle name="40% - Énfasis5 2 2 6 3 2 4" xfId="9315" xr:uid="{00000000-0005-0000-0000-00008F420000}"/>
    <cellStyle name="40% - Énfasis5 2 2 6 3 2 5" xfId="26440" xr:uid="{00000000-0005-0000-0000-000090420000}"/>
    <cellStyle name="40% - Énfasis5 2 2 6 3 2 6" xfId="41269" xr:uid="{00000000-0005-0000-0000-000091420000}"/>
    <cellStyle name="40% - Énfasis5 2 2 6 3 2 7" xfId="46332" xr:uid="{12A691E3-6D02-447A-9252-869680A750F1}"/>
    <cellStyle name="40% - Énfasis5 2 2 6 3 3" xfId="6846" xr:uid="{00000000-0005-0000-0000-000092420000}"/>
    <cellStyle name="40% - Énfasis5 2 2 6 3 3 2" xfId="28939" xr:uid="{00000000-0005-0000-0000-000093420000}"/>
    <cellStyle name="40% - Énfasis5 2 2 6 3 4" xfId="16007" xr:uid="{00000000-0005-0000-0000-000094420000}"/>
    <cellStyle name="40% - Énfasis5 2 2 6 3 4 2" xfId="33824" xr:uid="{00000000-0005-0000-0000-000095420000}"/>
    <cellStyle name="40% - Énfasis5 2 2 6 3 5" xfId="21248" xr:uid="{00000000-0005-0000-0000-000096420000}"/>
    <cellStyle name="40% - Énfasis5 2 2 6 3 6" xfId="11757" xr:uid="{00000000-0005-0000-0000-000097420000}"/>
    <cellStyle name="40% - Énfasis5 2 2 6 3 7" xfId="23898" xr:uid="{00000000-0005-0000-0000-000098420000}"/>
    <cellStyle name="40% - Énfasis5 2 2 6 3 8" xfId="38728" xr:uid="{00000000-0005-0000-0000-000099420000}"/>
    <cellStyle name="40% - Énfasis5 2 2 6 3 9" xfId="43796" xr:uid="{171DDA46-029C-46DF-AC77-9EB74F3C7196}"/>
    <cellStyle name="40% - Énfasis5 2 2 6 4" xfId="1128" xr:uid="{00000000-0005-0000-0000-00009A420000}"/>
    <cellStyle name="40% - Énfasis5 2 2 6 4 2" xfId="3573" xr:uid="{00000000-0005-0000-0000-00009B420000}"/>
    <cellStyle name="40% - Énfasis5 2 2 6 4 2 2" xfId="17683" xr:uid="{00000000-0005-0000-0000-00009C420000}"/>
    <cellStyle name="40% - Énfasis5 2 2 6 4 2 2 2" xfId="30576" xr:uid="{00000000-0005-0000-0000-00009D420000}"/>
    <cellStyle name="40% - Énfasis5 2 2 6 4 2 3" xfId="13394" xr:uid="{00000000-0005-0000-0000-00009E420000}"/>
    <cellStyle name="40% - Énfasis5 2 2 6 4 2 3 2" xfId="35461" xr:uid="{00000000-0005-0000-0000-00009F420000}"/>
    <cellStyle name="40% - Énfasis5 2 2 6 4 2 4" xfId="8516" xr:uid="{00000000-0005-0000-0000-0000A0420000}"/>
    <cellStyle name="40% - Énfasis5 2 2 6 4 2 5" xfId="25641" xr:uid="{00000000-0005-0000-0000-0000A1420000}"/>
    <cellStyle name="40% - Énfasis5 2 2 6 4 2 6" xfId="40470" xr:uid="{00000000-0005-0000-0000-0000A2420000}"/>
    <cellStyle name="40% - Énfasis5 2 2 6 4 2 7" xfId="45533" xr:uid="{EB23E12C-C033-407A-88BA-198324A12682}"/>
    <cellStyle name="40% - Énfasis5 2 2 6 4 3" xfId="6047" xr:uid="{00000000-0005-0000-0000-0000A3420000}"/>
    <cellStyle name="40% - Énfasis5 2 2 6 4 3 2" xfId="28140" xr:uid="{00000000-0005-0000-0000-0000A4420000}"/>
    <cellStyle name="40% - Énfasis5 2 2 6 4 4" xfId="20449" xr:uid="{00000000-0005-0000-0000-0000A5420000}"/>
    <cellStyle name="40% - Énfasis5 2 2 6 4 4 2" xfId="33025" xr:uid="{00000000-0005-0000-0000-0000A6420000}"/>
    <cellStyle name="40% - Énfasis5 2 2 6 4 5" xfId="10958" xr:uid="{00000000-0005-0000-0000-0000A7420000}"/>
    <cellStyle name="40% - Énfasis5 2 2 6 4 6" xfId="23099" xr:uid="{00000000-0005-0000-0000-0000A8420000}"/>
    <cellStyle name="40% - Énfasis5 2 2 6 4 7" xfId="37929" xr:uid="{00000000-0005-0000-0000-0000A9420000}"/>
    <cellStyle name="40% - Énfasis5 2 2 6 4 8" xfId="42997" xr:uid="{02F0B980-BE96-4674-BDBB-249F7A08CD12}"/>
    <cellStyle name="40% - Énfasis5 2 2 6 5" xfId="2821" xr:uid="{00000000-0005-0000-0000-0000AA420000}"/>
    <cellStyle name="40% - Énfasis5 2 2 6 5 2" xfId="16931" xr:uid="{00000000-0005-0000-0000-0000AB420000}"/>
    <cellStyle name="40% - Énfasis5 2 2 6 5 2 2" xfId="29824" xr:uid="{00000000-0005-0000-0000-0000AC420000}"/>
    <cellStyle name="40% - Énfasis5 2 2 6 5 3" xfId="12642" xr:uid="{00000000-0005-0000-0000-0000AD420000}"/>
    <cellStyle name="40% - Énfasis5 2 2 6 5 3 2" xfId="34709" xr:uid="{00000000-0005-0000-0000-0000AE420000}"/>
    <cellStyle name="40% - Énfasis5 2 2 6 5 4" xfId="7764" xr:uid="{00000000-0005-0000-0000-0000AF420000}"/>
    <cellStyle name="40% - Énfasis5 2 2 6 5 5" xfId="24889" xr:uid="{00000000-0005-0000-0000-0000B0420000}"/>
    <cellStyle name="40% - Énfasis5 2 2 6 5 6" xfId="39718" xr:uid="{00000000-0005-0000-0000-0000B1420000}"/>
    <cellStyle name="40% - Énfasis5 2 2 6 5 7" xfId="44781" xr:uid="{C113A25F-DB9B-4071-9821-DD853E88EB9E}"/>
    <cellStyle name="40% - Énfasis5 2 2 6 6" xfId="5295" xr:uid="{00000000-0005-0000-0000-0000B2420000}"/>
    <cellStyle name="40% - Énfasis5 2 2 6 6 2" xfId="27388" xr:uid="{00000000-0005-0000-0000-0000B3420000}"/>
    <cellStyle name="40% - Énfasis5 2 2 6 7" xfId="15190" xr:uid="{00000000-0005-0000-0000-0000B4420000}"/>
    <cellStyle name="40% - Énfasis5 2 2 6 7 2" xfId="32273" xr:uid="{00000000-0005-0000-0000-0000B5420000}"/>
    <cellStyle name="40% - Énfasis5 2 2 6 8" xfId="19679" xr:uid="{00000000-0005-0000-0000-0000B6420000}"/>
    <cellStyle name="40% - Énfasis5 2 2 6 9" xfId="10206" xr:uid="{00000000-0005-0000-0000-0000B7420000}"/>
    <cellStyle name="40% - Énfasis5 2 2 7" xfId="653" xr:uid="{00000000-0005-0000-0000-0000B8420000}"/>
    <cellStyle name="40% - Énfasis5 2 2 7 10" xfId="37510" xr:uid="{00000000-0005-0000-0000-0000B9420000}"/>
    <cellStyle name="40% - Énfasis5 2 2 7 11" xfId="42578" xr:uid="{FB27A386-49A1-4704-BD6E-E53F7ABDFEB5}"/>
    <cellStyle name="40% - Énfasis5 2 2 7 2" xfId="2263" xr:uid="{00000000-0005-0000-0000-0000BA420000}"/>
    <cellStyle name="40% - Énfasis5 2 2 7 2 2" xfId="4705" xr:uid="{00000000-0005-0000-0000-0000BB420000}"/>
    <cellStyle name="40% - Énfasis5 2 2 7 2 2 2" xfId="18815" xr:uid="{00000000-0005-0000-0000-0000BC420000}"/>
    <cellStyle name="40% - Énfasis5 2 2 7 2 2 2 2" xfId="31708" xr:uid="{00000000-0005-0000-0000-0000BD420000}"/>
    <cellStyle name="40% - Énfasis5 2 2 7 2 2 3" xfId="14526" xr:uid="{00000000-0005-0000-0000-0000BE420000}"/>
    <cellStyle name="40% - Énfasis5 2 2 7 2 2 3 2" xfId="36593" xr:uid="{00000000-0005-0000-0000-0000BF420000}"/>
    <cellStyle name="40% - Énfasis5 2 2 7 2 2 4" xfId="9648" xr:uid="{00000000-0005-0000-0000-0000C0420000}"/>
    <cellStyle name="40% - Énfasis5 2 2 7 2 2 5" xfId="26773" xr:uid="{00000000-0005-0000-0000-0000C1420000}"/>
    <cellStyle name="40% - Énfasis5 2 2 7 2 2 6" xfId="41602" xr:uid="{00000000-0005-0000-0000-0000C2420000}"/>
    <cellStyle name="40% - Énfasis5 2 2 7 2 2 7" xfId="46665" xr:uid="{0E82B8BD-84D1-4470-B0F8-F9163399159F}"/>
    <cellStyle name="40% - Énfasis5 2 2 7 2 3" xfId="7179" xr:uid="{00000000-0005-0000-0000-0000C3420000}"/>
    <cellStyle name="40% - Énfasis5 2 2 7 2 3 2" xfId="29272" xr:uid="{00000000-0005-0000-0000-0000C4420000}"/>
    <cellStyle name="40% - Énfasis5 2 2 7 2 4" xfId="16340" xr:uid="{00000000-0005-0000-0000-0000C5420000}"/>
    <cellStyle name="40% - Énfasis5 2 2 7 2 4 2" xfId="34157" xr:uid="{00000000-0005-0000-0000-0000C6420000}"/>
    <cellStyle name="40% - Énfasis5 2 2 7 2 5" xfId="21581" xr:uid="{00000000-0005-0000-0000-0000C7420000}"/>
    <cellStyle name="40% - Énfasis5 2 2 7 2 6" xfId="12090" xr:uid="{00000000-0005-0000-0000-0000C8420000}"/>
    <cellStyle name="40% - Énfasis5 2 2 7 2 7" xfId="24231" xr:uid="{00000000-0005-0000-0000-0000C9420000}"/>
    <cellStyle name="40% - Énfasis5 2 2 7 2 8" xfId="39061" xr:uid="{00000000-0005-0000-0000-0000CA420000}"/>
    <cellStyle name="40% - Énfasis5 2 2 7 2 9" xfId="44129" xr:uid="{EE1E555D-FFF9-49C2-86DD-DD95B1BC04CC}"/>
    <cellStyle name="40% - Énfasis5 2 2 7 3" xfId="1650" xr:uid="{00000000-0005-0000-0000-0000CB420000}"/>
    <cellStyle name="40% - Énfasis5 2 2 7 3 2" xfId="4092" xr:uid="{00000000-0005-0000-0000-0000CC420000}"/>
    <cellStyle name="40% - Énfasis5 2 2 7 3 2 2" xfId="18202" xr:uid="{00000000-0005-0000-0000-0000CD420000}"/>
    <cellStyle name="40% - Énfasis5 2 2 7 3 2 2 2" xfId="31095" xr:uid="{00000000-0005-0000-0000-0000CE420000}"/>
    <cellStyle name="40% - Énfasis5 2 2 7 3 2 3" xfId="13913" xr:uid="{00000000-0005-0000-0000-0000CF420000}"/>
    <cellStyle name="40% - Énfasis5 2 2 7 3 2 3 2" xfId="35980" xr:uid="{00000000-0005-0000-0000-0000D0420000}"/>
    <cellStyle name="40% - Énfasis5 2 2 7 3 2 4" xfId="9035" xr:uid="{00000000-0005-0000-0000-0000D1420000}"/>
    <cellStyle name="40% - Énfasis5 2 2 7 3 2 5" xfId="26160" xr:uid="{00000000-0005-0000-0000-0000D2420000}"/>
    <cellStyle name="40% - Énfasis5 2 2 7 3 2 6" xfId="40989" xr:uid="{00000000-0005-0000-0000-0000D3420000}"/>
    <cellStyle name="40% - Énfasis5 2 2 7 3 2 7" xfId="46052" xr:uid="{39078BB3-1C7A-4EA1-9AF4-4940A03CA5EC}"/>
    <cellStyle name="40% - Énfasis5 2 2 7 3 3" xfId="6566" xr:uid="{00000000-0005-0000-0000-0000D4420000}"/>
    <cellStyle name="40% - Énfasis5 2 2 7 3 3 2" xfId="28659" xr:uid="{00000000-0005-0000-0000-0000D5420000}"/>
    <cellStyle name="40% - Énfasis5 2 2 7 3 4" xfId="20968" xr:uid="{00000000-0005-0000-0000-0000D6420000}"/>
    <cellStyle name="40% - Énfasis5 2 2 7 3 4 2" xfId="33544" xr:uid="{00000000-0005-0000-0000-0000D7420000}"/>
    <cellStyle name="40% - Énfasis5 2 2 7 3 5" xfId="11477" xr:uid="{00000000-0005-0000-0000-0000D8420000}"/>
    <cellStyle name="40% - Énfasis5 2 2 7 3 6" xfId="23618" xr:uid="{00000000-0005-0000-0000-0000D9420000}"/>
    <cellStyle name="40% - Énfasis5 2 2 7 3 7" xfId="38448" xr:uid="{00000000-0005-0000-0000-0000DA420000}"/>
    <cellStyle name="40% - Énfasis5 2 2 7 3 8" xfId="43516" xr:uid="{9952F803-392C-4228-877C-15D3CA492AA2}"/>
    <cellStyle name="40% - Énfasis5 2 2 7 4" xfId="3154" xr:uid="{00000000-0005-0000-0000-0000DB420000}"/>
    <cellStyle name="40% - Énfasis5 2 2 7 4 2" xfId="17264" xr:uid="{00000000-0005-0000-0000-0000DC420000}"/>
    <cellStyle name="40% - Énfasis5 2 2 7 4 2 2" xfId="30157" xr:uid="{00000000-0005-0000-0000-0000DD420000}"/>
    <cellStyle name="40% - Énfasis5 2 2 7 4 3" xfId="12975" xr:uid="{00000000-0005-0000-0000-0000DE420000}"/>
    <cellStyle name="40% - Énfasis5 2 2 7 4 3 2" xfId="35042" xr:uid="{00000000-0005-0000-0000-0000DF420000}"/>
    <cellStyle name="40% - Énfasis5 2 2 7 4 4" xfId="8097" xr:uid="{00000000-0005-0000-0000-0000E0420000}"/>
    <cellStyle name="40% - Énfasis5 2 2 7 4 5" xfId="25222" xr:uid="{00000000-0005-0000-0000-0000E1420000}"/>
    <cellStyle name="40% - Énfasis5 2 2 7 4 6" xfId="40051" xr:uid="{00000000-0005-0000-0000-0000E2420000}"/>
    <cellStyle name="40% - Énfasis5 2 2 7 4 7" xfId="45114" xr:uid="{EDEDFC21-A41E-41C5-81CB-70E7FB7930AD}"/>
    <cellStyle name="40% - Énfasis5 2 2 7 5" xfId="5628" xr:uid="{00000000-0005-0000-0000-0000E3420000}"/>
    <cellStyle name="40% - Énfasis5 2 2 7 5 2" xfId="27721" xr:uid="{00000000-0005-0000-0000-0000E4420000}"/>
    <cellStyle name="40% - Énfasis5 2 2 7 6" xfId="15709" xr:uid="{00000000-0005-0000-0000-0000E5420000}"/>
    <cellStyle name="40% - Énfasis5 2 2 7 6 2" xfId="32606" xr:uid="{00000000-0005-0000-0000-0000E6420000}"/>
    <cellStyle name="40% - Énfasis5 2 2 7 7" xfId="20012" xr:uid="{00000000-0005-0000-0000-0000E7420000}"/>
    <cellStyle name="40% - Énfasis5 2 2 7 8" xfId="10539" xr:uid="{00000000-0005-0000-0000-0000E8420000}"/>
    <cellStyle name="40% - Énfasis5 2 2 7 9" xfId="22680" xr:uid="{00000000-0005-0000-0000-0000E9420000}"/>
    <cellStyle name="40% - Énfasis5 2 2 8" xfId="1183" xr:uid="{00000000-0005-0000-0000-0000EA420000}"/>
    <cellStyle name="40% - Énfasis5 2 2 8 2" xfId="3628" xr:uid="{00000000-0005-0000-0000-0000EB420000}"/>
    <cellStyle name="40% - Énfasis5 2 2 8 2 2" xfId="17738" xr:uid="{00000000-0005-0000-0000-0000EC420000}"/>
    <cellStyle name="40% - Énfasis5 2 2 8 2 2 2" xfId="30631" xr:uid="{00000000-0005-0000-0000-0000ED420000}"/>
    <cellStyle name="40% - Énfasis5 2 2 8 2 3" xfId="13449" xr:uid="{00000000-0005-0000-0000-0000EE420000}"/>
    <cellStyle name="40% - Énfasis5 2 2 8 2 3 2" xfId="35516" xr:uid="{00000000-0005-0000-0000-0000EF420000}"/>
    <cellStyle name="40% - Énfasis5 2 2 8 2 4" xfId="8571" xr:uid="{00000000-0005-0000-0000-0000F0420000}"/>
    <cellStyle name="40% - Énfasis5 2 2 8 2 5" xfId="25696" xr:uid="{00000000-0005-0000-0000-0000F1420000}"/>
    <cellStyle name="40% - Énfasis5 2 2 8 2 6" xfId="40525" xr:uid="{00000000-0005-0000-0000-0000F2420000}"/>
    <cellStyle name="40% - Énfasis5 2 2 8 2 7" xfId="45588" xr:uid="{A4EFCB57-60BB-473C-B8B9-D6BC155273B1}"/>
    <cellStyle name="40% - Énfasis5 2 2 8 3" xfId="6102" xr:uid="{00000000-0005-0000-0000-0000F3420000}"/>
    <cellStyle name="40% - Énfasis5 2 2 8 3 2" xfId="28195" xr:uid="{00000000-0005-0000-0000-0000F4420000}"/>
    <cellStyle name="40% - Énfasis5 2 2 8 4" xfId="15245" xr:uid="{00000000-0005-0000-0000-0000F5420000}"/>
    <cellStyle name="40% - Énfasis5 2 2 8 4 2" xfId="33080" xr:uid="{00000000-0005-0000-0000-0000F6420000}"/>
    <cellStyle name="40% - Énfasis5 2 2 8 5" xfId="20504" xr:uid="{00000000-0005-0000-0000-0000F7420000}"/>
    <cellStyle name="40% - Énfasis5 2 2 8 6" xfId="11013" xr:uid="{00000000-0005-0000-0000-0000F8420000}"/>
    <cellStyle name="40% - Énfasis5 2 2 8 7" xfId="23154" xr:uid="{00000000-0005-0000-0000-0000F9420000}"/>
    <cellStyle name="40% - Énfasis5 2 2 8 8" xfId="37984" xr:uid="{00000000-0005-0000-0000-0000FA420000}"/>
    <cellStyle name="40% - Énfasis5 2 2 8 9" xfId="43052" xr:uid="{B3182B4D-4A5D-4807-AE75-3E7A0B9A167D}"/>
    <cellStyle name="40% - Énfasis5 2 2 9" xfId="1799" xr:uid="{00000000-0005-0000-0000-0000FB420000}"/>
    <cellStyle name="40% - Énfasis5 2 2 9 2" xfId="4241" xr:uid="{00000000-0005-0000-0000-0000FC420000}"/>
    <cellStyle name="40% - Énfasis5 2 2 9 2 2" xfId="18351" xr:uid="{00000000-0005-0000-0000-0000FD420000}"/>
    <cellStyle name="40% - Énfasis5 2 2 9 2 2 2" xfId="31244" xr:uid="{00000000-0005-0000-0000-0000FE420000}"/>
    <cellStyle name="40% - Énfasis5 2 2 9 2 3" xfId="14062" xr:uid="{00000000-0005-0000-0000-0000FF420000}"/>
    <cellStyle name="40% - Énfasis5 2 2 9 2 3 2" xfId="36129" xr:uid="{00000000-0005-0000-0000-000000430000}"/>
    <cellStyle name="40% - Énfasis5 2 2 9 2 4" xfId="9184" xr:uid="{00000000-0005-0000-0000-000001430000}"/>
    <cellStyle name="40% - Énfasis5 2 2 9 2 5" xfId="26309" xr:uid="{00000000-0005-0000-0000-000002430000}"/>
    <cellStyle name="40% - Énfasis5 2 2 9 2 6" xfId="41138" xr:uid="{00000000-0005-0000-0000-000003430000}"/>
    <cellStyle name="40% - Énfasis5 2 2 9 2 7" xfId="46201" xr:uid="{A8069989-294D-40DE-8DF1-FBF685C7FFE7}"/>
    <cellStyle name="40% - Énfasis5 2 2 9 3" xfId="6715" xr:uid="{00000000-0005-0000-0000-000004430000}"/>
    <cellStyle name="40% - Énfasis5 2 2 9 3 2" xfId="28808" xr:uid="{00000000-0005-0000-0000-000005430000}"/>
    <cellStyle name="40% - Énfasis5 2 2 9 4" xfId="15876" xr:uid="{00000000-0005-0000-0000-000006430000}"/>
    <cellStyle name="40% - Énfasis5 2 2 9 4 2" xfId="33693" xr:uid="{00000000-0005-0000-0000-000007430000}"/>
    <cellStyle name="40% - Énfasis5 2 2 9 5" xfId="21117" xr:uid="{00000000-0005-0000-0000-000008430000}"/>
    <cellStyle name="40% - Énfasis5 2 2 9 6" xfId="11626" xr:uid="{00000000-0005-0000-0000-000009430000}"/>
    <cellStyle name="40% - Énfasis5 2 2 9 7" xfId="23767" xr:uid="{00000000-0005-0000-0000-00000A430000}"/>
    <cellStyle name="40% - Énfasis5 2 2 9 8" xfId="38597" xr:uid="{00000000-0005-0000-0000-00000B430000}"/>
    <cellStyle name="40% - Énfasis5 2 2 9 9" xfId="43665" xr:uid="{2E9BA60C-1D48-4C30-82E9-0E84B5508E6A}"/>
    <cellStyle name="40% - Énfasis5 2 20" xfId="22048" xr:uid="{00000000-0005-0000-0000-00000C430000}"/>
    <cellStyle name="40% - Énfasis5 2 21" xfId="22176" xr:uid="{00000000-0005-0000-0000-00000D430000}"/>
    <cellStyle name="40% - Énfasis5 2 22" xfId="37006" xr:uid="{00000000-0005-0000-0000-00000E430000}"/>
    <cellStyle name="40% - Énfasis5 2 23" xfId="42065" xr:uid="{00000000-0005-0000-0000-00000F430000}"/>
    <cellStyle name="40% - Énfasis5 2 24" xfId="42079" xr:uid="{84575B16-B184-4444-94A7-39D6C20494AF}"/>
    <cellStyle name="40% - Énfasis5 2 3" xfId="218" xr:uid="{00000000-0005-0000-0000-000010430000}"/>
    <cellStyle name="40% - Énfasis5 2 3 10" xfId="15032" xr:uid="{00000000-0005-0000-0000-000011430000}"/>
    <cellStyle name="40% - Énfasis5 2 3 10 2" xfId="32202" xr:uid="{00000000-0005-0000-0000-000012430000}"/>
    <cellStyle name="40% - Énfasis5 2 3 11" xfId="19362" xr:uid="{00000000-0005-0000-0000-000013430000}"/>
    <cellStyle name="40% - Énfasis5 2 3 12" xfId="19610" xr:uid="{00000000-0005-0000-0000-000014430000}"/>
    <cellStyle name="40% - Énfasis5 2 3 13" xfId="10135" xr:uid="{00000000-0005-0000-0000-000015430000}"/>
    <cellStyle name="40% - Énfasis5 2 3 14" xfId="22081" xr:uid="{00000000-0005-0000-0000-000016430000}"/>
    <cellStyle name="40% - Énfasis5 2 3 15" xfId="22276" xr:uid="{00000000-0005-0000-0000-000017430000}"/>
    <cellStyle name="40% - Énfasis5 2 3 16" xfId="37106" xr:uid="{00000000-0005-0000-0000-000018430000}"/>
    <cellStyle name="40% - Énfasis5 2 3 17" xfId="42176" xr:uid="{5890315A-366F-4228-8C4B-035A08611FD3}"/>
    <cellStyle name="40% - Énfasis5 2 3 2" xfId="411" xr:uid="{00000000-0005-0000-0000-000019430000}"/>
    <cellStyle name="40% - Énfasis5 2 3 2 10" xfId="37272" xr:uid="{00000000-0005-0000-0000-00001A430000}"/>
    <cellStyle name="40% - Énfasis5 2 3 2 11" xfId="42340" xr:uid="{EE27B84B-59CE-4CE7-BC1D-B275FC4E541F}"/>
    <cellStyle name="40% - Énfasis5 2 3 2 2" xfId="2025" xr:uid="{00000000-0005-0000-0000-00001B430000}"/>
    <cellStyle name="40% - Énfasis5 2 3 2 2 2" xfId="4467" xr:uid="{00000000-0005-0000-0000-00001C430000}"/>
    <cellStyle name="40% - Énfasis5 2 3 2 2 2 2" xfId="18577" xr:uid="{00000000-0005-0000-0000-00001D430000}"/>
    <cellStyle name="40% - Énfasis5 2 3 2 2 2 2 2" xfId="31470" xr:uid="{00000000-0005-0000-0000-00001E430000}"/>
    <cellStyle name="40% - Énfasis5 2 3 2 2 2 3" xfId="14288" xr:uid="{00000000-0005-0000-0000-00001F430000}"/>
    <cellStyle name="40% - Énfasis5 2 3 2 2 2 3 2" xfId="36355" xr:uid="{00000000-0005-0000-0000-000020430000}"/>
    <cellStyle name="40% - Énfasis5 2 3 2 2 2 4" xfId="9410" xr:uid="{00000000-0005-0000-0000-000021430000}"/>
    <cellStyle name="40% - Énfasis5 2 3 2 2 2 5" xfId="26535" xr:uid="{00000000-0005-0000-0000-000022430000}"/>
    <cellStyle name="40% - Énfasis5 2 3 2 2 2 6" xfId="41364" xr:uid="{00000000-0005-0000-0000-000023430000}"/>
    <cellStyle name="40% - Énfasis5 2 3 2 2 2 7" xfId="46427" xr:uid="{47992A78-A602-4176-B4C0-E39D24460D31}"/>
    <cellStyle name="40% - Énfasis5 2 3 2 2 3" xfId="6941" xr:uid="{00000000-0005-0000-0000-000024430000}"/>
    <cellStyle name="40% - Énfasis5 2 3 2 2 3 2" xfId="29034" xr:uid="{00000000-0005-0000-0000-000025430000}"/>
    <cellStyle name="40% - Énfasis5 2 3 2 2 4" xfId="16102" xr:uid="{00000000-0005-0000-0000-000026430000}"/>
    <cellStyle name="40% - Énfasis5 2 3 2 2 4 2" xfId="33919" xr:uid="{00000000-0005-0000-0000-000027430000}"/>
    <cellStyle name="40% - Énfasis5 2 3 2 2 5" xfId="21343" xr:uid="{00000000-0005-0000-0000-000028430000}"/>
    <cellStyle name="40% - Énfasis5 2 3 2 2 6" xfId="11852" xr:uid="{00000000-0005-0000-0000-000029430000}"/>
    <cellStyle name="40% - Énfasis5 2 3 2 2 7" xfId="23993" xr:uid="{00000000-0005-0000-0000-00002A430000}"/>
    <cellStyle name="40% - Énfasis5 2 3 2 2 8" xfId="38823" xr:uid="{00000000-0005-0000-0000-00002B430000}"/>
    <cellStyle name="40% - Énfasis5 2 3 2 2 9" xfId="43891" xr:uid="{C6AAAB42-C66D-4980-82F4-751F2B8F9EA9}"/>
    <cellStyle name="40% - Énfasis5 2 3 2 3" xfId="1412" xr:uid="{00000000-0005-0000-0000-00002C430000}"/>
    <cellStyle name="40% - Énfasis5 2 3 2 3 2" xfId="3854" xr:uid="{00000000-0005-0000-0000-00002D430000}"/>
    <cellStyle name="40% - Énfasis5 2 3 2 3 2 2" xfId="17964" xr:uid="{00000000-0005-0000-0000-00002E430000}"/>
    <cellStyle name="40% - Énfasis5 2 3 2 3 2 2 2" xfId="30857" xr:uid="{00000000-0005-0000-0000-00002F430000}"/>
    <cellStyle name="40% - Énfasis5 2 3 2 3 2 3" xfId="13675" xr:uid="{00000000-0005-0000-0000-000030430000}"/>
    <cellStyle name="40% - Énfasis5 2 3 2 3 2 3 2" xfId="35742" xr:uid="{00000000-0005-0000-0000-000031430000}"/>
    <cellStyle name="40% - Énfasis5 2 3 2 3 2 4" xfId="8797" xr:uid="{00000000-0005-0000-0000-000032430000}"/>
    <cellStyle name="40% - Énfasis5 2 3 2 3 2 5" xfId="25922" xr:uid="{00000000-0005-0000-0000-000033430000}"/>
    <cellStyle name="40% - Énfasis5 2 3 2 3 2 6" xfId="40751" xr:uid="{00000000-0005-0000-0000-000034430000}"/>
    <cellStyle name="40% - Énfasis5 2 3 2 3 2 7" xfId="45814" xr:uid="{D81B3DC5-A77C-4D7D-8FCE-960C941C0962}"/>
    <cellStyle name="40% - Énfasis5 2 3 2 3 3" xfId="6328" xr:uid="{00000000-0005-0000-0000-000035430000}"/>
    <cellStyle name="40% - Énfasis5 2 3 2 3 3 2" xfId="28421" xr:uid="{00000000-0005-0000-0000-000036430000}"/>
    <cellStyle name="40% - Énfasis5 2 3 2 3 4" xfId="20730" xr:uid="{00000000-0005-0000-0000-000037430000}"/>
    <cellStyle name="40% - Énfasis5 2 3 2 3 4 2" xfId="33306" xr:uid="{00000000-0005-0000-0000-000038430000}"/>
    <cellStyle name="40% - Énfasis5 2 3 2 3 5" xfId="11239" xr:uid="{00000000-0005-0000-0000-000039430000}"/>
    <cellStyle name="40% - Énfasis5 2 3 2 3 6" xfId="23380" xr:uid="{00000000-0005-0000-0000-00003A430000}"/>
    <cellStyle name="40% - Énfasis5 2 3 2 3 7" xfId="38210" xr:uid="{00000000-0005-0000-0000-00003B430000}"/>
    <cellStyle name="40% - Énfasis5 2 3 2 3 8" xfId="43278" xr:uid="{85FED0F7-5BF2-4938-A856-ED9D5D60F112}"/>
    <cellStyle name="40% - Énfasis5 2 3 2 4" xfId="2916" xr:uid="{00000000-0005-0000-0000-00003C430000}"/>
    <cellStyle name="40% - Énfasis5 2 3 2 4 2" xfId="17026" xr:uid="{00000000-0005-0000-0000-00003D430000}"/>
    <cellStyle name="40% - Énfasis5 2 3 2 4 2 2" xfId="29919" xr:uid="{00000000-0005-0000-0000-00003E430000}"/>
    <cellStyle name="40% - Énfasis5 2 3 2 4 3" xfId="12737" xr:uid="{00000000-0005-0000-0000-00003F430000}"/>
    <cellStyle name="40% - Énfasis5 2 3 2 4 3 2" xfId="34804" xr:uid="{00000000-0005-0000-0000-000040430000}"/>
    <cellStyle name="40% - Énfasis5 2 3 2 4 4" xfId="7859" xr:uid="{00000000-0005-0000-0000-000041430000}"/>
    <cellStyle name="40% - Énfasis5 2 3 2 4 5" xfId="24984" xr:uid="{00000000-0005-0000-0000-000042430000}"/>
    <cellStyle name="40% - Énfasis5 2 3 2 4 6" xfId="39813" xr:uid="{00000000-0005-0000-0000-000043430000}"/>
    <cellStyle name="40% - Énfasis5 2 3 2 4 7" xfId="44876" xr:uid="{8FD39A88-560F-408F-80F4-3C2CDFF4682E}"/>
    <cellStyle name="40% - Énfasis5 2 3 2 5" xfId="5390" xr:uid="{00000000-0005-0000-0000-000044430000}"/>
    <cellStyle name="40% - Énfasis5 2 3 2 5 2" xfId="27483" xr:uid="{00000000-0005-0000-0000-000045430000}"/>
    <cellStyle name="40% - Énfasis5 2 3 2 6" xfId="15471" xr:uid="{00000000-0005-0000-0000-000046430000}"/>
    <cellStyle name="40% - Énfasis5 2 3 2 6 2" xfId="32368" xr:uid="{00000000-0005-0000-0000-000047430000}"/>
    <cellStyle name="40% - Énfasis5 2 3 2 7" xfId="19774" xr:uid="{00000000-0005-0000-0000-000048430000}"/>
    <cellStyle name="40% - Énfasis5 2 3 2 8" xfId="10301" xr:uid="{00000000-0005-0000-0000-000049430000}"/>
    <cellStyle name="40% - Énfasis5 2 3 2 9" xfId="22442" xr:uid="{00000000-0005-0000-0000-00004A430000}"/>
    <cellStyle name="40% - Énfasis5 2 3 3" xfId="658" xr:uid="{00000000-0005-0000-0000-00004B430000}"/>
    <cellStyle name="40% - Énfasis5 2 3 3 10" xfId="37515" xr:uid="{00000000-0005-0000-0000-00004C430000}"/>
    <cellStyle name="40% - Énfasis5 2 3 3 11" xfId="42583" xr:uid="{BA986465-36A8-4502-A789-4FA66BE344F8}"/>
    <cellStyle name="40% - Énfasis5 2 3 3 2" xfId="2268" xr:uid="{00000000-0005-0000-0000-00004D430000}"/>
    <cellStyle name="40% - Énfasis5 2 3 3 2 2" xfId="4710" xr:uid="{00000000-0005-0000-0000-00004E430000}"/>
    <cellStyle name="40% - Énfasis5 2 3 3 2 2 2" xfId="18820" xr:uid="{00000000-0005-0000-0000-00004F430000}"/>
    <cellStyle name="40% - Énfasis5 2 3 3 2 2 2 2" xfId="31713" xr:uid="{00000000-0005-0000-0000-000050430000}"/>
    <cellStyle name="40% - Énfasis5 2 3 3 2 2 3" xfId="14531" xr:uid="{00000000-0005-0000-0000-000051430000}"/>
    <cellStyle name="40% - Énfasis5 2 3 3 2 2 3 2" xfId="36598" xr:uid="{00000000-0005-0000-0000-000052430000}"/>
    <cellStyle name="40% - Énfasis5 2 3 3 2 2 4" xfId="9653" xr:uid="{00000000-0005-0000-0000-000053430000}"/>
    <cellStyle name="40% - Énfasis5 2 3 3 2 2 5" xfId="26778" xr:uid="{00000000-0005-0000-0000-000054430000}"/>
    <cellStyle name="40% - Énfasis5 2 3 3 2 2 6" xfId="41607" xr:uid="{00000000-0005-0000-0000-000055430000}"/>
    <cellStyle name="40% - Énfasis5 2 3 3 2 2 7" xfId="46670" xr:uid="{75630CA0-F81A-42D0-AEF0-ED73EA7F5771}"/>
    <cellStyle name="40% - Énfasis5 2 3 3 2 3" xfId="7184" xr:uid="{00000000-0005-0000-0000-000056430000}"/>
    <cellStyle name="40% - Énfasis5 2 3 3 2 3 2" xfId="29277" xr:uid="{00000000-0005-0000-0000-000057430000}"/>
    <cellStyle name="40% - Énfasis5 2 3 3 2 4" xfId="16345" xr:uid="{00000000-0005-0000-0000-000058430000}"/>
    <cellStyle name="40% - Énfasis5 2 3 3 2 4 2" xfId="34162" xr:uid="{00000000-0005-0000-0000-000059430000}"/>
    <cellStyle name="40% - Énfasis5 2 3 3 2 5" xfId="21586" xr:uid="{00000000-0005-0000-0000-00005A430000}"/>
    <cellStyle name="40% - Énfasis5 2 3 3 2 6" xfId="12095" xr:uid="{00000000-0005-0000-0000-00005B430000}"/>
    <cellStyle name="40% - Énfasis5 2 3 3 2 7" xfId="24236" xr:uid="{00000000-0005-0000-0000-00005C430000}"/>
    <cellStyle name="40% - Énfasis5 2 3 3 2 8" xfId="39066" xr:uid="{00000000-0005-0000-0000-00005D430000}"/>
    <cellStyle name="40% - Énfasis5 2 3 3 2 9" xfId="44134" xr:uid="{9AF3880D-8571-4EC8-B007-5EACD7276E20}"/>
    <cellStyle name="40% - Énfasis5 2 3 3 3" xfId="1655" xr:uid="{00000000-0005-0000-0000-00005E430000}"/>
    <cellStyle name="40% - Énfasis5 2 3 3 3 2" xfId="4097" xr:uid="{00000000-0005-0000-0000-00005F430000}"/>
    <cellStyle name="40% - Énfasis5 2 3 3 3 2 2" xfId="18207" xr:uid="{00000000-0005-0000-0000-000060430000}"/>
    <cellStyle name="40% - Énfasis5 2 3 3 3 2 2 2" xfId="31100" xr:uid="{00000000-0005-0000-0000-000061430000}"/>
    <cellStyle name="40% - Énfasis5 2 3 3 3 2 3" xfId="13918" xr:uid="{00000000-0005-0000-0000-000062430000}"/>
    <cellStyle name="40% - Énfasis5 2 3 3 3 2 3 2" xfId="35985" xr:uid="{00000000-0005-0000-0000-000063430000}"/>
    <cellStyle name="40% - Énfasis5 2 3 3 3 2 4" xfId="9040" xr:uid="{00000000-0005-0000-0000-000064430000}"/>
    <cellStyle name="40% - Énfasis5 2 3 3 3 2 5" xfId="26165" xr:uid="{00000000-0005-0000-0000-000065430000}"/>
    <cellStyle name="40% - Énfasis5 2 3 3 3 2 6" xfId="40994" xr:uid="{00000000-0005-0000-0000-000066430000}"/>
    <cellStyle name="40% - Énfasis5 2 3 3 3 2 7" xfId="46057" xr:uid="{60BCD28C-2A91-42EE-AF31-B36EA5250514}"/>
    <cellStyle name="40% - Énfasis5 2 3 3 3 3" xfId="6571" xr:uid="{00000000-0005-0000-0000-000067430000}"/>
    <cellStyle name="40% - Énfasis5 2 3 3 3 3 2" xfId="28664" xr:uid="{00000000-0005-0000-0000-000068430000}"/>
    <cellStyle name="40% - Énfasis5 2 3 3 3 4" xfId="20973" xr:uid="{00000000-0005-0000-0000-000069430000}"/>
    <cellStyle name="40% - Énfasis5 2 3 3 3 4 2" xfId="33549" xr:uid="{00000000-0005-0000-0000-00006A430000}"/>
    <cellStyle name="40% - Énfasis5 2 3 3 3 5" xfId="11482" xr:uid="{00000000-0005-0000-0000-00006B430000}"/>
    <cellStyle name="40% - Énfasis5 2 3 3 3 6" xfId="23623" xr:uid="{00000000-0005-0000-0000-00006C430000}"/>
    <cellStyle name="40% - Énfasis5 2 3 3 3 7" xfId="38453" xr:uid="{00000000-0005-0000-0000-00006D430000}"/>
    <cellStyle name="40% - Énfasis5 2 3 3 3 8" xfId="43521" xr:uid="{6D860882-76B3-4724-A158-D17710B3E2CF}"/>
    <cellStyle name="40% - Énfasis5 2 3 3 4" xfId="3159" xr:uid="{00000000-0005-0000-0000-00006E430000}"/>
    <cellStyle name="40% - Énfasis5 2 3 3 4 2" xfId="17269" xr:uid="{00000000-0005-0000-0000-00006F430000}"/>
    <cellStyle name="40% - Énfasis5 2 3 3 4 2 2" xfId="30162" xr:uid="{00000000-0005-0000-0000-000070430000}"/>
    <cellStyle name="40% - Énfasis5 2 3 3 4 3" xfId="12980" xr:uid="{00000000-0005-0000-0000-000071430000}"/>
    <cellStyle name="40% - Énfasis5 2 3 3 4 3 2" xfId="35047" xr:uid="{00000000-0005-0000-0000-000072430000}"/>
    <cellStyle name="40% - Énfasis5 2 3 3 4 4" xfId="8102" xr:uid="{00000000-0005-0000-0000-000073430000}"/>
    <cellStyle name="40% - Énfasis5 2 3 3 4 5" xfId="25227" xr:uid="{00000000-0005-0000-0000-000074430000}"/>
    <cellStyle name="40% - Énfasis5 2 3 3 4 6" xfId="40056" xr:uid="{00000000-0005-0000-0000-000075430000}"/>
    <cellStyle name="40% - Énfasis5 2 3 3 4 7" xfId="45119" xr:uid="{DD455DE1-34A1-42A5-A195-3E15E5DFDC31}"/>
    <cellStyle name="40% - Énfasis5 2 3 3 5" xfId="5633" xr:uid="{00000000-0005-0000-0000-000076430000}"/>
    <cellStyle name="40% - Énfasis5 2 3 3 5 2" xfId="27726" xr:uid="{00000000-0005-0000-0000-000077430000}"/>
    <cellStyle name="40% - Énfasis5 2 3 3 6" xfId="15714" xr:uid="{00000000-0005-0000-0000-000078430000}"/>
    <cellStyle name="40% - Énfasis5 2 3 3 6 2" xfId="32611" xr:uid="{00000000-0005-0000-0000-000079430000}"/>
    <cellStyle name="40% - Énfasis5 2 3 3 7" xfId="20017" xr:uid="{00000000-0005-0000-0000-00007A430000}"/>
    <cellStyle name="40% - Énfasis5 2 3 3 8" xfId="10544" xr:uid="{00000000-0005-0000-0000-00007B430000}"/>
    <cellStyle name="40% - Énfasis5 2 3 3 9" xfId="22685" xr:uid="{00000000-0005-0000-0000-00007C430000}"/>
    <cellStyle name="40% - Énfasis5 2 3 4" xfId="1245" xr:uid="{00000000-0005-0000-0000-00007D430000}"/>
    <cellStyle name="40% - Énfasis5 2 3 4 2" xfId="3690" xr:uid="{00000000-0005-0000-0000-00007E430000}"/>
    <cellStyle name="40% - Énfasis5 2 3 4 2 2" xfId="17800" xr:uid="{00000000-0005-0000-0000-00007F430000}"/>
    <cellStyle name="40% - Énfasis5 2 3 4 2 2 2" xfId="30693" xr:uid="{00000000-0005-0000-0000-000080430000}"/>
    <cellStyle name="40% - Énfasis5 2 3 4 2 3" xfId="13511" xr:uid="{00000000-0005-0000-0000-000081430000}"/>
    <cellStyle name="40% - Énfasis5 2 3 4 2 3 2" xfId="35578" xr:uid="{00000000-0005-0000-0000-000082430000}"/>
    <cellStyle name="40% - Énfasis5 2 3 4 2 4" xfId="8633" xr:uid="{00000000-0005-0000-0000-000083430000}"/>
    <cellStyle name="40% - Énfasis5 2 3 4 2 5" xfId="25758" xr:uid="{00000000-0005-0000-0000-000084430000}"/>
    <cellStyle name="40% - Énfasis5 2 3 4 2 6" xfId="40587" xr:uid="{00000000-0005-0000-0000-000085430000}"/>
    <cellStyle name="40% - Énfasis5 2 3 4 2 7" xfId="45650" xr:uid="{EA896782-DF5D-4CD9-B857-C97527781677}"/>
    <cellStyle name="40% - Énfasis5 2 3 4 3" xfId="6164" xr:uid="{00000000-0005-0000-0000-000086430000}"/>
    <cellStyle name="40% - Énfasis5 2 3 4 3 2" xfId="28257" xr:uid="{00000000-0005-0000-0000-000087430000}"/>
    <cellStyle name="40% - Énfasis5 2 3 4 4" xfId="15307" xr:uid="{00000000-0005-0000-0000-000088430000}"/>
    <cellStyle name="40% - Énfasis5 2 3 4 4 2" xfId="33142" xr:uid="{00000000-0005-0000-0000-000089430000}"/>
    <cellStyle name="40% - Énfasis5 2 3 4 5" xfId="20566" xr:uid="{00000000-0005-0000-0000-00008A430000}"/>
    <cellStyle name="40% - Énfasis5 2 3 4 6" xfId="11075" xr:uid="{00000000-0005-0000-0000-00008B430000}"/>
    <cellStyle name="40% - Énfasis5 2 3 4 7" xfId="23216" xr:uid="{00000000-0005-0000-0000-00008C430000}"/>
    <cellStyle name="40% - Énfasis5 2 3 4 8" xfId="38046" xr:uid="{00000000-0005-0000-0000-00008D430000}"/>
    <cellStyle name="40% - Énfasis5 2 3 4 9" xfId="43114" xr:uid="{5C0FA448-CE75-4A06-A55A-012796F6F871}"/>
    <cellStyle name="40% - Énfasis5 2 3 5" xfId="1861" xr:uid="{00000000-0005-0000-0000-00008E430000}"/>
    <cellStyle name="40% - Énfasis5 2 3 5 2" xfId="4303" xr:uid="{00000000-0005-0000-0000-00008F430000}"/>
    <cellStyle name="40% - Énfasis5 2 3 5 2 2" xfId="18413" xr:uid="{00000000-0005-0000-0000-000090430000}"/>
    <cellStyle name="40% - Énfasis5 2 3 5 2 2 2" xfId="31306" xr:uid="{00000000-0005-0000-0000-000091430000}"/>
    <cellStyle name="40% - Énfasis5 2 3 5 2 3" xfId="14124" xr:uid="{00000000-0005-0000-0000-000092430000}"/>
    <cellStyle name="40% - Énfasis5 2 3 5 2 3 2" xfId="36191" xr:uid="{00000000-0005-0000-0000-000093430000}"/>
    <cellStyle name="40% - Énfasis5 2 3 5 2 4" xfId="9246" xr:uid="{00000000-0005-0000-0000-000094430000}"/>
    <cellStyle name="40% - Énfasis5 2 3 5 2 5" xfId="26371" xr:uid="{00000000-0005-0000-0000-000095430000}"/>
    <cellStyle name="40% - Énfasis5 2 3 5 2 6" xfId="41200" xr:uid="{00000000-0005-0000-0000-000096430000}"/>
    <cellStyle name="40% - Énfasis5 2 3 5 2 7" xfId="46263" xr:uid="{F2F28FC3-99BD-4193-98E8-93D471BB660E}"/>
    <cellStyle name="40% - Énfasis5 2 3 5 3" xfId="6777" xr:uid="{00000000-0005-0000-0000-000097430000}"/>
    <cellStyle name="40% - Énfasis5 2 3 5 3 2" xfId="28870" xr:uid="{00000000-0005-0000-0000-000098430000}"/>
    <cellStyle name="40% - Énfasis5 2 3 5 4" xfId="15938" xr:uid="{00000000-0005-0000-0000-000099430000}"/>
    <cellStyle name="40% - Énfasis5 2 3 5 4 2" xfId="33755" xr:uid="{00000000-0005-0000-0000-00009A430000}"/>
    <cellStyle name="40% - Énfasis5 2 3 5 5" xfId="21179" xr:uid="{00000000-0005-0000-0000-00009B430000}"/>
    <cellStyle name="40% - Énfasis5 2 3 5 6" xfId="11688" xr:uid="{00000000-0005-0000-0000-00009C430000}"/>
    <cellStyle name="40% - Énfasis5 2 3 5 7" xfId="23829" xr:uid="{00000000-0005-0000-0000-00009D430000}"/>
    <cellStyle name="40% - Énfasis5 2 3 5 8" xfId="38659" xr:uid="{00000000-0005-0000-0000-00009E430000}"/>
    <cellStyle name="40% - Énfasis5 2 3 5 9" xfId="43727" xr:uid="{94CC319F-E486-41C9-A260-767A5DDC36A8}"/>
    <cellStyle name="40% - Énfasis5 2 3 6" xfId="2517" xr:uid="{00000000-0005-0000-0000-00009F430000}"/>
    <cellStyle name="40% - Énfasis5 2 3 6 2" xfId="4959" xr:uid="{00000000-0005-0000-0000-0000A0430000}"/>
    <cellStyle name="40% - Énfasis5 2 3 6 2 2" xfId="19069" xr:uid="{00000000-0005-0000-0000-0000A1430000}"/>
    <cellStyle name="40% - Énfasis5 2 3 6 2 2 2" xfId="31962" xr:uid="{00000000-0005-0000-0000-0000A2430000}"/>
    <cellStyle name="40% - Énfasis5 2 3 6 2 3" xfId="14780" xr:uid="{00000000-0005-0000-0000-0000A3430000}"/>
    <cellStyle name="40% - Énfasis5 2 3 6 2 3 2" xfId="36847" xr:uid="{00000000-0005-0000-0000-0000A4430000}"/>
    <cellStyle name="40% - Énfasis5 2 3 6 2 4" xfId="9902" xr:uid="{00000000-0005-0000-0000-0000A5430000}"/>
    <cellStyle name="40% - Énfasis5 2 3 6 2 5" xfId="27027" xr:uid="{00000000-0005-0000-0000-0000A6430000}"/>
    <cellStyle name="40% - Énfasis5 2 3 6 2 6" xfId="41856" xr:uid="{00000000-0005-0000-0000-0000A7430000}"/>
    <cellStyle name="40% - Énfasis5 2 3 6 2 7" xfId="46919" xr:uid="{0635D8CB-6683-4B91-9261-7076A76ED865}"/>
    <cellStyle name="40% - Énfasis5 2 3 6 3" xfId="7433" xr:uid="{00000000-0005-0000-0000-0000A8430000}"/>
    <cellStyle name="40% - Énfasis5 2 3 6 3 2" xfId="29526" xr:uid="{00000000-0005-0000-0000-0000A9430000}"/>
    <cellStyle name="40% - Énfasis5 2 3 6 4" xfId="16594" xr:uid="{00000000-0005-0000-0000-0000AA430000}"/>
    <cellStyle name="40% - Énfasis5 2 3 6 4 2" xfId="34411" xr:uid="{00000000-0005-0000-0000-0000AB430000}"/>
    <cellStyle name="40% - Énfasis5 2 3 6 5" xfId="21835" xr:uid="{00000000-0005-0000-0000-0000AC430000}"/>
    <cellStyle name="40% - Énfasis5 2 3 6 6" xfId="12344" xr:uid="{00000000-0005-0000-0000-0000AD430000}"/>
    <cellStyle name="40% - Énfasis5 2 3 6 7" xfId="24485" xr:uid="{00000000-0005-0000-0000-0000AE430000}"/>
    <cellStyle name="40% - Énfasis5 2 3 6 8" xfId="39315" xr:uid="{00000000-0005-0000-0000-0000AF430000}"/>
    <cellStyle name="40% - Énfasis5 2 3 6 9" xfId="44383" xr:uid="{7E61E146-8587-41FF-8CEC-5758AA88FFF2}"/>
    <cellStyle name="40% - Énfasis5 2 3 7" xfId="970" xr:uid="{00000000-0005-0000-0000-0000B0430000}"/>
    <cellStyle name="40% - Énfasis5 2 3 7 2" xfId="3415" xr:uid="{00000000-0005-0000-0000-0000B1430000}"/>
    <cellStyle name="40% - Énfasis5 2 3 7 2 2" xfId="17525" xr:uid="{00000000-0005-0000-0000-0000B2430000}"/>
    <cellStyle name="40% - Énfasis5 2 3 7 2 2 2" xfId="30418" xr:uid="{00000000-0005-0000-0000-0000B3430000}"/>
    <cellStyle name="40% - Énfasis5 2 3 7 2 3" xfId="13236" xr:uid="{00000000-0005-0000-0000-0000B4430000}"/>
    <cellStyle name="40% - Énfasis5 2 3 7 2 3 2" xfId="35303" xr:uid="{00000000-0005-0000-0000-0000B5430000}"/>
    <cellStyle name="40% - Énfasis5 2 3 7 2 4" xfId="8358" xr:uid="{00000000-0005-0000-0000-0000B6430000}"/>
    <cellStyle name="40% - Énfasis5 2 3 7 2 5" xfId="25483" xr:uid="{00000000-0005-0000-0000-0000B7430000}"/>
    <cellStyle name="40% - Énfasis5 2 3 7 2 6" xfId="40312" xr:uid="{00000000-0005-0000-0000-0000B8430000}"/>
    <cellStyle name="40% - Énfasis5 2 3 7 2 7" xfId="45375" xr:uid="{DC2E6DDA-D933-4395-B30B-B64574B7C625}"/>
    <cellStyle name="40% - Énfasis5 2 3 7 3" xfId="5889" xr:uid="{00000000-0005-0000-0000-0000B9430000}"/>
    <cellStyle name="40% - Énfasis5 2 3 7 3 2" xfId="27982" xr:uid="{00000000-0005-0000-0000-0000BA430000}"/>
    <cellStyle name="40% - Énfasis5 2 3 7 4" xfId="20291" xr:uid="{00000000-0005-0000-0000-0000BB430000}"/>
    <cellStyle name="40% - Énfasis5 2 3 7 4 2" xfId="32867" xr:uid="{00000000-0005-0000-0000-0000BC430000}"/>
    <cellStyle name="40% - Énfasis5 2 3 7 5" xfId="10800" xr:uid="{00000000-0005-0000-0000-0000BD430000}"/>
    <cellStyle name="40% - Énfasis5 2 3 7 6" xfId="22941" xr:uid="{00000000-0005-0000-0000-0000BE430000}"/>
    <cellStyle name="40% - Énfasis5 2 3 7 7" xfId="37771" xr:uid="{00000000-0005-0000-0000-0000BF430000}"/>
    <cellStyle name="40% - Énfasis5 2 3 7 8" xfId="42839" xr:uid="{62BFFA8B-B777-42C7-B684-829734B1E7BB}"/>
    <cellStyle name="40% - Énfasis5 2 3 8" xfId="2752" xr:uid="{00000000-0005-0000-0000-0000C0430000}"/>
    <cellStyle name="40% - Énfasis5 2 3 8 2" xfId="16862" xr:uid="{00000000-0005-0000-0000-0000C1430000}"/>
    <cellStyle name="40% - Énfasis5 2 3 8 2 2" xfId="29755" xr:uid="{00000000-0005-0000-0000-0000C2430000}"/>
    <cellStyle name="40% - Énfasis5 2 3 8 3" xfId="12573" xr:uid="{00000000-0005-0000-0000-0000C3430000}"/>
    <cellStyle name="40% - Énfasis5 2 3 8 3 2" xfId="34640" xr:uid="{00000000-0005-0000-0000-0000C4430000}"/>
    <cellStyle name="40% - Énfasis5 2 3 8 4" xfId="7695" xr:uid="{00000000-0005-0000-0000-0000C5430000}"/>
    <cellStyle name="40% - Énfasis5 2 3 8 5" xfId="24818" xr:uid="{00000000-0005-0000-0000-0000C6430000}"/>
    <cellStyle name="40% - Énfasis5 2 3 8 6" xfId="39647" xr:uid="{00000000-0005-0000-0000-0000C7430000}"/>
    <cellStyle name="40% - Énfasis5 2 3 8 7" xfId="44712" xr:uid="{B75AE94D-F8B8-492F-A125-E57028F4C145}"/>
    <cellStyle name="40% - Énfasis5 2 3 9" xfId="5224" xr:uid="{00000000-0005-0000-0000-0000C8430000}"/>
    <cellStyle name="40% - Énfasis5 2 3 9 2" xfId="27317" xr:uid="{00000000-0005-0000-0000-0000C9430000}"/>
    <cellStyle name="40% - Énfasis5 2 4" xfId="345" xr:uid="{00000000-0005-0000-0000-0000CA430000}"/>
    <cellStyle name="40% - Énfasis5 2 4 10" xfId="19299" xr:uid="{00000000-0005-0000-0000-0000CB430000}"/>
    <cellStyle name="40% - Énfasis5 2 4 11" xfId="19711" xr:uid="{00000000-0005-0000-0000-0000CC430000}"/>
    <cellStyle name="40% - Énfasis5 2 4 12" xfId="10238" xr:uid="{00000000-0005-0000-0000-0000CD430000}"/>
    <cellStyle name="40% - Énfasis5 2 4 13" xfId="22135" xr:uid="{00000000-0005-0000-0000-0000CE430000}"/>
    <cellStyle name="40% - Énfasis5 2 4 14" xfId="22379" xr:uid="{00000000-0005-0000-0000-0000CF430000}"/>
    <cellStyle name="40% - Énfasis5 2 4 15" xfId="37209" xr:uid="{00000000-0005-0000-0000-0000D0430000}"/>
    <cellStyle name="40% - Énfasis5 2 4 16" xfId="42277" xr:uid="{202CC5B7-2527-4D50-BFAA-D75C9441664B}"/>
    <cellStyle name="40% - Énfasis5 2 4 2" xfId="659" xr:uid="{00000000-0005-0000-0000-0000D1430000}"/>
    <cellStyle name="40% - Énfasis5 2 4 2 10" xfId="37516" xr:uid="{00000000-0005-0000-0000-0000D2430000}"/>
    <cellStyle name="40% - Énfasis5 2 4 2 11" xfId="42584" xr:uid="{499C1991-9A66-4F00-AA15-B1392500A481}"/>
    <cellStyle name="40% - Énfasis5 2 4 2 2" xfId="2269" xr:uid="{00000000-0005-0000-0000-0000D3430000}"/>
    <cellStyle name="40% - Énfasis5 2 4 2 2 2" xfId="4711" xr:uid="{00000000-0005-0000-0000-0000D4430000}"/>
    <cellStyle name="40% - Énfasis5 2 4 2 2 2 2" xfId="18821" xr:uid="{00000000-0005-0000-0000-0000D5430000}"/>
    <cellStyle name="40% - Énfasis5 2 4 2 2 2 2 2" xfId="31714" xr:uid="{00000000-0005-0000-0000-0000D6430000}"/>
    <cellStyle name="40% - Énfasis5 2 4 2 2 2 3" xfId="14532" xr:uid="{00000000-0005-0000-0000-0000D7430000}"/>
    <cellStyle name="40% - Énfasis5 2 4 2 2 2 3 2" xfId="36599" xr:uid="{00000000-0005-0000-0000-0000D8430000}"/>
    <cellStyle name="40% - Énfasis5 2 4 2 2 2 4" xfId="9654" xr:uid="{00000000-0005-0000-0000-0000D9430000}"/>
    <cellStyle name="40% - Énfasis5 2 4 2 2 2 5" xfId="26779" xr:uid="{00000000-0005-0000-0000-0000DA430000}"/>
    <cellStyle name="40% - Énfasis5 2 4 2 2 2 6" xfId="41608" xr:uid="{00000000-0005-0000-0000-0000DB430000}"/>
    <cellStyle name="40% - Énfasis5 2 4 2 2 2 7" xfId="46671" xr:uid="{2B798B2D-10E9-48A5-A495-0E458F7B9380}"/>
    <cellStyle name="40% - Énfasis5 2 4 2 2 3" xfId="7185" xr:uid="{00000000-0005-0000-0000-0000DC430000}"/>
    <cellStyle name="40% - Énfasis5 2 4 2 2 3 2" xfId="29278" xr:uid="{00000000-0005-0000-0000-0000DD430000}"/>
    <cellStyle name="40% - Énfasis5 2 4 2 2 4" xfId="16346" xr:uid="{00000000-0005-0000-0000-0000DE430000}"/>
    <cellStyle name="40% - Énfasis5 2 4 2 2 4 2" xfId="34163" xr:uid="{00000000-0005-0000-0000-0000DF430000}"/>
    <cellStyle name="40% - Énfasis5 2 4 2 2 5" xfId="21587" xr:uid="{00000000-0005-0000-0000-0000E0430000}"/>
    <cellStyle name="40% - Énfasis5 2 4 2 2 6" xfId="12096" xr:uid="{00000000-0005-0000-0000-0000E1430000}"/>
    <cellStyle name="40% - Énfasis5 2 4 2 2 7" xfId="24237" xr:uid="{00000000-0005-0000-0000-0000E2430000}"/>
    <cellStyle name="40% - Énfasis5 2 4 2 2 8" xfId="39067" xr:uid="{00000000-0005-0000-0000-0000E3430000}"/>
    <cellStyle name="40% - Énfasis5 2 4 2 2 9" xfId="44135" xr:uid="{2CE75D6A-6D0B-46F6-B038-CACA64022B6E}"/>
    <cellStyle name="40% - Énfasis5 2 4 2 3" xfId="1656" xr:uid="{00000000-0005-0000-0000-0000E4430000}"/>
    <cellStyle name="40% - Énfasis5 2 4 2 3 2" xfId="4098" xr:uid="{00000000-0005-0000-0000-0000E5430000}"/>
    <cellStyle name="40% - Énfasis5 2 4 2 3 2 2" xfId="18208" xr:uid="{00000000-0005-0000-0000-0000E6430000}"/>
    <cellStyle name="40% - Énfasis5 2 4 2 3 2 2 2" xfId="31101" xr:uid="{00000000-0005-0000-0000-0000E7430000}"/>
    <cellStyle name="40% - Énfasis5 2 4 2 3 2 3" xfId="13919" xr:uid="{00000000-0005-0000-0000-0000E8430000}"/>
    <cellStyle name="40% - Énfasis5 2 4 2 3 2 3 2" xfId="35986" xr:uid="{00000000-0005-0000-0000-0000E9430000}"/>
    <cellStyle name="40% - Énfasis5 2 4 2 3 2 4" xfId="9041" xr:uid="{00000000-0005-0000-0000-0000EA430000}"/>
    <cellStyle name="40% - Énfasis5 2 4 2 3 2 5" xfId="26166" xr:uid="{00000000-0005-0000-0000-0000EB430000}"/>
    <cellStyle name="40% - Énfasis5 2 4 2 3 2 6" xfId="40995" xr:uid="{00000000-0005-0000-0000-0000EC430000}"/>
    <cellStyle name="40% - Énfasis5 2 4 2 3 2 7" xfId="46058" xr:uid="{FCCE6D8E-C76B-40EB-87C6-5B06ED677FE0}"/>
    <cellStyle name="40% - Énfasis5 2 4 2 3 3" xfId="6572" xr:uid="{00000000-0005-0000-0000-0000ED430000}"/>
    <cellStyle name="40% - Énfasis5 2 4 2 3 3 2" xfId="28665" xr:uid="{00000000-0005-0000-0000-0000EE430000}"/>
    <cellStyle name="40% - Énfasis5 2 4 2 3 4" xfId="20974" xr:uid="{00000000-0005-0000-0000-0000EF430000}"/>
    <cellStyle name="40% - Énfasis5 2 4 2 3 4 2" xfId="33550" xr:uid="{00000000-0005-0000-0000-0000F0430000}"/>
    <cellStyle name="40% - Énfasis5 2 4 2 3 5" xfId="11483" xr:uid="{00000000-0005-0000-0000-0000F1430000}"/>
    <cellStyle name="40% - Énfasis5 2 4 2 3 6" xfId="23624" xr:uid="{00000000-0005-0000-0000-0000F2430000}"/>
    <cellStyle name="40% - Énfasis5 2 4 2 3 7" xfId="38454" xr:uid="{00000000-0005-0000-0000-0000F3430000}"/>
    <cellStyle name="40% - Énfasis5 2 4 2 3 8" xfId="43522" xr:uid="{D234A8BC-722E-401F-BD4B-3C63B44106A9}"/>
    <cellStyle name="40% - Énfasis5 2 4 2 4" xfId="3160" xr:uid="{00000000-0005-0000-0000-0000F4430000}"/>
    <cellStyle name="40% - Énfasis5 2 4 2 4 2" xfId="17270" xr:uid="{00000000-0005-0000-0000-0000F5430000}"/>
    <cellStyle name="40% - Énfasis5 2 4 2 4 2 2" xfId="30163" xr:uid="{00000000-0005-0000-0000-0000F6430000}"/>
    <cellStyle name="40% - Énfasis5 2 4 2 4 3" xfId="12981" xr:uid="{00000000-0005-0000-0000-0000F7430000}"/>
    <cellStyle name="40% - Énfasis5 2 4 2 4 3 2" xfId="35048" xr:uid="{00000000-0005-0000-0000-0000F8430000}"/>
    <cellStyle name="40% - Énfasis5 2 4 2 4 4" xfId="8103" xr:uid="{00000000-0005-0000-0000-0000F9430000}"/>
    <cellStyle name="40% - Énfasis5 2 4 2 4 5" xfId="25228" xr:uid="{00000000-0005-0000-0000-0000FA430000}"/>
    <cellStyle name="40% - Énfasis5 2 4 2 4 6" xfId="40057" xr:uid="{00000000-0005-0000-0000-0000FB430000}"/>
    <cellStyle name="40% - Énfasis5 2 4 2 4 7" xfId="45120" xr:uid="{C8D88D2F-81B7-456F-ABE1-6CC92CCE5489}"/>
    <cellStyle name="40% - Énfasis5 2 4 2 5" xfId="5634" xr:uid="{00000000-0005-0000-0000-0000FC430000}"/>
    <cellStyle name="40% - Énfasis5 2 4 2 5 2" xfId="27727" xr:uid="{00000000-0005-0000-0000-0000FD430000}"/>
    <cellStyle name="40% - Énfasis5 2 4 2 6" xfId="15715" xr:uid="{00000000-0005-0000-0000-0000FE430000}"/>
    <cellStyle name="40% - Énfasis5 2 4 2 6 2" xfId="32612" xr:uid="{00000000-0005-0000-0000-0000FF430000}"/>
    <cellStyle name="40% - Énfasis5 2 4 2 7" xfId="20018" xr:uid="{00000000-0005-0000-0000-000000440000}"/>
    <cellStyle name="40% - Énfasis5 2 4 2 8" xfId="10545" xr:uid="{00000000-0005-0000-0000-000001440000}"/>
    <cellStyle name="40% - Énfasis5 2 4 2 9" xfId="22686" xr:uid="{00000000-0005-0000-0000-000002440000}"/>
    <cellStyle name="40% - Énfasis5 2 4 3" xfId="1349" xr:uid="{00000000-0005-0000-0000-000003440000}"/>
    <cellStyle name="40% - Énfasis5 2 4 3 2" xfId="3791" xr:uid="{00000000-0005-0000-0000-000004440000}"/>
    <cellStyle name="40% - Énfasis5 2 4 3 2 2" xfId="17901" xr:uid="{00000000-0005-0000-0000-000005440000}"/>
    <cellStyle name="40% - Énfasis5 2 4 3 2 2 2" xfId="30794" xr:uid="{00000000-0005-0000-0000-000006440000}"/>
    <cellStyle name="40% - Énfasis5 2 4 3 2 3" xfId="13612" xr:uid="{00000000-0005-0000-0000-000007440000}"/>
    <cellStyle name="40% - Énfasis5 2 4 3 2 3 2" xfId="35679" xr:uid="{00000000-0005-0000-0000-000008440000}"/>
    <cellStyle name="40% - Énfasis5 2 4 3 2 4" xfId="8734" xr:uid="{00000000-0005-0000-0000-000009440000}"/>
    <cellStyle name="40% - Énfasis5 2 4 3 2 5" xfId="25859" xr:uid="{00000000-0005-0000-0000-00000A440000}"/>
    <cellStyle name="40% - Énfasis5 2 4 3 2 6" xfId="40688" xr:uid="{00000000-0005-0000-0000-00000B440000}"/>
    <cellStyle name="40% - Énfasis5 2 4 3 2 7" xfId="45751" xr:uid="{0F27075F-A40D-49BB-89DF-0FB3EB40839D}"/>
    <cellStyle name="40% - Énfasis5 2 4 3 3" xfId="6265" xr:uid="{00000000-0005-0000-0000-00000C440000}"/>
    <cellStyle name="40% - Énfasis5 2 4 3 3 2" xfId="28358" xr:uid="{00000000-0005-0000-0000-00000D440000}"/>
    <cellStyle name="40% - Énfasis5 2 4 3 4" xfId="15408" xr:uid="{00000000-0005-0000-0000-00000E440000}"/>
    <cellStyle name="40% - Énfasis5 2 4 3 4 2" xfId="33243" xr:uid="{00000000-0005-0000-0000-00000F440000}"/>
    <cellStyle name="40% - Énfasis5 2 4 3 5" xfId="20667" xr:uid="{00000000-0005-0000-0000-000010440000}"/>
    <cellStyle name="40% - Énfasis5 2 4 3 6" xfId="11176" xr:uid="{00000000-0005-0000-0000-000011440000}"/>
    <cellStyle name="40% - Énfasis5 2 4 3 7" xfId="23317" xr:uid="{00000000-0005-0000-0000-000012440000}"/>
    <cellStyle name="40% - Énfasis5 2 4 3 8" xfId="38147" xr:uid="{00000000-0005-0000-0000-000013440000}"/>
    <cellStyle name="40% - Énfasis5 2 4 3 9" xfId="43215" xr:uid="{C1E5E55D-2B70-48C1-A466-EC4F59E26A07}"/>
    <cellStyle name="40% - Énfasis5 2 4 4" xfId="1962" xr:uid="{00000000-0005-0000-0000-000014440000}"/>
    <cellStyle name="40% - Énfasis5 2 4 4 2" xfId="4404" xr:uid="{00000000-0005-0000-0000-000015440000}"/>
    <cellStyle name="40% - Énfasis5 2 4 4 2 2" xfId="18514" xr:uid="{00000000-0005-0000-0000-000016440000}"/>
    <cellStyle name="40% - Énfasis5 2 4 4 2 2 2" xfId="31407" xr:uid="{00000000-0005-0000-0000-000017440000}"/>
    <cellStyle name="40% - Énfasis5 2 4 4 2 3" xfId="14225" xr:uid="{00000000-0005-0000-0000-000018440000}"/>
    <cellStyle name="40% - Énfasis5 2 4 4 2 3 2" xfId="36292" xr:uid="{00000000-0005-0000-0000-000019440000}"/>
    <cellStyle name="40% - Énfasis5 2 4 4 2 4" xfId="9347" xr:uid="{00000000-0005-0000-0000-00001A440000}"/>
    <cellStyle name="40% - Énfasis5 2 4 4 2 5" xfId="26472" xr:uid="{00000000-0005-0000-0000-00001B440000}"/>
    <cellStyle name="40% - Énfasis5 2 4 4 2 6" xfId="41301" xr:uid="{00000000-0005-0000-0000-00001C440000}"/>
    <cellStyle name="40% - Énfasis5 2 4 4 2 7" xfId="46364" xr:uid="{087612B6-47AA-4E9C-BCC5-063AF499F513}"/>
    <cellStyle name="40% - Énfasis5 2 4 4 3" xfId="6878" xr:uid="{00000000-0005-0000-0000-00001D440000}"/>
    <cellStyle name="40% - Énfasis5 2 4 4 3 2" xfId="28971" xr:uid="{00000000-0005-0000-0000-00001E440000}"/>
    <cellStyle name="40% - Énfasis5 2 4 4 4" xfId="16039" xr:uid="{00000000-0005-0000-0000-00001F440000}"/>
    <cellStyle name="40% - Énfasis5 2 4 4 4 2" xfId="33856" xr:uid="{00000000-0005-0000-0000-000020440000}"/>
    <cellStyle name="40% - Énfasis5 2 4 4 5" xfId="21280" xr:uid="{00000000-0005-0000-0000-000021440000}"/>
    <cellStyle name="40% - Énfasis5 2 4 4 6" xfId="11789" xr:uid="{00000000-0005-0000-0000-000022440000}"/>
    <cellStyle name="40% - Énfasis5 2 4 4 7" xfId="23930" xr:uid="{00000000-0005-0000-0000-000023440000}"/>
    <cellStyle name="40% - Énfasis5 2 4 4 8" xfId="38760" xr:uid="{00000000-0005-0000-0000-000024440000}"/>
    <cellStyle name="40% - Énfasis5 2 4 4 9" xfId="43828" xr:uid="{066D9D40-942A-4037-91A8-F60A8283D544}"/>
    <cellStyle name="40% - Énfasis5 2 4 5" xfId="2562" xr:uid="{00000000-0005-0000-0000-000025440000}"/>
    <cellStyle name="40% - Énfasis5 2 4 5 2" xfId="5004" xr:uid="{00000000-0005-0000-0000-000026440000}"/>
    <cellStyle name="40% - Énfasis5 2 4 5 2 2" xfId="19114" xr:uid="{00000000-0005-0000-0000-000027440000}"/>
    <cellStyle name="40% - Énfasis5 2 4 5 2 2 2" xfId="32007" xr:uid="{00000000-0005-0000-0000-000028440000}"/>
    <cellStyle name="40% - Énfasis5 2 4 5 2 3" xfId="14825" xr:uid="{00000000-0005-0000-0000-000029440000}"/>
    <cellStyle name="40% - Énfasis5 2 4 5 2 3 2" xfId="36892" xr:uid="{00000000-0005-0000-0000-00002A440000}"/>
    <cellStyle name="40% - Énfasis5 2 4 5 2 4" xfId="9947" xr:uid="{00000000-0005-0000-0000-00002B440000}"/>
    <cellStyle name="40% - Énfasis5 2 4 5 2 5" xfId="27072" xr:uid="{00000000-0005-0000-0000-00002C440000}"/>
    <cellStyle name="40% - Énfasis5 2 4 5 2 6" xfId="41901" xr:uid="{00000000-0005-0000-0000-00002D440000}"/>
    <cellStyle name="40% - Énfasis5 2 4 5 2 7" xfId="46964" xr:uid="{0C775966-AC3E-456F-8E50-B9A5A09F2097}"/>
    <cellStyle name="40% - Énfasis5 2 4 5 3" xfId="7478" xr:uid="{00000000-0005-0000-0000-00002E440000}"/>
    <cellStyle name="40% - Énfasis5 2 4 5 3 2" xfId="29571" xr:uid="{00000000-0005-0000-0000-00002F440000}"/>
    <cellStyle name="40% - Énfasis5 2 4 5 4" xfId="16639" xr:uid="{00000000-0005-0000-0000-000030440000}"/>
    <cellStyle name="40% - Énfasis5 2 4 5 4 2" xfId="34456" xr:uid="{00000000-0005-0000-0000-000031440000}"/>
    <cellStyle name="40% - Énfasis5 2 4 5 5" xfId="21880" xr:uid="{00000000-0005-0000-0000-000032440000}"/>
    <cellStyle name="40% - Énfasis5 2 4 5 6" xfId="12389" xr:uid="{00000000-0005-0000-0000-000033440000}"/>
    <cellStyle name="40% - Énfasis5 2 4 5 7" xfId="24530" xr:uid="{00000000-0005-0000-0000-000034440000}"/>
    <cellStyle name="40% - Énfasis5 2 4 5 8" xfId="39360" xr:uid="{00000000-0005-0000-0000-000035440000}"/>
    <cellStyle name="40% - Énfasis5 2 4 5 9" xfId="44428" xr:uid="{3A1139FA-D7A7-4107-BF69-5705345C3F0F}"/>
    <cellStyle name="40% - Énfasis5 2 4 6" xfId="907" xr:uid="{00000000-0005-0000-0000-000036440000}"/>
    <cellStyle name="40% - Énfasis5 2 4 6 2" xfId="3352" xr:uid="{00000000-0005-0000-0000-000037440000}"/>
    <cellStyle name="40% - Énfasis5 2 4 6 2 2" xfId="17462" xr:uid="{00000000-0005-0000-0000-000038440000}"/>
    <cellStyle name="40% - Énfasis5 2 4 6 2 2 2" xfId="30355" xr:uid="{00000000-0005-0000-0000-000039440000}"/>
    <cellStyle name="40% - Énfasis5 2 4 6 2 3" xfId="13173" xr:uid="{00000000-0005-0000-0000-00003A440000}"/>
    <cellStyle name="40% - Énfasis5 2 4 6 2 3 2" xfId="35240" xr:uid="{00000000-0005-0000-0000-00003B440000}"/>
    <cellStyle name="40% - Énfasis5 2 4 6 2 4" xfId="8295" xr:uid="{00000000-0005-0000-0000-00003C440000}"/>
    <cellStyle name="40% - Énfasis5 2 4 6 2 5" xfId="25420" xr:uid="{00000000-0005-0000-0000-00003D440000}"/>
    <cellStyle name="40% - Énfasis5 2 4 6 2 6" xfId="40249" xr:uid="{00000000-0005-0000-0000-00003E440000}"/>
    <cellStyle name="40% - Énfasis5 2 4 6 2 7" xfId="45312" xr:uid="{17E9362F-DAE0-4804-A2BC-2593B1D286C9}"/>
    <cellStyle name="40% - Énfasis5 2 4 6 3" xfId="5826" xr:uid="{00000000-0005-0000-0000-00003F440000}"/>
    <cellStyle name="40% - Énfasis5 2 4 6 3 2" xfId="27919" xr:uid="{00000000-0005-0000-0000-000040440000}"/>
    <cellStyle name="40% - Énfasis5 2 4 6 4" xfId="20228" xr:uid="{00000000-0005-0000-0000-000041440000}"/>
    <cellStyle name="40% - Énfasis5 2 4 6 4 2" xfId="32804" xr:uid="{00000000-0005-0000-0000-000042440000}"/>
    <cellStyle name="40% - Énfasis5 2 4 6 5" xfId="10737" xr:uid="{00000000-0005-0000-0000-000043440000}"/>
    <cellStyle name="40% - Énfasis5 2 4 6 6" xfId="22878" xr:uid="{00000000-0005-0000-0000-000044440000}"/>
    <cellStyle name="40% - Énfasis5 2 4 6 7" xfId="37708" xr:uid="{00000000-0005-0000-0000-000045440000}"/>
    <cellStyle name="40% - Énfasis5 2 4 6 8" xfId="42776" xr:uid="{B75302FF-D2B5-412B-9B76-DF5ADABF9DB0}"/>
    <cellStyle name="40% - Énfasis5 2 4 7" xfId="2853" xr:uid="{00000000-0005-0000-0000-000046440000}"/>
    <cellStyle name="40% - Énfasis5 2 4 7 2" xfId="16963" xr:uid="{00000000-0005-0000-0000-000047440000}"/>
    <cellStyle name="40% - Énfasis5 2 4 7 2 2" xfId="29856" xr:uid="{00000000-0005-0000-0000-000048440000}"/>
    <cellStyle name="40% - Énfasis5 2 4 7 3" xfId="12674" xr:uid="{00000000-0005-0000-0000-000049440000}"/>
    <cellStyle name="40% - Énfasis5 2 4 7 3 2" xfId="34741" xr:uid="{00000000-0005-0000-0000-00004A440000}"/>
    <cellStyle name="40% - Énfasis5 2 4 7 4" xfId="7796" xr:uid="{00000000-0005-0000-0000-00004B440000}"/>
    <cellStyle name="40% - Énfasis5 2 4 7 5" xfId="24921" xr:uid="{00000000-0005-0000-0000-00004C440000}"/>
    <cellStyle name="40% - Énfasis5 2 4 7 6" xfId="39750" xr:uid="{00000000-0005-0000-0000-00004D440000}"/>
    <cellStyle name="40% - Énfasis5 2 4 7 7" xfId="44813" xr:uid="{169C59CE-95CA-45D4-8BA3-4EBEFDCB2A10}"/>
    <cellStyle name="40% - Énfasis5 2 4 8" xfId="5327" xr:uid="{00000000-0005-0000-0000-00004E440000}"/>
    <cellStyle name="40% - Énfasis5 2 4 8 2" xfId="27420" xr:uid="{00000000-0005-0000-0000-00004F440000}"/>
    <cellStyle name="40% - Énfasis5 2 4 9" xfId="14970" xr:uid="{00000000-0005-0000-0000-000050440000}"/>
    <cellStyle name="40% - Énfasis5 2 4 9 2" xfId="32305" xr:uid="{00000000-0005-0000-0000-000051440000}"/>
    <cellStyle name="40% - Énfasis5 2 5" xfId="469" xr:uid="{00000000-0005-0000-0000-000052440000}"/>
    <cellStyle name="40% - Énfasis5 2 5 10" xfId="19420" xr:uid="{00000000-0005-0000-0000-000053440000}"/>
    <cellStyle name="40% - Énfasis5 2 5 11" xfId="19832" xr:uid="{00000000-0005-0000-0000-000054440000}"/>
    <cellStyle name="40% - Énfasis5 2 5 12" xfId="10359" xr:uid="{00000000-0005-0000-0000-000055440000}"/>
    <cellStyle name="40% - Énfasis5 2 5 13" xfId="22500" xr:uid="{00000000-0005-0000-0000-000056440000}"/>
    <cellStyle name="40% - Énfasis5 2 5 14" xfId="37330" xr:uid="{00000000-0005-0000-0000-000057440000}"/>
    <cellStyle name="40% - Énfasis5 2 5 15" xfId="42398" xr:uid="{F7D7C587-129F-4769-A61F-91534846D0FB}"/>
    <cellStyle name="40% - Énfasis5 2 5 2" xfId="660" xr:uid="{00000000-0005-0000-0000-000058440000}"/>
    <cellStyle name="40% - Énfasis5 2 5 2 10" xfId="37517" xr:uid="{00000000-0005-0000-0000-000059440000}"/>
    <cellStyle name="40% - Énfasis5 2 5 2 11" xfId="42585" xr:uid="{5758BE02-9BFD-46F4-B68E-A606C685D2E2}"/>
    <cellStyle name="40% - Énfasis5 2 5 2 2" xfId="2270" xr:uid="{00000000-0005-0000-0000-00005A440000}"/>
    <cellStyle name="40% - Énfasis5 2 5 2 2 2" xfId="4712" xr:uid="{00000000-0005-0000-0000-00005B440000}"/>
    <cellStyle name="40% - Énfasis5 2 5 2 2 2 2" xfId="18822" xr:uid="{00000000-0005-0000-0000-00005C440000}"/>
    <cellStyle name="40% - Énfasis5 2 5 2 2 2 2 2" xfId="31715" xr:uid="{00000000-0005-0000-0000-00005D440000}"/>
    <cellStyle name="40% - Énfasis5 2 5 2 2 2 3" xfId="14533" xr:uid="{00000000-0005-0000-0000-00005E440000}"/>
    <cellStyle name="40% - Énfasis5 2 5 2 2 2 3 2" xfId="36600" xr:uid="{00000000-0005-0000-0000-00005F440000}"/>
    <cellStyle name="40% - Énfasis5 2 5 2 2 2 4" xfId="9655" xr:uid="{00000000-0005-0000-0000-000060440000}"/>
    <cellStyle name="40% - Énfasis5 2 5 2 2 2 5" xfId="26780" xr:uid="{00000000-0005-0000-0000-000061440000}"/>
    <cellStyle name="40% - Énfasis5 2 5 2 2 2 6" xfId="41609" xr:uid="{00000000-0005-0000-0000-000062440000}"/>
    <cellStyle name="40% - Énfasis5 2 5 2 2 2 7" xfId="46672" xr:uid="{E21D7D0C-51DC-4166-AE7E-C081215505AF}"/>
    <cellStyle name="40% - Énfasis5 2 5 2 2 3" xfId="7186" xr:uid="{00000000-0005-0000-0000-000063440000}"/>
    <cellStyle name="40% - Énfasis5 2 5 2 2 3 2" xfId="29279" xr:uid="{00000000-0005-0000-0000-000064440000}"/>
    <cellStyle name="40% - Énfasis5 2 5 2 2 4" xfId="16347" xr:uid="{00000000-0005-0000-0000-000065440000}"/>
    <cellStyle name="40% - Énfasis5 2 5 2 2 4 2" xfId="34164" xr:uid="{00000000-0005-0000-0000-000066440000}"/>
    <cellStyle name="40% - Énfasis5 2 5 2 2 5" xfId="21588" xr:uid="{00000000-0005-0000-0000-000067440000}"/>
    <cellStyle name="40% - Énfasis5 2 5 2 2 6" xfId="12097" xr:uid="{00000000-0005-0000-0000-000068440000}"/>
    <cellStyle name="40% - Énfasis5 2 5 2 2 7" xfId="24238" xr:uid="{00000000-0005-0000-0000-000069440000}"/>
    <cellStyle name="40% - Énfasis5 2 5 2 2 8" xfId="39068" xr:uid="{00000000-0005-0000-0000-00006A440000}"/>
    <cellStyle name="40% - Énfasis5 2 5 2 2 9" xfId="44136" xr:uid="{6D63AE57-A4E0-4EAA-9F47-FFC4BABED247}"/>
    <cellStyle name="40% - Énfasis5 2 5 2 3" xfId="1657" xr:uid="{00000000-0005-0000-0000-00006B440000}"/>
    <cellStyle name="40% - Énfasis5 2 5 2 3 2" xfId="4099" xr:uid="{00000000-0005-0000-0000-00006C440000}"/>
    <cellStyle name="40% - Énfasis5 2 5 2 3 2 2" xfId="18209" xr:uid="{00000000-0005-0000-0000-00006D440000}"/>
    <cellStyle name="40% - Énfasis5 2 5 2 3 2 2 2" xfId="31102" xr:uid="{00000000-0005-0000-0000-00006E440000}"/>
    <cellStyle name="40% - Énfasis5 2 5 2 3 2 3" xfId="13920" xr:uid="{00000000-0005-0000-0000-00006F440000}"/>
    <cellStyle name="40% - Énfasis5 2 5 2 3 2 3 2" xfId="35987" xr:uid="{00000000-0005-0000-0000-000070440000}"/>
    <cellStyle name="40% - Énfasis5 2 5 2 3 2 4" xfId="9042" xr:uid="{00000000-0005-0000-0000-000071440000}"/>
    <cellStyle name="40% - Énfasis5 2 5 2 3 2 5" xfId="26167" xr:uid="{00000000-0005-0000-0000-000072440000}"/>
    <cellStyle name="40% - Énfasis5 2 5 2 3 2 6" xfId="40996" xr:uid="{00000000-0005-0000-0000-000073440000}"/>
    <cellStyle name="40% - Énfasis5 2 5 2 3 2 7" xfId="46059" xr:uid="{1A664FD4-16FC-4D78-A79D-9DEBC85790F9}"/>
    <cellStyle name="40% - Énfasis5 2 5 2 3 3" xfId="6573" xr:uid="{00000000-0005-0000-0000-000074440000}"/>
    <cellStyle name="40% - Énfasis5 2 5 2 3 3 2" xfId="28666" xr:uid="{00000000-0005-0000-0000-000075440000}"/>
    <cellStyle name="40% - Énfasis5 2 5 2 3 4" xfId="20975" xr:uid="{00000000-0005-0000-0000-000076440000}"/>
    <cellStyle name="40% - Énfasis5 2 5 2 3 4 2" xfId="33551" xr:uid="{00000000-0005-0000-0000-000077440000}"/>
    <cellStyle name="40% - Énfasis5 2 5 2 3 5" xfId="11484" xr:uid="{00000000-0005-0000-0000-000078440000}"/>
    <cellStyle name="40% - Énfasis5 2 5 2 3 6" xfId="23625" xr:uid="{00000000-0005-0000-0000-000079440000}"/>
    <cellStyle name="40% - Énfasis5 2 5 2 3 7" xfId="38455" xr:uid="{00000000-0005-0000-0000-00007A440000}"/>
    <cellStyle name="40% - Énfasis5 2 5 2 3 8" xfId="43523" xr:uid="{735D868C-A2E6-4E41-8DA8-9B4DC84C12B6}"/>
    <cellStyle name="40% - Énfasis5 2 5 2 4" xfId="3161" xr:uid="{00000000-0005-0000-0000-00007B440000}"/>
    <cellStyle name="40% - Énfasis5 2 5 2 4 2" xfId="17271" xr:uid="{00000000-0005-0000-0000-00007C440000}"/>
    <cellStyle name="40% - Énfasis5 2 5 2 4 2 2" xfId="30164" xr:uid="{00000000-0005-0000-0000-00007D440000}"/>
    <cellStyle name="40% - Énfasis5 2 5 2 4 3" xfId="12982" xr:uid="{00000000-0005-0000-0000-00007E440000}"/>
    <cellStyle name="40% - Énfasis5 2 5 2 4 3 2" xfId="35049" xr:uid="{00000000-0005-0000-0000-00007F440000}"/>
    <cellStyle name="40% - Énfasis5 2 5 2 4 4" xfId="8104" xr:uid="{00000000-0005-0000-0000-000080440000}"/>
    <cellStyle name="40% - Énfasis5 2 5 2 4 5" xfId="25229" xr:uid="{00000000-0005-0000-0000-000081440000}"/>
    <cellStyle name="40% - Énfasis5 2 5 2 4 6" xfId="40058" xr:uid="{00000000-0005-0000-0000-000082440000}"/>
    <cellStyle name="40% - Énfasis5 2 5 2 4 7" xfId="45121" xr:uid="{FDF907D3-5502-4E6D-89D0-2B5739F01111}"/>
    <cellStyle name="40% - Énfasis5 2 5 2 5" xfId="5635" xr:uid="{00000000-0005-0000-0000-000083440000}"/>
    <cellStyle name="40% - Énfasis5 2 5 2 5 2" xfId="27728" xr:uid="{00000000-0005-0000-0000-000084440000}"/>
    <cellStyle name="40% - Énfasis5 2 5 2 6" xfId="15716" xr:uid="{00000000-0005-0000-0000-000085440000}"/>
    <cellStyle name="40% - Énfasis5 2 5 2 6 2" xfId="32613" xr:uid="{00000000-0005-0000-0000-000086440000}"/>
    <cellStyle name="40% - Énfasis5 2 5 2 7" xfId="20019" xr:uid="{00000000-0005-0000-0000-000087440000}"/>
    <cellStyle name="40% - Énfasis5 2 5 2 8" xfId="10546" xr:uid="{00000000-0005-0000-0000-000088440000}"/>
    <cellStyle name="40% - Énfasis5 2 5 2 9" xfId="22687" xr:uid="{00000000-0005-0000-0000-000089440000}"/>
    <cellStyle name="40% - Énfasis5 2 5 3" xfId="1470" xr:uid="{00000000-0005-0000-0000-00008A440000}"/>
    <cellStyle name="40% - Énfasis5 2 5 3 2" xfId="3912" xr:uid="{00000000-0005-0000-0000-00008B440000}"/>
    <cellStyle name="40% - Énfasis5 2 5 3 2 2" xfId="18022" xr:uid="{00000000-0005-0000-0000-00008C440000}"/>
    <cellStyle name="40% - Énfasis5 2 5 3 2 2 2" xfId="30915" xr:uid="{00000000-0005-0000-0000-00008D440000}"/>
    <cellStyle name="40% - Énfasis5 2 5 3 2 3" xfId="13733" xr:uid="{00000000-0005-0000-0000-00008E440000}"/>
    <cellStyle name="40% - Énfasis5 2 5 3 2 3 2" xfId="35800" xr:uid="{00000000-0005-0000-0000-00008F440000}"/>
    <cellStyle name="40% - Énfasis5 2 5 3 2 4" xfId="8855" xr:uid="{00000000-0005-0000-0000-000090440000}"/>
    <cellStyle name="40% - Énfasis5 2 5 3 2 5" xfId="25980" xr:uid="{00000000-0005-0000-0000-000091440000}"/>
    <cellStyle name="40% - Énfasis5 2 5 3 2 6" xfId="40809" xr:uid="{00000000-0005-0000-0000-000092440000}"/>
    <cellStyle name="40% - Énfasis5 2 5 3 2 7" xfId="45872" xr:uid="{07592748-2EB9-4AE3-A364-FADD08680D96}"/>
    <cellStyle name="40% - Énfasis5 2 5 3 3" xfId="6386" xr:uid="{00000000-0005-0000-0000-000093440000}"/>
    <cellStyle name="40% - Énfasis5 2 5 3 3 2" xfId="28479" xr:uid="{00000000-0005-0000-0000-000094440000}"/>
    <cellStyle name="40% - Énfasis5 2 5 3 4" xfId="15529" xr:uid="{00000000-0005-0000-0000-000095440000}"/>
    <cellStyle name="40% - Énfasis5 2 5 3 4 2" xfId="33364" xr:uid="{00000000-0005-0000-0000-000096440000}"/>
    <cellStyle name="40% - Énfasis5 2 5 3 5" xfId="20788" xr:uid="{00000000-0005-0000-0000-000097440000}"/>
    <cellStyle name="40% - Énfasis5 2 5 3 6" xfId="11297" xr:uid="{00000000-0005-0000-0000-000098440000}"/>
    <cellStyle name="40% - Énfasis5 2 5 3 7" xfId="23438" xr:uid="{00000000-0005-0000-0000-000099440000}"/>
    <cellStyle name="40% - Énfasis5 2 5 3 8" xfId="38268" xr:uid="{00000000-0005-0000-0000-00009A440000}"/>
    <cellStyle name="40% - Énfasis5 2 5 3 9" xfId="43336" xr:uid="{0A0061C4-AAB7-40A8-B680-D8B39184D39C}"/>
    <cellStyle name="40% - Énfasis5 2 5 4" xfId="2083" xr:uid="{00000000-0005-0000-0000-00009B440000}"/>
    <cellStyle name="40% - Énfasis5 2 5 4 2" xfId="4525" xr:uid="{00000000-0005-0000-0000-00009C440000}"/>
    <cellStyle name="40% - Énfasis5 2 5 4 2 2" xfId="18635" xr:uid="{00000000-0005-0000-0000-00009D440000}"/>
    <cellStyle name="40% - Énfasis5 2 5 4 2 2 2" xfId="31528" xr:uid="{00000000-0005-0000-0000-00009E440000}"/>
    <cellStyle name="40% - Énfasis5 2 5 4 2 3" xfId="14346" xr:uid="{00000000-0005-0000-0000-00009F440000}"/>
    <cellStyle name="40% - Énfasis5 2 5 4 2 3 2" xfId="36413" xr:uid="{00000000-0005-0000-0000-0000A0440000}"/>
    <cellStyle name="40% - Énfasis5 2 5 4 2 4" xfId="9468" xr:uid="{00000000-0005-0000-0000-0000A1440000}"/>
    <cellStyle name="40% - Énfasis5 2 5 4 2 5" xfId="26593" xr:uid="{00000000-0005-0000-0000-0000A2440000}"/>
    <cellStyle name="40% - Énfasis5 2 5 4 2 6" xfId="41422" xr:uid="{00000000-0005-0000-0000-0000A3440000}"/>
    <cellStyle name="40% - Énfasis5 2 5 4 2 7" xfId="46485" xr:uid="{0146503D-7044-49A1-B448-4088139785BE}"/>
    <cellStyle name="40% - Énfasis5 2 5 4 3" xfId="6999" xr:uid="{00000000-0005-0000-0000-0000A4440000}"/>
    <cellStyle name="40% - Énfasis5 2 5 4 3 2" xfId="29092" xr:uid="{00000000-0005-0000-0000-0000A5440000}"/>
    <cellStyle name="40% - Énfasis5 2 5 4 4" xfId="16160" xr:uid="{00000000-0005-0000-0000-0000A6440000}"/>
    <cellStyle name="40% - Énfasis5 2 5 4 4 2" xfId="33977" xr:uid="{00000000-0005-0000-0000-0000A7440000}"/>
    <cellStyle name="40% - Énfasis5 2 5 4 5" xfId="21401" xr:uid="{00000000-0005-0000-0000-0000A8440000}"/>
    <cellStyle name="40% - Énfasis5 2 5 4 6" xfId="11910" xr:uid="{00000000-0005-0000-0000-0000A9440000}"/>
    <cellStyle name="40% - Énfasis5 2 5 4 7" xfId="24051" xr:uid="{00000000-0005-0000-0000-0000AA440000}"/>
    <cellStyle name="40% - Énfasis5 2 5 4 8" xfId="38881" xr:uid="{00000000-0005-0000-0000-0000AB440000}"/>
    <cellStyle name="40% - Énfasis5 2 5 4 9" xfId="43949" xr:uid="{D1AA285D-5077-40BB-AA82-B175F8E3F92B}"/>
    <cellStyle name="40% - Énfasis5 2 5 5" xfId="2563" xr:uid="{00000000-0005-0000-0000-0000AC440000}"/>
    <cellStyle name="40% - Énfasis5 2 5 5 2" xfId="5005" xr:uid="{00000000-0005-0000-0000-0000AD440000}"/>
    <cellStyle name="40% - Énfasis5 2 5 5 2 2" xfId="19115" xr:uid="{00000000-0005-0000-0000-0000AE440000}"/>
    <cellStyle name="40% - Énfasis5 2 5 5 2 2 2" xfId="32008" xr:uid="{00000000-0005-0000-0000-0000AF440000}"/>
    <cellStyle name="40% - Énfasis5 2 5 5 2 3" xfId="14826" xr:uid="{00000000-0005-0000-0000-0000B0440000}"/>
    <cellStyle name="40% - Énfasis5 2 5 5 2 3 2" xfId="36893" xr:uid="{00000000-0005-0000-0000-0000B1440000}"/>
    <cellStyle name="40% - Énfasis5 2 5 5 2 4" xfId="9948" xr:uid="{00000000-0005-0000-0000-0000B2440000}"/>
    <cellStyle name="40% - Énfasis5 2 5 5 2 5" xfId="27073" xr:uid="{00000000-0005-0000-0000-0000B3440000}"/>
    <cellStyle name="40% - Énfasis5 2 5 5 2 6" xfId="41902" xr:uid="{00000000-0005-0000-0000-0000B4440000}"/>
    <cellStyle name="40% - Énfasis5 2 5 5 2 7" xfId="46965" xr:uid="{84A21527-34F6-4B80-9D7B-7F0E6E9DAEAC}"/>
    <cellStyle name="40% - Énfasis5 2 5 5 3" xfId="7479" xr:uid="{00000000-0005-0000-0000-0000B5440000}"/>
    <cellStyle name="40% - Énfasis5 2 5 5 3 2" xfId="29572" xr:uid="{00000000-0005-0000-0000-0000B6440000}"/>
    <cellStyle name="40% - Énfasis5 2 5 5 4" xfId="16640" xr:uid="{00000000-0005-0000-0000-0000B7440000}"/>
    <cellStyle name="40% - Énfasis5 2 5 5 4 2" xfId="34457" xr:uid="{00000000-0005-0000-0000-0000B8440000}"/>
    <cellStyle name="40% - Énfasis5 2 5 5 5" xfId="21881" xr:uid="{00000000-0005-0000-0000-0000B9440000}"/>
    <cellStyle name="40% - Énfasis5 2 5 5 6" xfId="12390" xr:uid="{00000000-0005-0000-0000-0000BA440000}"/>
    <cellStyle name="40% - Énfasis5 2 5 5 7" xfId="24531" xr:uid="{00000000-0005-0000-0000-0000BB440000}"/>
    <cellStyle name="40% - Énfasis5 2 5 5 8" xfId="39361" xr:uid="{00000000-0005-0000-0000-0000BC440000}"/>
    <cellStyle name="40% - Énfasis5 2 5 5 9" xfId="44429" xr:uid="{C83E2BCD-3155-48F9-9AA7-F56DA5BB30EA}"/>
    <cellStyle name="40% - Énfasis5 2 5 6" xfId="1028" xr:uid="{00000000-0005-0000-0000-0000BD440000}"/>
    <cellStyle name="40% - Énfasis5 2 5 6 2" xfId="3473" xr:uid="{00000000-0005-0000-0000-0000BE440000}"/>
    <cellStyle name="40% - Énfasis5 2 5 6 2 2" xfId="17583" xr:uid="{00000000-0005-0000-0000-0000BF440000}"/>
    <cellStyle name="40% - Énfasis5 2 5 6 2 2 2" xfId="30476" xr:uid="{00000000-0005-0000-0000-0000C0440000}"/>
    <cellStyle name="40% - Énfasis5 2 5 6 2 3" xfId="13294" xr:uid="{00000000-0005-0000-0000-0000C1440000}"/>
    <cellStyle name="40% - Énfasis5 2 5 6 2 3 2" xfId="35361" xr:uid="{00000000-0005-0000-0000-0000C2440000}"/>
    <cellStyle name="40% - Énfasis5 2 5 6 2 4" xfId="8416" xr:uid="{00000000-0005-0000-0000-0000C3440000}"/>
    <cellStyle name="40% - Énfasis5 2 5 6 2 5" xfId="25541" xr:uid="{00000000-0005-0000-0000-0000C4440000}"/>
    <cellStyle name="40% - Énfasis5 2 5 6 2 6" xfId="40370" xr:uid="{00000000-0005-0000-0000-0000C5440000}"/>
    <cellStyle name="40% - Énfasis5 2 5 6 2 7" xfId="45433" xr:uid="{83A60284-16BC-4613-80C4-7C1E11A370C3}"/>
    <cellStyle name="40% - Énfasis5 2 5 6 3" xfId="5947" xr:uid="{00000000-0005-0000-0000-0000C6440000}"/>
    <cellStyle name="40% - Énfasis5 2 5 6 3 2" xfId="28040" xr:uid="{00000000-0005-0000-0000-0000C7440000}"/>
    <cellStyle name="40% - Énfasis5 2 5 6 4" xfId="20349" xr:uid="{00000000-0005-0000-0000-0000C8440000}"/>
    <cellStyle name="40% - Énfasis5 2 5 6 4 2" xfId="32925" xr:uid="{00000000-0005-0000-0000-0000C9440000}"/>
    <cellStyle name="40% - Énfasis5 2 5 6 5" xfId="10858" xr:uid="{00000000-0005-0000-0000-0000CA440000}"/>
    <cellStyle name="40% - Énfasis5 2 5 6 6" xfId="22999" xr:uid="{00000000-0005-0000-0000-0000CB440000}"/>
    <cellStyle name="40% - Énfasis5 2 5 6 7" xfId="37829" xr:uid="{00000000-0005-0000-0000-0000CC440000}"/>
    <cellStyle name="40% - Énfasis5 2 5 6 8" xfId="42897" xr:uid="{ABFEADA4-3009-4782-B37E-51051DEA27D2}"/>
    <cellStyle name="40% - Énfasis5 2 5 7" xfId="2974" xr:uid="{00000000-0005-0000-0000-0000CD440000}"/>
    <cellStyle name="40% - Énfasis5 2 5 7 2" xfId="17084" xr:uid="{00000000-0005-0000-0000-0000CE440000}"/>
    <cellStyle name="40% - Énfasis5 2 5 7 2 2" xfId="29977" xr:uid="{00000000-0005-0000-0000-0000CF440000}"/>
    <cellStyle name="40% - Énfasis5 2 5 7 3" xfId="12795" xr:uid="{00000000-0005-0000-0000-0000D0440000}"/>
    <cellStyle name="40% - Énfasis5 2 5 7 3 2" xfId="34862" xr:uid="{00000000-0005-0000-0000-0000D1440000}"/>
    <cellStyle name="40% - Énfasis5 2 5 7 4" xfId="7917" xr:uid="{00000000-0005-0000-0000-0000D2440000}"/>
    <cellStyle name="40% - Énfasis5 2 5 7 5" xfId="25042" xr:uid="{00000000-0005-0000-0000-0000D3440000}"/>
    <cellStyle name="40% - Énfasis5 2 5 7 6" xfId="39871" xr:uid="{00000000-0005-0000-0000-0000D4440000}"/>
    <cellStyle name="40% - Énfasis5 2 5 7 7" xfId="44934" xr:uid="{4AAD967D-BEAA-4631-915A-124E0F099093}"/>
    <cellStyle name="40% - Énfasis5 2 5 8" xfId="5448" xr:uid="{00000000-0005-0000-0000-0000D5440000}"/>
    <cellStyle name="40% - Énfasis5 2 5 8 2" xfId="27541" xr:uid="{00000000-0005-0000-0000-0000D6440000}"/>
    <cellStyle name="40% - Énfasis5 2 5 9" xfId="15090" xr:uid="{00000000-0005-0000-0000-0000D7440000}"/>
    <cellStyle name="40% - Énfasis5 2 5 9 2" xfId="32426" xr:uid="{00000000-0005-0000-0000-0000D8440000}"/>
    <cellStyle name="40% - Énfasis5 2 6" xfId="520" xr:uid="{00000000-0005-0000-0000-0000D9440000}"/>
    <cellStyle name="40% - Énfasis5 2 6 10" xfId="19468" xr:uid="{00000000-0005-0000-0000-0000DA440000}"/>
    <cellStyle name="40% - Énfasis5 2 6 11" xfId="19880" xr:uid="{00000000-0005-0000-0000-0000DB440000}"/>
    <cellStyle name="40% - Énfasis5 2 6 12" xfId="10407" xr:uid="{00000000-0005-0000-0000-0000DC440000}"/>
    <cellStyle name="40% - Énfasis5 2 6 13" xfId="22548" xr:uid="{00000000-0005-0000-0000-0000DD440000}"/>
    <cellStyle name="40% - Énfasis5 2 6 14" xfId="37378" xr:uid="{00000000-0005-0000-0000-0000DE440000}"/>
    <cellStyle name="40% - Énfasis5 2 6 15" xfId="42446" xr:uid="{FE97C6DD-44DB-4F9D-9CC2-73F5B4618055}"/>
    <cellStyle name="40% - Énfasis5 2 6 2" xfId="661" xr:uid="{00000000-0005-0000-0000-0000DF440000}"/>
    <cellStyle name="40% - Énfasis5 2 6 2 10" xfId="37518" xr:uid="{00000000-0005-0000-0000-0000E0440000}"/>
    <cellStyle name="40% - Énfasis5 2 6 2 11" xfId="42586" xr:uid="{C881E445-46C1-4BCF-A034-E79121E73A2B}"/>
    <cellStyle name="40% - Énfasis5 2 6 2 2" xfId="2271" xr:uid="{00000000-0005-0000-0000-0000E1440000}"/>
    <cellStyle name="40% - Énfasis5 2 6 2 2 2" xfId="4713" xr:uid="{00000000-0005-0000-0000-0000E2440000}"/>
    <cellStyle name="40% - Énfasis5 2 6 2 2 2 2" xfId="18823" xr:uid="{00000000-0005-0000-0000-0000E3440000}"/>
    <cellStyle name="40% - Énfasis5 2 6 2 2 2 2 2" xfId="31716" xr:uid="{00000000-0005-0000-0000-0000E4440000}"/>
    <cellStyle name="40% - Énfasis5 2 6 2 2 2 3" xfId="14534" xr:uid="{00000000-0005-0000-0000-0000E5440000}"/>
    <cellStyle name="40% - Énfasis5 2 6 2 2 2 3 2" xfId="36601" xr:uid="{00000000-0005-0000-0000-0000E6440000}"/>
    <cellStyle name="40% - Énfasis5 2 6 2 2 2 4" xfId="9656" xr:uid="{00000000-0005-0000-0000-0000E7440000}"/>
    <cellStyle name="40% - Énfasis5 2 6 2 2 2 5" xfId="26781" xr:uid="{00000000-0005-0000-0000-0000E8440000}"/>
    <cellStyle name="40% - Énfasis5 2 6 2 2 2 6" xfId="41610" xr:uid="{00000000-0005-0000-0000-0000E9440000}"/>
    <cellStyle name="40% - Énfasis5 2 6 2 2 2 7" xfId="46673" xr:uid="{9A77D825-7007-4678-9C1B-7C91475A038C}"/>
    <cellStyle name="40% - Énfasis5 2 6 2 2 3" xfId="7187" xr:uid="{00000000-0005-0000-0000-0000EA440000}"/>
    <cellStyle name="40% - Énfasis5 2 6 2 2 3 2" xfId="29280" xr:uid="{00000000-0005-0000-0000-0000EB440000}"/>
    <cellStyle name="40% - Énfasis5 2 6 2 2 4" xfId="16348" xr:uid="{00000000-0005-0000-0000-0000EC440000}"/>
    <cellStyle name="40% - Énfasis5 2 6 2 2 4 2" xfId="34165" xr:uid="{00000000-0005-0000-0000-0000ED440000}"/>
    <cellStyle name="40% - Énfasis5 2 6 2 2 5" xfId="21589" xr:uid="{00000000-0005-0000-0000-0000EE440000}"/>
    <cellStyle name="40% - Énfasis5 2 6 2 2 6" xfId="12098" xr:uid="{00000000-0005-0000-0000-0000EF440000}"/>
    <cellStyle name="40% - Énfasis5 2 6 2 2 7" xfId="24239" xr:uid="{00000000-0005-0000-0000-0000F0440000}"/>
    <cellStyle name="40% - Énfasis5 2 6 2 2 8" xfId="39069" xr:uid="{00000000-0005-0000-0000-0000F1440000}"/>
    <cellStyle name="40% - Énfasis5 2 6 2 2 9" xfId="44137" xr:uid="{A2321738-AE4C-4E9A-8310-605B16E358EB}"/>
    <cellStyle name="40% - Énfasis5 2 6 2 3" xfId="1658" xr:uid="{00000000-0005-0000-0000-0000F2440000}"/>
    <cellStyle name="40% - Énfasis5 2 6 2 3 2" xfId="4100" xr:uid="{00000000-0005-0000-0000-0000F3440000}"/>
    <cellStyle name="40% - Énfasis5 2 6 2 3 2 2" xfId="18210" xr:uid="{00000000-0005-0000-0000-0000F4440000}"/>
    <cellStyle name="40% - Énfasis5 2 6 2 3 2 2 2" xfId="31103" xr:uid="{00000000-0005-0000-0000-0000F5440000}"/>
    <cellStyle name="40% - Énfasis5 2 6 2 3 2 3" xfId="13921" xr:uid="{00000000-0005-0000-0000-0000F6440000}"/>
    <cellStyle name="40% - Énfasis5 2 6 2 3 2 3 2" xfId="35988" xr:uid="{00000000-0005-0000-0000-0000F7440000}"/>
    <cellStyle name="40% - Énfasis5 2 6 2 3 2 4" xfId="9043" xr:uid="{00000000-0005-0000-0000-0000F8440000}"/>
    <cellStyle name="40% - Énfasis5 2 6 2 3 2 5" xfId="26168" xr:uid="{00000000-0005-0000-0000-0000F9440000}"/>
    <cellStyle name="40% - Énfasis5 2 6 2 3 2 6" xfId="40997" xr:uid="{00000000-0005-0000-0000-0000FA440000}"/>
    <cellStyle name="40% - Énfasis5 2 6 2 3 2 7" xfId="46060" xr:uid="{6CCA4A4E-D72E-4A7C-8773-BB115135EC73}"/>
    <cellStyle name="40% - Énfasis5 2 6 2 3 3" xfId="6574" xr:uid="{00000000-0005-0000-0000-0000FB440000}"/>
    <cellStyle name="40% - Énfasis5 2 6 2 3 3 2" xfId="28667" xr:uid="{00000000-0005-0000-0000-0000FC440000}"/>
    <cellStyle name="40% - Énfasis5 2 6 2 3 4" xfId="20976" xr:uid="{00000000-0005-0000-0000-0000FD440000}"/>
    <cellStyle name="40% - Énfasis5 2 6 2 3 4 2" xfId="33552" xr:uid="{00000000-0005-0000-0000-0000FE440000}"/>
    <cellStyle name="40% - Énfasis5 2 6 2 3 5" xfId="11485" xr:uid="{00000000-0005-0000-0000-0000FF440000}"/>
    <cellStyle name="40% - Énfasis5 2 6 2 3 6" xfId="23626" xr:uid="{00000000-0005-0000-0000-000000450000}"/>
    <cellStyle name="40% - Énfasis5 2 6 2 3 7" xfId="38456" xr:uid="{00000000-0005-0000-0000-000001450000}"/>
    <cellStyle name="40% - Énfasis5 2 6 2 3 8" xfId="43524" xr:uid="{85EBD708-5D26-4E9A-9270-B36304057203}"/>
    <cellStyle name="40% - Énfasis5 2 6 2 4" xfId="3162" xr:uid="{00000000-0005-0000-0000-000002450000}"/>
    <cellStyle name="40% - Énfasis5 2 6 2 4 2" xfId="17272" xr:uid="{00000000-0005-0000-0000-000003450000}"/>
    <cellStyle name="40% - Énfasis5 2 6 2 4 2 2" xfId="30165" xr:uid="{00000000-0005-0000-0000-000004450000}"/>
    <cellStyle name="40% - Énfasis5 2 6 2 4 3" xfId="12983" xr:uid="{00000000-0005-0000-0000-000005450000}"/>
    <cellStyle name="40% - Énfasis5 2 6 2 4 3 2" xfId="35050" xr:uid="{00000000-0005-0000-0000-000006450000}"/>
    <cellStyle name="40% - Énfasis5 2 6 2 4 4" xfId="8105" xr:uid="{00000000-0005-0000-0000-000007450000}"/>
    <cellStyle name="40% - Énfasis5 2 6 2 4 5" xfId="25230" xr:uid="{00000000-0005-0000-0000-000008450000}"/>
    <cellStyle name="40% - Énfasis5 2 6 2 4 6" xfId="40059" xr:uid="{00000000-0005-0000-0000-000009450000}"/>
    <cellStyle name="40% - Énfasis5 2 6 2 4 7" xfId="45122" xr:uid="{3B2AD191-2434-41EC-9CAB-32F65473B58B}"/>
    <cellStyle name="40% - Énfasis5 2 6 2 5" xfId="5636" xr:uid="{00000000-0005-0000-0000-00000A450000}"/>
    <cellStyle name="40% - Énfasis5 2 6 2 5 2" xfId="27729" xr:uid="{00000000-0005-0000-0000-00000B450000}"/>
    <cellStyle name="40% - Énfasis5 2 6 2 6" xfId="15717" xr:uid="{00000000-0005-0000-0000-00000C450000}"/>
    <cellStyle name="40% - Énfasis5 2 6 2 6 2" xfId="32614" xr:uid="{00000000-0005-0000-0000-00000D450000}"/>
    <cellStyle name="40% - Énfasis5 2 6 2 7" xfId="20020" xr:uid="{00000000-0005-0000-0000-00000E450000}"/>
    <cellStyle name="40% - Énfasis5 2 6 2 8" xfId="10547" xr:uid="{00000000-0005-0000-0000-00000F450000}"/>
    <cellStyle name="40% - Énfasis5 2 6 2 9" xfId="22688" xr:uid="{00000000-0005-0000-0000-000010450000}"/>
    <cellStyle name="40% - Énfasis5 2 6 3" xfId="1518" xr:uid="{00000000-0005-0000-0000-000011450000}"/>
    <cellStyle name="40% - Énfasis5 2 6 3 2" xfId="3960" xr:uid="{00000000-0005-0000-0000-000012450000}"/>
    <cellStyle name="40% - Énfasis5 2 6 3 2 2" xfId="18070" xr:uid="{00000000-0005-0000-0000-000013450000}"/>
    <cellStyle name="40% - Énfasis5 2 6 3 2 2 2" xfId="30963" xr:uid="{00000000-0005-0000-0000-000014450000}"/>
    <cellStyle name="40% - Énfasis5 2 6 3 2 3" xfId="13781" xr:uid="{00000000-0005-0000-0000-000015450000}"/>
    <cellStyle name="40% - Énfasis5 2 6 3 2 3 2" xfId="35848" xr:uid="{00000000-0005-0000-0000-000016450000}"/>
    <cellStyle name="40% - Énfasis5 2 6 3 2 4" xfId="8903" xr:uid="{00000000-0005-0000-0000-000017450000}"/>
    <cellStyle name="40% - Énfasis5 2 6 3 2 5" xfId="26028" xr:uid="{00000000-0005-0000-0000-000018450000}"/>
    <cellStyle name="40% - Énfasis5 2 6 3 2 6" xfId="40857" xr:uid="{00000000-0005-0000-0000-000019450000}"/>
    <cellStyle name="40% - Énfasis5 2 6 3 2 7" xfId="45920" xr:uid="{F2360954-D621-473A-B5D4-ED481D5D5479}"/>
    <cellStyle name="40% - Énfasis5 2 6 3 3" xfId="6434" xr:uid="{00000000-0005-0000-0000-00001A450000}"/>
    <cellStyle name="40% - Énfasis5 2 6 3 3 2" xfId="28527" xr:uid="{00000000-0005-0000-0000-00001B450000}"/>
    <cellStyle name="40% - Énfasis5 2 6 3 4" xfId="15577" xr:uid="{00000000-0005-0000-0000-00001C450000}"/>
    <cellStyle name="40% - Énfasis5 2 6 3 4 2" xfId="33412" xr:uid="{00000000-0005-0000-0000-00001D450000}"/>
    <cellStyle name="40% - Énfasis5 2 6 3 5" xfId="20836" xr:uid="{00000000-0005-0000-0000-00001E450000}"/>
    <cellStyle name="40% - Énfasis5 2 6 3 6" xfId="11345" xr:uid="{00000000-0005-0000-0000-00001F450000}"/>
    <cellStyle name="40% - Énfasis5 2 6 3 7" xfId="23486" xr:uid="{00000000-0005-0000-0000-000020450000}"/>
    <cellStyle name="40% - Énfasis5 2 6 3 8" xfId="38316" xr:uid="{00000000-0005-0000-0000-000021450000}"/>
    <cellStyle name="40% - Énfasis5 2 6 3 9" xfId="43384" xr:uid="{F249C38F-79F6-4A65-A403-9B4904190367}"/>
    <cellStyle name="40% - Énfasis5 2 6 4" xfId="2131" xr:uid="{00000000-0005-0000-0000-000022450000}"/>
    <cellStyle name="40% - Énfasis5 2 6 4 2" xfId="4573" xr:uid="{00000000-0005-0000-0000-000023450000}"/>
    <cellStyle name="40% - Énfasis5 2 6 4 2 2" xfId="18683" xr:uid="{00000000-0005-0000-0000-000024450000}"/>
    <cellStyle name="40% - Énfasis5 2 6 4 2 2 2" xfId="31576" xr:uid="{00000000-0005-0000-0000-000025450000}"/>
    <cellStyle name="40% - Énfasis5 2 6 4 2 3" xfId="14394" xr:uid="{00000000-0005-0000-0000-000026450000}"/>
    <cellStyle name="40% - Énfasis5 2 6 4 2 3 2" xfId="36461" xr:uid="{00000000-0005-0000-0000-000027450000}"/>
    <cellStyle name="40% - Énfasis5 2 6 4 2 4" xfId="9516" xr:uid="{00000000-0005-0000-0000-000028450000}"/>
    <cellStyle name="40% - Énfasis5 2 6 4 2 5" xfId="26641" xr:uid="{00000000-0005-0000-0000-000029450000}"/>
    <cellStyle name="40% - Énfasis5 2 6 4 2 6" xfId="41470" xr:uid="{00000000-0005-0000-0000-00002A450000}"/>
    <cellStyle name="40% - Énfasis5 2 6 4 2 7" xfId="46533" xr:uid="{4440A19F-6B14-48C8-89CA-F83D7FBEA16B}"/>
    <cellStyle name="40% - Énfasis5 2 6 4 3" xfId="7047" xr:uid="{00000000-0005-0000-0000-00002B450000}"/>
    <cellStyle name="40% - Énfasis5 2 6 4 3 2" xfId="29140" xr:uid="{00000000-0005-0000-0000-00002C450000}"/>
    <cellStyle name="40% - Énfasis5 2 6 4 4" xfId="16208" xr:uid="{00000000-0005-0000-0000-00002D450000}"/>
    <cellStyle name="40% - Énfasis5 2 6 4 4 2" xfId="34025" xr:uid="{00000000-0005-0000-0000-00002E450000}"/>
    <cellStyle name="40% - Énfasis5 2 6 4 5" xfId="21449" xr:uid="{00000000-0005-0000-0000-00002F450000}"/>
    <cellStyle name="40% - Énfasis5 2 6 4 6" xfId="11958" xr:uid="{00000000-0005-0000-0000-000030450000}"/>
    <cellStyle name="40% - Énfasis5 2 6 4 7" xfId="24099" xr:uid="{00000000-0005-0000-0000-000031450000}"/>
    <cellStyle name="40% - Énfasis5 2 6 4 8" xfId="38929" xr:uid="{00000000-0005-0000-0000-000032450000}"/>
    <cellStyle name="40% - Énfasis5 2 6 4 9" xfId="43997" xr:uid="{AEA77775-7B16-4254-93DA-2DD0939D7F95}"/>
    <cellStyle name="40% - Énfasis5 2 6 5" xfId="2564" xr:uid="{00000000-0005-0000-0000-000033450000}"/>
    <cellStyle name="40% - Énfasis5 2 6 5 2" xfId="5006" xr:uid="{00000000-0005-0000-0000-000034450000}"/>
    <cellStyle name="40% - Énfasis5 2 6 5 2 2" xfId="19116" xr:uid="{00000000-0005-0000-0000-000035450000}"/>
    <cellStyle name="40% - Énfasis5 2 6 5 2 2 2" xfId="32009" xr:uid="{00000000-0005-0000-0000-000036450000}"/>
    <cellStyle name="40% - Énfasis5 2 6 5 2 3" xfId="14827" xr:uid="{00000000-0005-0000-0000-000037450000}"/>
    <cellStyle name="40% - Énfasis5 2 6 5 2 3 2" xfId="36894" xr:uid="{00000000-0005-0000-0000-000038450000}"/>
    <cellStyle name="40% - Énfasis5 2 6 5 2 4" xfId="9949" xr:uid="{00000000-0005-0000-0000-000039450000}"/>
    <cellStyle name="40% - Énfasis5 2 6 5 2 5" xfId="27074" xr:uid="{00000000-0005-0000-0000-00003A450000}"/>
    <cellStyle name="40% - Énfasis5 2 6 5 2 6" xfId="41903" xr:uid="{00000000-0005-0000-0000-00003B450000}"/>
    <cellStyle name="40% - Énfasis5 2 6 5 2 7" xfId="46966" xr:uid="{48B75113-350E-496D-8D11-D314F390F70A}"/>
    <cellStyle name="40% - Énfasis5 2 6 5 3" xfId="7480" xr:uid="{00000000-0005-0000-0000-00003C450000}"/>
    <cellStyle name="40% - Énfasis5 2 6 5 3 2" xfId="29573" xr:uid="{00000000-0005-0000-0000-00003D450000}"/>
    <cellStyle name="40% - Énfasis5 2 6 5 4" xfId="16641" xr:uid="{00000000-0005-0000-0000-00003E450000}"/>
    <cellStyle name="40% - Énfasis5 2 6 5 4 2" xfId="34458" xr:uid="{00000000-0005-0000-0000-00003F450000}"/>
    <cellStyle name="40% - Énfasis5 2 6 5 5" xfId="21882" xr:uid="{00000000-0005-0000-0000-000040450000}"/>
    <cellStyle name="40% - Énfasis5 2 6 5 6" xfId="12391" xr:uid="{00000000-0005-0000-0000-000041450000}"/>
    <cellStyle name="40% - Énfasis5 2 6 5 7" xfId="24532" xr:uid="{00000000-0005-0000-0000-000042450000}"/>
    <cellStyle name="40% - Énfasis5 2 6 5 8" xfId="39362" xr:uid="{00000000-0005-0000-0000-000043450000}"/>
    <cellStyle name="40% - Énfasis5 2 6 5 9" xfId="44430" xr:uid="{F2E2EC02-3B5D-43F6-A67D-CF139DE2C8BF}"/>
    <cellStyle name="40% - Énfasis5 2 6 6" xfId="1076" xr:uid="{00000000-0005-0000-0000-000044450000}"/>
    <cellStyle name="40% - Énfasis5 2 6 6 2" xfId="3521" xr:uid="{00000000-0005-0000-0000-000045450000}"/>
    <cellStyle name="40% - Énfasis5 2 6 6 2 2" xfId="17631" xr:uid="{00000000-0005-0000-0000-000046450000}"/>
    <cellStyle name="40% - Énfasis5 2 6 6 2 2 2" xfId="30524" xr:uid="{00000000-0005-0000-0000-000047450000}"/>
    <cellStyle name="40% - Énfasis5 2 6 6 2 3" xfId="13342" xr:uid="{00000000-0005-0000-0000-000048450000}"/>
    <cellStyle name="40% - Énfasis5 2 6 6 2 3 2" xfId="35409" xr:uid="{00000000-0005-0000-0000-000049450000}"/>
    <cellStyle name="40% - Énfasis5 2 6 6 2 4" xfId="8464" xr:uid="{00000000-0005-0000-0000-00004A450000}"/>
    <cellStyle name="40% - Énfasis5 2 6 6 2 5" xfId="25589" xr:uid="{00000000-0005-0000-0000-00004B450000}"/>
    <cellStyle name="40% - Énfasis5 2 6 6 2 6" xfId="40418" xr:uid="{00000000-0005-0000-0000-00004C450000}"/>
    <cellStyle name="40% - Énfasis5 2 6 6 2 7" xfId="45481" xr:uid="{40162C0C-6CF7-45FE-9FD1-7014C04FD565}"/>
    <cellStyle name="40% - Énfasis5 2 6 6 3" xfId="5995" xr:uid="{00000000-0005-0000-0000-00004D450000}"/>
    <cellStyle name="40% - Énfasis5 2 6 6 3 2" xfId="28088" xr:uid="{00000000-0005-0000-0000-00004E450000}"/>
    <cellStyle name="40% - Énfasis5 2 6 6 4" xfId="20397" xr:uid="{00000000-0005-0000-0000-00004F450000}"/>
    <cellStyle name="40% - Énfasis5 2 6 6 4 2" xfId="32973" xr:uid="{00000000-0005-0000-0000-000050450000}"/>
    <cellStyle name="40% - Énfasis5 2 6 6 5" xfId="10906" xr:uid="{00000000-0005-0000-0000-000051450000}"/>
    <cellStyle name="40% - Énfasis5 2 6 6 6" xfId="23047" xr:uid="{00000000-0005-0000-0000-000052450000}"/>
    <cellStyle name="40% - Énfasis5 2 6 6 7" xfId="37877" xr:uid="{00000000-0005-0000-0000-000053450000}"/>
    <cellStyle name="40% - Énfasis5 2 6 6 8" xfId="42945" xr:uid="{6453344F-DFF5-43B2-B514-2D0F6812CE96}"/>
    <cellStyle name="40% - Énfasis5 2 6 7" xfId="3022" xr:uid="{00000000-0005-0000-0000-000054450000}"/>
    <cellStyle name="40% - Énfasis5 2 6 7 2" xfId="17132" xr:uid="{00000000-0005-0000-0000-000055450000}"/>
    <cellStyle name="40% - Énfasis5 2 6 7 2 2" xfId="30025" xr:uid="{00000000-0005-0000-0000-000056450000}"/>
    <cellStyle name="40% - Énfasis5 2 6 7 3" xfId="12843" xr:uid="{00000000-0005-0000-0000-000057450000}"/>
    <cellStyle name="40% - Énfasis5 2 6 7 3 2" xfId="34910" xr:uid="{00000000-0005-0000-0000-000058450000}"/>
    <cellStyle name="40% - Énfasis5 2 6 7 4" xfId="7965" xr:uid="{00000000-0005-0000-0000-000059450000}"/>
    <cellStyle name="40% - Énfasis5 2 6 7 5" xfId="25090" xr:uid="{00000000-0005-0000-0000-00005A450000}"/>
    <cellStyle name="40% - Énfasis5 2 6 7 6" xfId="39919" xr:uid="{00000000-0005-0000-0000-00005B450000}"/>
    <cellStyle name="40% - Énfasis5 2 6 7 7" xfId="44982" xr:uid="{6DBE0FC3-8219-4F15-A6FA-EF24E2A0C027}"/>
    <cellStyle name="40% - Énfasis5 2 6 8" xfId="5496" xr:uid="{00000000-0005-0000-0000-00005C450000}"/>
    <cellStyle name="40% - Énfasis5 2 6 8 2" xfId="27589" xr:uid="{00000000-0005-0000-0000-00005D450000}"/>
    <cellStyle name="40% - Énfasis5 2 6 9" xfId="15138" xr:uid="{00000000-0005-0000-0000-00005E450000}"/>
    <cellStyle name="40% - Énfasis5 2 6 9 2" xfId="32474" xr:uid="{00000000-0005-0000-0000-00005F450000}"/>
    <cellStyle name="40% - Énfasis5 2 7" xfId="271" xr:uid="{00000000-0005-0000-0000-000060450000}"/>
    <cellStyle name="40% - Énfasis5 2 7 10" xfId="22327" xr:uid="{00000000-0005-0000-0000-000061450000}"/>
    <cellStyle name="40% - Énfasis5 2 7 11" xfId="37157" xr:uid="{00000000-0005-0000-0000-000062450000}"/>
    <cellStyle name="40% - Énfasis5 2 7 12" xfId="42225" xr:uid="{6C41EFB8-6638-45AA-A578-9948A7230D19}"/>
    <cellStyle name="40% - Énfasis5 2 7 2" xfId="1294" xr:uid="{00000000-0005-0000-0000-000063450000}"/>
    <cellStyle name="40% - Énfasis5 2 7 2 2" xfId="3739" xr:uid="{00000000-0005-0000-0000-000064450000}"/>
    <cellStyle name="40% - Énfasis5 2 7 2 2 2" xfId="17849" xr:uid="{00000000-0005-0000-0000-000065450000}"/>
    <cellStyle name="40% - Énfasis5 2 7 2 2 2 2" xfId="30742" xr:uid="{00000000-0005-0000-0000-000066450000}"/>
    <cellStyle name="40% - Énfasis5 2 7 2 2 3" xfId="13560" xr:uid="{00000000-0005-0000-0000-000067450000}"/>
    <cellStyle name="40% - Énfasis5 2 7 2 2 3 2" xfId="35627" xr:uid="{00000000-0005-0000-0000-000068450000}"/>
    <cellStyle name="40% - Énfasis5 2 7 2 2 4" xfId="8682" xr:uid="{00000000-0005-0000-0000-000069450000}"/>
    <cellStyle name="40% - Énfasis5 2 7 2 2 5" xfId="25807" xr:uid="{00000000-0005-0000-0000-00006A450000}"/>
    <cellStyle name="40% - Énfasis5 2 7 2 2 6" xfId="40636" xr:uid="{00000000-0005-0000-0000-00006B450000}"/>
    <cellStyle name="40% - Énfasis5 2 7 2 2 7" xfId="45699" xr:uid="{D14B0F34-334F-4129-AED4-F6FA80748F8A}"/>
    <cellStyle name="40% - Énfasis5 2 7 2 3" xfId="6213" xr:uid="{00000000-0005-0000-0000-00006C450000}"/>
    <cellStyle name="40% - Énfasis5 2 7 2 3 2" xfId="28306" xr:uid="{00000000-0005-0000-0000-00006D450000}"/>
    <cellStyle name="40% - Énfasis5 2 7 2 4" xfId="15356" xr:uid="{00000000-0005-0000-0000-00006E450000}"/>
    <cellStyle name="40% - Énfasis5 2 7 2 4 2" xfId="33191" xr:uid="{00000000-0005-0000-0000-00006F450000}"/>
    <cellStyle name="40% - Énfasis5 2 7 2 5" xfId="20615" xr:uid="{00000000-0005-0000-0000-000070450000}"/>
    <cellStyle name="40% - Énfasis5 2 7 2 6" xfId="11124" xr:uid="{00000000-0005-0000-0000-000071450000}"/>
    <cellStyle name="40% - Énfasis5 2 7 2 7" xfId="23265" xr:uid="{00000000-0005-0000-0000-000072450000}"/>
    <cellStyle name="40% - Énfasis5 2 7 2 8" xfId="38095" xr:uid="{00000000-0005-0000-0000-000073450000}"/>
    <cellStyle name="40% - Énfasis5 2 7 2 9" xfId="43163" xr:uid="{9556D05C-F898-4C5D-BF74-1E43980DA3C1}"/>
    <cellStyle name="40% - Énfasis5 2 7 3" xfId="1910" xr:uid="{00000000-0005-0000-0000-000074450000}"/>
    <cellStyle name="40% - Énfasis5 2 7 3 2" xfId="4352" xr:uid="{00000000-0005-0000-0000-000075450000}"/>
    <cellStyle name="40% - Énfasis5 2 7 3 2 2" xfId="18462" xr:uid="{00000000-0005-0000-0000-000076450000}"/>
    <cellStyle name="40% - Énfasis5 2 7 3 2 2 2" xfId="31355" xr:uid="{00000000-0005-0000-0000-000077450000}"/>
    <cellStyle name="40% - Énfasis5 2 7 3 2 3" xfId="14173" xr:uid="{00000000-0005-0000-0000-000078450000}"/>
    <cellStyle name="40% - Énfasis5 2 7 3 2 3 2" xfId="36240" xr:uid="{00000000-0005-0000-0000-000079450000}"/>
    <cellStyle name="40% - Énfasis5 2 7 3 2 4" xfId="9295" xr:uid="{00000000-0005-0000-0000-00007A450000}"/>
    <cellStyle name="40% - Énfasis5 2 7 3 2 5" xfId="26420" xr:uid="{00000000-0005-0000-0000-00007B450000}"/>
    <cellStyle name="40% - Énfasis5 2 7 3 2 6" xfId="41249" xr:uid="{00000000-0005-0000-0000-00007C450000}"/>
    <cellStyle name="40% - Énfasis5 2 7 3 2 7" xfId="46312" xr:uid="{46150454-B648-46B8-B788-B42A2E61C475}"/>
    <cellStyle name="40% - Énfasis5 2 7 3 3" xfId="6826" xr:uid="{00000000-0005-0000-0000-00007D450000}"/>
    <cellStyle name="40% - Énfasis5 2 7 3 3 2" xfId="28919" xr:uid="{00000000-0005-0000-0000-00007E450000}"/>
    <cellStyle name="40% - Énfasis5 2 7 3 4" xfId="15987" xr:uid="{00000000-0005-0000-0000-00007F450000}"/>
    <cellStyle name="40% - Énfasis5 2 7 3 4 2" xfId="33804" xr:uid="{00000000-0005-0000-0000-000080450000}"/>
    <cellStyle name="40% - Énfasis5 2 7 3 5" xfId="21228" xr:uid="{00000000-0005-0000-0000-000081450000}"/>
    <cellStyle name="40% - Énfasis5 2 7 3 6" xfId="11737" xr:uid="{00000000-0005-0000-0000-000082450000}"/>
    <cellStyle name="40% - Énfasis5 2 7 3 7" xfId="23878" xr:uid="{00000000-0005-0000-0000-000083450000}"/>
    <cellStyle name="40% - Énfasis5 2 7 3 8" xfId="38708" xr:uid="{00000000-0005-0000-0000-000084450000}"/>
    <cellStyle name="40% - Énfasis5 2 7 3 9" xfId="43776" xr:uid="{4CBA70CD-B4B4-41B2-9EFC-A9A3687DCEC6}"/>
    <cellStyle name="40% - Énfasis5 2 7 4" xfId="1127" xr:uid="{00000000-0005-0000-0000-000085450000}"/>
    <cellStyle name="40% - Énfasis5 2 7 4 2" xfId="3572" xr:uid="{00000000-0005-0000-0000-000086450000}"/>
    <cellStyle name="40% - Énfasis5 2 7 4 2 2" xfId="17682" xr:uid="{00000000-0005-0000-0000-000087450000}"/>
    <cellStyle name="40% - Énfasis5 2 7 4 2 2 2" xfId="30575" xr:uid="{00000000-0005-0000-0000-000088450000}"/>
    <cellStyle name="40% - Énfasis5 2 7 4 2 3" xfId="13393" xr:uid="{00000000-0005-0000-0000-000089450000}"/>
    <cellStyle name="40% - Énfasis5 2 7 4 2 3 2" xfId="35460" xr:uid="{00000000-0005-0000-0000-00008A450000}"/>
    <cellStyle name="40% - Énfasis5 2 7 4 2 4" xfId="8515" xr:uid="{00000000-0005-0000-0000-00008B450000}"/>
    <cellStyle name="40% - Énfasis5 2 7 4 2 5" xfId="25640" xr:uid="{00000000-0005-0000-0000-00008C450000}"/>
    <cellStyle name="40% - Énfasis5 2 7 4 2 6" xfId="40469" xr:uid="{00000000-0005-0000-0000-00008D450000}"/>
    <cellStyle name="40% - Énfasis5 2 7 4 2 7" xfId="45532" xr:uid="{6DF78394-1F56-455F-84A6-6160B8DD839F}"/>
    <cellStyle name="40% - Énfasis5 2 7 4 3" xfId="6046" xr:uid="{00000000-0005-0000-0000-00008E450000}"/>
    <cellStyle name="40% - Énfasis5 2 7 4 3 2" xfId="28139" xr:uid="{00000000-0005-0000-0000-00008F450000}"/>
    <cellStyle name="40% - Énfasis5 2 7 4 4" xfId="20448" xr:uid="{00000000-0005-0000-0000-000090450000}"/>
    <cellStyle name="40% - Énfasis5 2 7 4 4 2" xfId="33024" xr:uid="{00000000-0005-0000-0000-000091450000}"/>
    <cellStyle name="40% - Énfasis5 2 7 4 5" xfId="10957" xr:uid="{00000000-0005-0000-0000-000092450000}"/>
    <cellStyle name="40% - Énfasis5 2 7 4 6" xfId="23098" xr:uid="{00000000-0005-0000-0000-000093450000}"/>
    <cellStyle name="40% - Énfasis5 2 7 4 7" xfId="37928" xr:uid="{00000000-0005-0000-0000-000094450000}"/>
    <cellStyle name="40% - Énfasis5 2 7 4 8" xfId="42996" xr:uid="{70B3BEEA-BE1B-4579-87A3-D6DCDD52A846}"/>
    <cellStyle name="40% - Énfasis5 2 7 5" xfId="2801" xr:uid="{00000000-0005-0000-0000-000095450000}"/>
    <cellStyle name="40% - Énfasis5 2 7 5 2" xfId="16911" xr:uid="{00000000-0005-0000-0000-000096450000}"/>
    <cellStyle name="40% - Énfasis5 2 7 5 2 2" xfId="29804" xr:uid="{00000000-0005-0000-0000-000097450000}"/>
    <cellStyle name="40% - Énfasis5 2 7 5 3" xfId="12622" xr:uid="{00000000-0005-0000-0000-000098450000}"/>
    <cellStyle name="40% - Énfasis5 2 7 5 3 2" xfId="34689" xr:uid="{00000000-0005-0000-0000-000099450000}"/>
    <cellStyle name="40% - Énfasis5 2 7 5 4" xfId="7744" xr:uid="{00000000-0005-0000-0000-00009A450000}"/>
    <cellStyle name="40% - Énfasis5 2 7 5 5" xfId="24869" xr:uid="{00000000-0005-0000-0000-00009B450000}"/>
    <cellStyle name="40% - Énfasis5 2 7 5 6" xfId="39698" xr:uid="{00000000-0005-0000-0000-00009C450000}"/>
    <cellStyle name="40% - Énfasis5 2 7 5 7" xfId="44761" xr:uid="{3848BC59-2859-4DAC-808C-13A617672068}"/>
    <cellStyle name="40% - Énfasis5 2 7 6" xfId="5275" xr:uid="{00000000-0005-0000-0000-00009D450000}"/>
    <cellStyle name="40% - Énfasis5 2 7 6 2" xfId="27368" xr:uid="{00000000-0005-0000-0000-00009E450000}"/>
    <cellStyle name="40% - Énfasis5 2 7 7" xfId="15189" xr:uid="{00000000-0005-0000-0000-00009F450000}"/>
    <cellStyle name="40% - Énfasis5 2 7 7 2" xfId="32253" xr:uid="{00000000-0005-0000-0000-0000A0450000}"/>
    <cellStyle name="40% - Énfasis5 2 7 8" xfId="19659" xr:uid="{00000000-0005-0000-0000-0000A1450000}"/>
    <cellStyle name="40% - Énfasis5 2 7 9" xfId="10186" xr:uid="{00000000-0005-0000-0000-0000A2450000}"/>
    <cellStyle name="40% - Énfasis5 2 8" xfId="652" xr:uid="{00000000-0005-0000-0000-0000A3450000}"/>
    <cellStyle name="40% - Énfasis5 2 8 10" xfId="37509" xr:uid="{00000000-0005-0000-0000-0000A4450000}"/>
    <cellStyle name="40% - Énfasis5 2 8 11" xfId="42577" xr:uid="{A3FE759D-C2FF-453D-B16B-99E36E60CA1E}"/>
    <cellStyle name="40% - Énfasis5 2 8 2" xfId="2262" xr:uid="{00000000-0005-0000-0000-0000A5450000}"/>
    <cellStyle name="40% - Énfasis5 2 8 2 2" xfId="4704" xr:uid="{00000000-0005-0000-0000-0000A6450000}"/>
    <cellStyle name="40% - Énfasis5 2 8 2 2 2" xfId="18814" xr:uid="{00000000-0005-0000-0000-0000A7450000}"/>
    <cellStyle name="40% - Énfasis5 2 8 2 2 2 2" xfId="31707" xr:uid="{00000000-0005-0000-0000-0000A8450000}"/>
    <cellStyle name="40% - Énfasis5 2 8 2 2 3" xfId="14525" xr:uid="{00000000-0005-0000-0000-0000A9450000}"/>
    <cellStyle name="40% - Énfasis5 2 8 2 2 3 2" xfId="36592" xr:uid="{00000000-0005-0000-0000-0000AA450000}"/>
    <cellStyle name="40% - Énfasis5 2 8 2 2 4" xfId="9647" xr:uid="{00000000-0005-0000-0000-0000AB450000}"/>
    <cellStyle name="40% - Énfasis5 2 8 2 2 5" xfId="26772" xr:uid="{00000000-0005-0000-0000-0000AC450000}"/>
    <cellStyle name="40% - Énfasis5 2 8 2 2 6" xfId="41601" xr:uid="{00000000-0005-0000-0000-0000AD450000}"/>
    <cellStyle name="40% - Énfasis5 2 8 2 2 7" xfId="46664" xr:uid="{EB5B405F-100C-45CE-BFC4-933C6BBD27B4}"/>
    <cellStyle name="40% - Énfasis5 2 8 2 3" xfId="7178" xr:uid="{00000000-0005-0000-0000-0000AE450000}"/>
    <cellStyle name="40% - Énfasis5 2 8 2 3 2" xfId="29271" xr:uid="{00000000-0005-0000-0000-0000AF450000}"/>
    <cellStyle name="40% - Énfasis5 2 8 2 4" xfId="16339" xr:uid="{00000000-0005-0000-0000-0000B0450000}"/>
    <cellStyle name="40% - Énfasis5 2 8 2 4 2" xfId="34156" xr:uid="{00000000-0005-0000-0000-0000B1450000}"/>
    <cellStyle name="40% - Énfasis5 2 8 2 5" xfId="21580" xr:uid="{00000000-0005-0000-0000-0000B2450000}"/>
    <cellStyle name="40% - Énfasis5 2 8 2 6" xfId="12089" xr:uid="{00000000-0005-0000-0000-0000B3450000}"/>
    <cellStyle name="40% - Énfasis5 2 8 2 7" xfId="24230" xr:uid="{00000000-0005-0000-0000-0000B4450000}"/>
    <cellStyle name="40% - Énfasis5 2 8 2 8" xfId="39060" xr:uid="{00000000-0005-0000-0000-0000B5450000}"/>
    <cellStyle name="40% - Énfasis5 2 8 2 9" xfId="44128" xr:uid="{B16C6C22-60FB-4A12-AB45-953ADCA8A464}"/>
    <cellStyle name="40% - Énfasis5 2 8 3" xfId="1649" xr:uid="{00000000-0005-0000-0000-0000B6450000}"/>
    <cellStyle name="40% - Énfasis5 2 8 3 2" xfId="4091" xr:uid="{00000000-0005-0000-0000-0000B7450000}"/>
    <cellStyle name="40% - Énfasis5 2 8 3 2 2" xfId="18201" xr:uid="{00000000-0005-0000-0000-0000B8450000}"/>
    <cellStyle name="40% - Énfasis5 2 8 3 2 2 2" xfId="31094" xr:uid="{00000000-0005-0000-0000-0000B9450000}"/>
    <cellStyle name="40% - Énfasis5 2 8 3 2 3" xfId="13912" xr:uid="{00000000-0005-0000-0000-0000BA450000}"/>
    <cellStyle name="40% - Énfasis5 2 8 3 2 3 2" xfId="35979" xr:uid="{00000000-0005-0000-0000-0000BB450000}"/>
    <cellStyle name="40% - Énfasis5 2 8 3 2 4" xfId="9034" xr:uid="{00000000-0005-0000-0000-0000BC450000}"/>
    <cellStyle name="40% - Énfasis5 2 8 3 2 5" xfId="26159" xr:uid="{00000000-0005-0000-0000-0000BD450000}"/>
    <cellStyle name="40% - Énfasis5 2 8 3 2 6" xfId="40988" xr:uid="{00000000-0005-0000-0000-0000BE450000}"/>
    <cellStyle name="40% - Énfasis5 2 8 3 2 7" xfId="46051" xr:uid="{90E2EA6F-8D20-4873-979F-D2B487D46F58}"/>
    <cellStyle name="40% - Énfasis5 2 8 3 3" xfId="6565" xr:uid="{00000000-0005-0000-0000-0000BF450000}"/>
    <cellStyle name="40% - Énfasis5 2 8 3 3 2" xfId="28658" xr:uid="{00000000-0005-0000-0000-0000C0450000}"/>
    <cellStyle name="40% - Énfasis5 2 8 3 4" xfId="20967" xr:uid="{00000000-0005-0000-0000-0000C1450000}"/>
    <cellStyle name="40% - Énfasis5 2 8 3 4 2" xfId="33543" xr:uid="{00000000-0005-0000-0000-0000C2450000}"/>
    <cellStyle name="40% - Énfasis5 2 8 3 5" xfId="11476" xr:uid="{00000000-0005-0000-0000-0000C3450000}"/>
    <cellStyle name="40% - Énfasis5 2 8 3 6" xfId="23617" xr:uid="{00000000-0005-0000-0000-0000C4450000}"/>
    <cellStyle name="40% - Énfasis5 2 8 3 7" xfId="38447" xr:uid="{00000000-0005-0000-0000-0000C5450000}"/>
    <cellStyle name="40% - Énfasis5 2 8 3 8" xfId="43515" xr:uid="{5159A1FE-40F7-412A-8650-F333869E12C6}"/>
    <cellStyle name="40% - Énfasis5 2 8 4" xfId="3153" xr:uid="{00000000-0005-0000-0000-0000C6450000}"/>
    <cellStyle name="40% - Énfasis5 2 8 4 2" xfId="17263" xr:uid="{00000000-0005-0000-0000-0000C7450000}"/>
    <cellStyle name="40% - Énfasis5 2 8 4 2 2" xfId="30156" xr:uid="{00000000-0005-0000-0000-0000C8450000}"/>
    <cellStyle name="40% - Énfasis5 2 8 4 3" xfId="12974" xr:uid="{00000000-0005-0000-0000-0000C9450000}"/>
    <cellStyle name="40% - Énfasis5 2 8 4 3 2" xfId="35041" xr:uid="{00000000-0005-0000-0000-0000CA450000}"/>
    <cellStyle name="40% - Énfasis5 2 8 4 4" xfId="8096" xr:uid="{00000000-0005-0000-0000-0000CB450000}"/>
    <cellStyle name="40% - Énfasis5 2 8 4 5" xfId="25221" xr:uid="{00000000-0005-0000-0000-0000CC450000}"/>
    <cellStyle name="40% - Énfasis5 2 8 4 6" xfId="40050" xr:uid="{00000000-0005-0000-0000-0000CD450000}"/>
    <cellStyle name="40% - Énfasis5 2 8 4 7" xfId="45113" xr:uid="{6F7287C7-5F0E-42CB-9083-77958A703DDB}"/>
    <cellStyle name="40% - Énfasis5 2 8 5" xfId="5627" xr:uid="{00000000-0005-0000-0000-0000CE450000}"/>
    <cellStyle name="40% - Énfasis5 2 8 5 2" xfId="27720" xr:uid="{00000000-0005-0000-0000-0000CF450000}"/>
    <cellStyle name="40% - Énfasis5 2 8 6" xfId="15708" xr:uid="{00000000-0005-0000-0000-0000D0450000}"/>
    <cellStyle name="40% - Énfasis5 2 8 6 2" xfId="32605" xr:uid="{00000000-0005-0000-0000-0000D1450000}"/>
    <cellStyle name="40% - Énfasis5 2 8 7" xfId="20011" xr:uid="{00000000-0005-0000-0000-0000D2450000}"/>
    <cellStyle name="40% - Énfasis5 2 8 8" xfId="10538" xr:uid="{00000000-0005-0000-0000-0000D3450000}"/>
    <cellStyle name="40% - Énfasis5 2 8 9" xfId="22679" xr:uid="{00000000-0005-0000-0000-0000D4450000}"/>
    <cellStyle name="40% - Énfasis5 2 9" xfId="833" xr:uid="{00000000-0005-0000-0000-0000D5450000}"/>
    <cellStyle name="40% - Énfasis5 2 9 10" xfId="42702" xr:uid="{3604F286-8D6B-43F2-8BF9-1F4ACAF5846F}"/>
    <cellStyle name="40% - Énfasis5 2 9 2" xfId="1182" xr:uid="{00000000-0005-0000-0000-0000D6450000}"/>
    <cellStyle name="40% - Énfasis5 2 9 2 2" xfId="3627" xr:uid="{00000000-0005-0000-0000-0000D7450000}"/>
    <cellStyle name="40% - Énfasis5 2 9 2 2 2" xfId="17737" xr:uid="{00000000-0005-0000-0000-0000D8450000}"/>
    <cellStyle name="40% - Énfasis5 2 9 2 2 2 2" xfId="30630" xr:uid="{00000000-0005-0000-0000-0000D9450000}"/>
    <cellStyle name="40% - Énfasis5 2 9 2 2 3" xfId="13448" xr:uid="{00000000-0005-0000-0000-0000DA450000}"/>
    <cellStyle name="40% - Énfasis5 2 9 2 2 3 2" xfId="35515" xr:uid="{00000000-0005-0000-0000-0000DB450000}"/>
    <cellStyle name="40% - Énfasis5 2 9 2 2 4" xfId="8570" xr:uid="{00000000-0005-0000-0000-0000DC450000}"/>
    <cellStyle name="40% - Énfasis5 2 9 2 2 5" xfId="25695" xr:uid="{00000000-0005-0000-0000-0000DD450000}"/>
    <cellStyle name="40% - Énfasis5 2 9 2 2 6" xfId="40524" xr:uid="{00000000-0005-0000-0000-0000DE450000}"/>
    <cellStyle name="40% - Énfasis5 2 9 2 2 7" xfId="45587" xr:uid="{161CE778-2711-48EF-8AD3-A8F47137202B}"/>
    <cellStyle name="40% - Énfasis5 2 9 2 3" xfId="6101" xr:uid="{00000000-0005-0000-0000-0000DF450000}"/>
    <cellStyle name="40% - Énfasis5 2 9 2 3 2" xfId="28194" xr:uid="{00000000-0005-0000-0000-0000E0450000}"/>
    <cellStyle name="40% - Énfasis5 2 9 2 4" xfId="20503" xr:uid="{00000000-0005-0000-0000-0000E1450000}"/>
    <cellStyle name="40% - Énfasis5 2 9 2 4 2" xfId="33079" xr:uid="{00000000-0005-0000-0000-0000E2450000}"/>
    <cellStyle name="40% - Énfasis5 2 9 2 5" xfId="11012" xr:uid="{00000000-0005-0000-0000-0000E3450000}"/>
    <cellStyle name="40% - Énfasis5 2 9 2 6" xfId="23153" xr:uid="{00000000-0005-0000-0000-0000E4450000}"/>
    <cellStyle name="40% - Énfasis5 2 9 2 7" xfId="37983" xr:uid="{00000000-0005-0000-0000-0000E5450000}"/>
    <cellStyle name="40% - Énfasis5 2 9 2 8" xfId="43051" xr:uid="{2FC15BA1-D1FA-4190-9F71-94FC80261418}"/>
    <cellStyle name="40% - Énfasis5 2 9 3" xfId="3278" xr:uid="{00000000-0005-0000-0000-0000E6450000}"/>
    <cellStyle name="40% - Énfasis5 2 9 3 2" xfId="17388" xr:uid="{00000000-0005-0000-0000-0000E7450000}"/>
    <cellStyle name="40% - Énfasis5 2 9 3 2 2" xfId="30281" xr:uid="{00000000-0005-0000-0000-0000E8450000}"/>
    <cellStyle name="40% - Énfasis5 2 9 3 3" xfId="13099" xr:uid="{00000000-0005-0000-0000-0000E9450000}"/>
    <cellStyle name="40% - Énfasis5 2 9 3 3 2" xfId="35166" xr:uid="{00000000-0005-0000-0000-0000EA450000}"/>
    <cellStyle name="40% - Énfasis5 2 9 3 4" xfId="8221" xr:uid="{00000000-0005-0000-0000-0000EB450000}"/>
    <cellStyle name="40% - Énfasis5 2 9 3 5" xfId="25346" xr:uid="{00000000-0005-0000-0000-0000EC450000}"/>
    <cellStyle name="40% - Énfasis5 2 9 3 6" xfId="40175" xr:uid="{00000000-0005-0000-0000-0000ED450000}"/>
    <cellStyle name="40% - Énfasis5 2 9 3 7" xfId="45238" xr:uid="{985C9E97-99EB-4DA1-82CC-16CDF34CA81E}"/>
    <cellStyle name="40% - Énfasis5 2 9 4" xfId="5752" xr:uid="{00000000-0005-0000-0000-0000EE450000}"/>
    <cellStyle name="40% - Énfasis5 2 9 4 2" xfId="27845" xr:uid="{00000000-0005-0000-0000-0000EF450000}"/>
    <cellStyle name="40% - Énfasis5 2 9 5" xfId="15244" xr:uid="{00000000-0005-0000-0000-0000F0450000}"/>
    <cellStyle name="40% - Énfasis5 2 9 5 2" xfId="32730" xr:uid="{00000000-0005-0000-0000-0000F1450000}"/>
    <cellStyle name="40% - Énfasis5 2 9 6" xfId="20154" xr:uid="{00000000-0005-0000-0000-0000F2450000}"/>
    <cellStyle name="40% - Énfasis5 2 9 7" xfId="10663" xr:uid="{00000000-0005-0000-0000-0000F3450000}"/>
    <cellStyle name="40% - Énfasis5 2 9 8" xfId="22804" xr:uid="{00000000-0005-0000-0000-0000F4450000}"/>
    <cellStyle name="40% - Énfasis5 2 9 9" xfId="37634" xr:uid="{00000000-0005-0000-0000-0000F5450000}"/>
    <cellStyle name="40% - Énfasis6" xfId="24" builtinId="51" customBuiltin="1"/>
    <cellStyle name="40% - Énfasis6 2" xfId="119" xr:uid="{00000000-0005-0000-0000-0000F7450000}"/>
    <cellStyle name="40% - Énfasis6 2 10" xfId="1800" xr:uid="{00000000-0005-0000-0000-0000F8450000}"/>
    <cellStyle name="40% - Énfasis6 2 10 2" xfId="4242" xr:uid="{00000000-0005-0000-0000-0000F9450000}"/>
    <cellStyle name="40% - Énfasis6 2 10 2 2" xfId="18352" xr:uid="{00000000-0005-0000-0000-0000FA450000}"/>
    <cellStyle name="40% - Énfasis6 2 10 2 2 2" xfId="31245" xr:uid="{00000000-0005-0000-0000-0000FB450000}"/>
    <cellStyle name="40% - Énfasis6 2 10 2 3" xfId="14063" xr:uid="{00000000-0005-0000-0000-0000FC450000}"/>
    <cellStyle name="40% - Énfasis6 2 10 2 3 2" xfId="36130" xr:uid="{00000000-0005-0000-0000-0000FD450000}"/>
    <cellStyle name="40% - Énfasis6 2 10 2 4" xfId="9185" xr:uid="{00000000-0005-0000-0000-0000FE450000}"/>
    <cellStyle name="40% - Énfasis6 2 10 2 5" xfId="26310" xr:uid="{00000000-0005-0000-0000-0000FF450000}"/>
    <cellStyle name="40% - Énfasis6 2 10 2 6" xfId="41139" xr:uid="{00000000-0005-0000-0000-000000460000}"/>
    <cellStyle name="40% - Énfasis6 2 10 2 7" xfId="46202" xr:uid="{00BEFC19-E55E-4989-AE84-F54E480B0B4E}"/>
    <cellStyle name="40% - Énfasis6 2 10 3" xfId="6716" xr:uid="{00000000-0005-0000-0000-000001460000}"/>
    <cellStyle name="40% - Énfasis6 2 10 3 2" xfId="28809" xr:uid="{00000000-0005-0000-0000-000002460000}"/>
    <cellStyle name="40% - Énfasis6 2 10 4" xfId="15877" xr:uid="{00000000-0005-0000-0000-000003460000}"/>
    <cellStyle name="40% - Énfasis6 2 10 4 2" xfId="33694" xr:uid="{00000000-0005-0000-0000-000004460000}"/>
    <cellStyle name="40% - Énfasis6 2 10 5" xfId="21118" xr:uid="{00000000-0005-0000-0000-000005460000}"/>
    <cellStyle name="40% - Énfasis6 2 10 6" xfId="11627" xr:uid="{00000000-0005-0000-0000-000006460000}"/>
    <cellStyle name="40% - Énfasis6 2 10 7" xfId="23768" xr:uid="{00000000-0005-0000-0000-000007460000}"/>
    <cellStyle name="40% - Énfasis6 2 10 8" xfId="38598" xr:uid="{00000000-0005-0000-0000-000008460000}"/>
    <cellStyle name="40% - Énfasis6 2 10 9" xfId="43666" xr:uid="{54ECD319-C20A-4911-B969-904474DF4250}"/>
    <cellStyle name="40% - Énfasis6 2 11" xfId="2439" xr:uid="{00000000-0005-0000-0000-000009460000}"/>
    <cellStyle name="40% - Énfasis6 2 11 2" xfId="4881" xr:uid="{00000000-0005-0000-0000-00000A460000}"/>
    <cellStyle name="40% - Énfasis6 2 11 2 2" xfId="18991" xr:uid="{00000000-0005-0000-0000-00000B460000}"/>
    <cellStyle name="40% - Énfasis6 2 11 2 2 2" xfId="31884" xr:uid="{00000000-0005-0000-0000-00000C460000}"/>
    <cellStyle name="40% - Énfasis6 2 11 2 3" xfId="14702" xr:uid="{00000000-0005-0000-0000-00000D460000}"/>
    <cellStyle name="40% - Énfasis6 2 11 2 3 2" xfId="36769" xr:uid="{00000000-0005-0000-0000-00000E460000}"/>
    <cellStyle name="40% - Énfasis6 2 11 2 4" xfId="9824" xr:uid="{00000000-0005-0000-0000-00000F460000}"/>
    <cellStyle name="40% - Énfasis6 2 11 2 5" xfId="26949" xr:uid="{00000000-0005-0000-0000-000010460000}"/>
    <cellStyle name="40% - Énfasis6 2 11 2 6" xfId="41778" xr:uid="{00000000-0005-0000-0000-000011460000}"/>
    <cellStyle name="40% - Énfasis6 2 11 2 7" xfId="46841" xr:uid="{3AEF3BF1-449E-4593-AADD-BC966465043B}"/>
    <cellStyle name="40% - Énfasis6 2 11 3" xfId="7355" xr:uid="{00000000-0005-0000-0000-000012460000}"/>
    <cellStyle name="40% - Énfasis6 2 11 3 2" xfId="29448" xr:uid="{00000000-0005-0000-0000-000013460000}"/>
    <cellStyle name="40% - Énfasis6 2 11 4" xfId="16516" xr:uid="{00000000-0005-0000-0000-000014460000}"/>
    <cellStyle name="40% - Énfasis6 2 11 4 2" xfId="34333" xr:uid="{00000000-0005-0000-0000-000015460000}"/>
    <cellStyle name="40% - Énfasis6 2 11 5" xfId="21757" xr:uid="{00000000-0005-0000-0000-000016460000}"/>
    <cellStyle name="40% - Énfasis6 2 11 6" xfId="12266" xr:uid="{00000000-0005-0000-0000-000017460000}"/>
    <cellStyle name="40% - Énfasis6 2 11 7" xfId="24407" xr:uid="{00000000-0005-0000-0000-000018460000}"/>
    <cellStyle name="40% - Énfasis6 2 11 8" xfId="39237" xr:uid="{00000000-0005-0000-0000-000019460000}"/>
    <cellStyle name="40% - Énfasis6 2 11 9" xfId="44305" xr:uid="{8B21417A-D6A8-45EE-928D-859730AE2243}"/>
    <cellStyle name="40% - Énfasis6 2 12" xfId="852" xr:uid="{00000000-0005-0000-0000-00001A460000}"/>
    <cellStyle name="40% - Énfasis6 2 12 2" xfId="3297" xr:uid="{00000000-0005-0000-0000-00001B460000}"/>
    <cellStyle name="40% - Énfasis6 2 12 2 2" xfId="17407" xr:uid="{00000000-0005-0000-0000-00001C460000}"/>
    <cellStyle name="40% - Énfasis6 2 12 2 2 2" xfId="30300" xr:uid="{00000000-0005-0000-0000-00001D460000}"/>
    <cellStyle name="40% - Énfasis6 2 12 2 3" xfId="13118" xr:uid="{00000000-0005-0000-0000-00001E460000}"/>
    <cellStyle name="40% - Énfasis6 2 12 2 3 2" xfId="35185" xr:uid="{00000000-0005-0000-0000-00001F460000}"/>
    <cellStyle name="40% - Énfasis6 2 12 2 4" xfId="8240" xr:uid="{00000000-0005-0000-0000-000020460000}"/>
    <cellStyle name="40% - Énfasis6 2 12 2 5" xfId="25365" xr:uid="{00000000-0005-0000-0000-000021460000}"/>
    <cellStyle name="40% - Énfasis6 2 12 2 6" xfId="40194" xr:uid="{00000000-0005-0000-0000-000022460000}"/>
    <cellStyle name="40% - Énfasis6 2 12 2 7" xfId="45257" xr:uid="{92187527-9F5C-46EF-90F6-B2DC586DA7EA}"/>
    <cellStyle name="40% - Énfasis6 2 12 3" xfId="5771" xr:uid="{00000000-0005-0000-0000-000023460000}"/>
    <cellStyle name="40% - Énfasis6 2 12 3 2" xfId="27864" xr:uid="{00000000-0005-0000-0000-000024460000}"/>
    <cellStyle name="40% - Énfasis6 2 12 4" xfId="20173" xr:uid="{00000000-0005-0000-0000-000025460000}"/>
    <cellStyle name="40% - Énfasis6 2 12 4 2" xfId="32749" xr:uid="{00000000-0005-0000-0000-000026460000}"/>
    <cellStyle name="40% - Énfasis6 2 12 5" xfId="10682" xr:uid="{00000000-0005-0000-0000-000027460000}"/>
    <cellStyle name="40% - Énfasis6 2 12 6" xfId="22823" xr:uid="{00000000-0005-0000-0000-000028460000}"/>
    <cellStyle name="40% - Énfasis6 2 12 7" xfId="37653" xr:uid="{00000000-0005-0000-0000-000029460000}"/>
    <cellStyle name="40% - Énfasis6 2 12 8" xfId="42721" xr:uid="{65BFCC62-91AB-4E71-8BE7-516CEE9B7BB3}"/>
    <cellStyle name="40% - Énfasis6 2 13" xfId="2691" xr:uid="{00000000-0005-0000-0000-00002A460000}"/>
    <cellStyle name="40% - Énfasis6 2 13 2" xfId="5159" xr:uid="{00000000-0005-0000-0000-00002B460000}"/>
    <cellStyle name="40% - Énfasis6 2 13 2 2" xfId="16818" xr:uid="{00000000-0005-0000-0000-00002C460000}"/>
    <cellStyle name="40% - Énfasis6 2 13 2 3" xfId="24754" xr:uid="{00000000-0005-0000-0000-00002D460000}"/>
    <cellStyle name="40% - Énfasis6 2 13 2 4" xfId="39583" xr:uid="{00000000-0005-0000-0000-00002E460000}"/>
    <cellStyle name="40% - Énfasis6 2 13 2 5" xfId="44651" xr:uid="{20F56C4A-3041-4FBE-8371-842B39F43F7E}"/>
    <cellStyle name="40% - Énfasis6 2 13 3" xfId="19549" xr:uid="{00000000-0005-0000-0000-00002F460000}"/>
    <cellStyle name="40% - Énfasis6 2 13 3 2" xfId="29694" xr:uid="{00000000-0005-0000-0000-000030460000}"/>
    <cellStyle name="40% - Énfasis6 2 13 4" xfId="12512" xr:uid="{00000000-0005-0000-0000-000031460000}"/>
    <cellStyle name="40% - Énfasis6 2 13 4 2" xfId="34579" xr:uid="{00000000-0005-0000-0000-000032460000}"/>
    <cellStyle name="40% - Énfasis6 2 13 5" xfId="22212" xr:uid="{00000000-0005-0000-0000-000033460000}"/>
    <cellStyle name="40% - Énfasis6 2 13 6" xfId="37042" xr:uid="{00000000-0005-0000-0000-000034460000}"/>
    <cellStyle name="40% - Énfasis6 2 13 7" xfId="42115" xr:uid="{81E499AD-EA49-476D-8ACB-911822772961}"/>
    <cellStyle name="40% - Énfasis6 2 14" xfId="7591" xr:uid="{00000000-0005-0000-0000-000035460000}"/>
    <cellStyle name="40% - Énfasis6 2 14 2" xfId="21993" xr:uid="{00000000-0005-0000-0000-000036460000}"/>
    <cellStyle name="40% - Énfasis6 2 14 2 2" xfId="27185" xr:uid="{00000000-0005-0000-0000-000037460000}"/>
    <cellStyle name="40% - Énfasis6 2 14 2 3" xfId="42014" xr:uid="{00000000-0005-0000-0000-000038460000}"/>
    <cellStyle name="40% - Énfasis6 2 14 2 4" xfId="47076" xr:uid="{6B63DF6B-9F59-45B1-A3B3-2C7F2D8F7BB5}"/>
    <cellStyle name="40% - Énfasis6 2 14 3" xfId="16764" xr:uid="{00000000-0005-0000-0000-000039460000}"/>
    <cellStyle name="40% - Énfasis6 2 14 4" xfId="24643" xr:uid="{00000000-0005-0000-0000-00003A460000}"/>
    <cellStyle name="40% - Énfasis6 2 14 5" xfId="39472" xr:uid="{00000000-0005-0000-0000-00003B460000}"/>
    <cellStyle name="40% - Énfasis6 2 14 6" xfId="44540" xr:uid="{9C23904A-F353-4C65-A3C5-B4AB1DF53729}"/>
    <cellStyle name="40% - Énfasis6 2 15" xfId="7647" xr:uid="{00000000-0005-0000-0000-00003C460000}"/>
    <cellStyle name="40% - Énfasis6 2 15 2" xfId="19226" xr:uid="{00000000-0005-0000-0000-00003D460000}"/>
    <cellStyle name="40% - Énfasis6 2 15 3" xfId="24699" xr:uid="{00000000-0005-0000-0000-00003E460000}"/>
    <cellStyle name="40% - Énfasis6 2 15 4" xfId="39528" xr:uid="{00000000-0005-0000-0000-00003F460000}"/>
    <cellStyle name="40% - Énfasis6 2 15 5" xfId="44596" xr:uid="{82DBF16E-E278-4124-9924-4E561439C21B}"/>
    <cellStyle name="40% - Énfasis6 2 16" xfId="5119" xr:uid="{00000000-0005-0000-0000-000040460000}"/>
    <cellStyle name="40% - Énfasis6 2 16 2" xfId="24719" xr:uid="{00000000-0005-0000-0000-000041460000}"/>
    <cellStyle name="40% - Énfasis6 2 16 3" xfId="39548" xr:uid="{00000000-0005-0000-0000-000042460000}"/>
    <cellStyle name="40% - Énfasis6 2 16 4" xfId="44616" xr:uid="{6BBC770A-6475-41A1-8339-7B3E5C49B99C}"/>
    <cellStyle name="40% - Énfasis6 2 17" xfId="19248" xr:uid="{00000000-0005-0000-0000-000043460000}"/>
    <cellStyle name="40% - Énfasis6 2 17 2" xfId="27253" xr:uid="{00000000-0005-0000-0000-000044460000}"/>
    <cellStyle name="40% - Énfasis6 2 18" xfId="19515" xr:uid="{00000000-0005-0000-0000-000045460000}"/>
    <cellStyle name="40% - Énfasis6 2 18 2" xfId="32138" xr:uid="{00000000-0005-0000-0000-000046460000}"/>
    <cellStyle name="40% - Énfasis6 2 19" xfId="10071" xr:uid="{00000000-0005-0000-0000-000047460000}"/>
    <cellStyle name="40% - Énfasis6 2 2" xfId="120" xr:uid="{00000000-0005-0000-0000-000048460000}"/>
    <cellStyle name="40% - Énfasis6 2 2 10" xfId="2440" xr:uid="{00000000-0005-0000-0000-000049460000}"/>
    <cellStyle name="40% - Énfasis6 2 2 10 2" xfId="4882" xr:uid="{00000000-0005-0000-0000-00004A460000}"/>
    <cellStyle name="40% - Énfasis6 2 2 10 2 2" xfId="18992" xr:uid="{00000000-0005-0000-0000-00004B460000}"/>
    <cellStyle name="40% - Énfasis6 2 2 10 2 2 2" xfId="31885" xr:uid="{00000000-0005-0000-0000-00004C460000}"/>
    <cellStyle name="40% - Énfasis6 2 2 10 2 3" xfId="14703" xr:uid="{00000000-0005-0000-0000-00004D460000}"/>
    <cellStyle name="40% - Énfasis6 2 2 10 2 3 2" xfId="36770" xr:uid="{00000000-0005-0000-0000-00004E460000}"/>
    <cellStyle name="40% - Énfasis6 2 2 10 2 4" xfId="9825" xr:uid="{00000000-0005-0000-0000-00004F460000}"/>
    <cellStyle name="40% - Énfasis6 2 2 10 2 5" xfId="26950" xr:uid="{00000000-0005-0000-0000-000050460000}"/>
    <cellStyle name="40% - Énfasis6 2 2 10 2 6" xfId="41779" xr:uid="{00000000-0005-0000-0000-000051460000}"/>
    <cellStyle name="40% - Énfasis6 2 2 10 2 7" xfId="46842" xr:uid="{7C006B43-4B50-4B15-BB19-D8758DACA67D}"/>
    <cellStyle name="40% - Énfasis6 2 2 10 3" xfId="7356" xr:uid="{00000000-0005-0000-0000-000052460000}"/>
    <cellStyle name="40% - Énfasis6 2 2 10 3 2" xfId="29449" xr:uid="{00000000-0005-0000-0000-000053460000}"/>
    <cellStyle name="40% - Énfasis6 2 2 10 4" xfId="16517" xr:uid="{00000000-0005-0000-0000-000054460000}"/>
    <cellStyle name="40% - Énfasis6 2 2 10 4 2" xfId="34334" xr:uid="{00000000-0005-0000-0000-000055460000}"/>
    <cellStyle name="40% - Énfasis6 2 2 10 5" xfId="21758" xr:uid="{00000000-0005-0000-0000-000056460000}"/>
    <cellStyle name="40% - Énfasis6 2 2 10 6" xfId="12267" xr:uid="{00000000-0005-0000-0000-000057460000}"/>
    <cellStyle name="40% - Énfasis6 2 2 10 7" xfId="24408" xr:uid="{00000000-0005-0000-0000-000058460000}"/>
    <cellStyle name="40% - Énfasis6 2 2 10 8" xfId="39238" xr:uid="{00000000-0005-0000-0000-000059460000}"/>
    <cellStyle name="40% - Énfasis6 2 2 10 9" xfId="44306" xr:uid="{E28B0147-15FF-400C-8BB4-1C22A14512F1}"/>
    <cellStyle name="40% - Énfasis6 2 2 11" xfId="876" xr:uid="{00000000-0005-0000-0000-00005A460000}"/>
    <cellStyle name="40% - Énfasis6 2 2 11 2" xfId="3321" xr:uid="{00000000-0005-0000-0000-00005B460000}"/>
    <cellStyle name="40% - Énfasis6 2 2 11 2 2" xfId="17431" xr:uid="{00000000-0005-0000-0000-00005C460000}"/>
    <cellStyle name="40% - Énfasis6 2 2 11 2 2 2" xfId="30324" xr:uid="{00000000-0005-0000-0000-00005D460000}"/>
    <cellStyle name="40% - Énfasis6 2 2 11 2 3" xfId="13142" xr:uid="{00000000-0005-0000-0000-00005E460000}"/>
    <cellStyle name="40% - Énfasis6 2 2 11 2 3 2" xfId="35209" xr:uid="{00000000-0005-0000-0000-00005F460000}"/>
    <cellStyle name="40% - Énfasis6 2 2 11 2 4" xfId="8264" xr:uid="{00000000-0005-0000-0000-000060460000}"/>
    <cellStyle name="40% - Énfasis6 2 2 11 2 5" xfId="25389" xr:uid="{00000000-0005-0000-0000-000061460000}"/>
    <cellStyle name="40% - Énfasis6 2 2 11 2 6" xfId="40218" xr:uid="{00000000-0005-0000-0000-000062460000}"/>
    <cellStyle name="40% - Énfasis6 2 2 11 2 7" xfId="45281" xr:uid="{F4AB6579-CF00-48DF-B750-175AF464E6BA}"/>
    <cellStyle name="40% - Énfasis6 2 2 11 3" xfId="5795" xr:uid="{00000000-0005-0000-0000-000063460000}"/>
    <cellStyle name="40% - Énfasis6 2 2 11 3 2" xfId="27888" xr:uid="{00000000-0005-0000-0000-000064460000}"/>
    <cellStyle name="40% - Énfasis6 2 2 11 4" xfId="20197" xr:uid="{00000000-0005-0000-0000-000065460000}"/>
    <cellStyle name="40% - Énfasis6 2 2 11 4 2" xfId="32773" xr:uid="{00000000-0005-0000-0000-000066460000}"/>
    <cellStyle name="40% - Énfasis6 2 2 11 5" xfId="10706" xr:uid="{00000000-0005-0000-0000-000067460000}"/>
    <cellStyle name="40% - Énfasis6 2 2 11 6" xfId="22847" xr:uid="{00000000-0005-0000-0000-000068460000}"/>
    <cellStyle name="40% - Énfasis6 2 2 11 7" xfId="37677" xr:uid="{00000000-0005-0000-0000-000069460000}"/>
    <cellStyle name="40% - Énfasis6 2 2 11 8" xfId="42745" xr:uid="{96E4250A-C82D-4403-822B-F4B50B8F12DB}"/>
    <cellStyle name="40% - Énfasis6 2 2 12" xfId="2692" xr:uid="{00000000-0005-0000-0000-00006A460000}"/>
    <cellStyle name="40% - Énfasis6 2 2 12 2" xfId="7611" xr:uid="{00000000-0005-0000-0000-00006B460000}"/>
    <cellStyle name="40% - Énfasis6 2 2 12 2 2" xfId="27205" xr:uid="{00000000-0005-0000-0000-00006C460000}"/>
    <cellStyle name="40% - Énfasis6 2 2 12 2 3" xfId="42034" xr:uid="{00000000-0005-0000-0000-00006D460000}"/>
    <cellStyle name="40% - Énfasis6 2 2 12 2 4" xfId="47096" xr:uid="{AB93A295-E9BE-45A8-8809-80A0049554B6}"/>
    <cellStyle name="40% - Énfasis6 2 2 12 3" xfId="22013" xr:uid="{00000000-0005-0000-0000-00006E460000}"/>
    <cellStyle name="40% - Énfasis6 2 2 12 3 2" xfId="29695" xr:uid="{00000000-0005-0000-0000-00006F460000}"/>
    <cellStyle name="40% - Énfasis6 2 2 12 4" xfId="12513" xr:uid="{00000000-0005-0000-0000-000070460000}"/>
    <cellStyle name="40% - Énfasis6 2 2 12 4 2" xfId="34580" xr:uid="{00000000-0005-0000-0000-000071460000}"/>
    <cellStyle name="40% - Énfasis6 2 2 12 5" xfId="24663" xr:uid="{00000000-0005-0000-0000-000072460000}"/>
    <cellStyle name="40% - Énfasis6 2 2 12 6" xfId="39492" xr:uid="{00000000-0005-0000-0000-000073460000}"/>
    <cellStyle name="40% - Énfasis6 2 2 12 7" xfId="44560" xr:uid="{727845DC-1E2F-4A5F-A659-4A72AE7326D0}"/>
    <cellStyle name="40% - Énfasis6 2 2 13" xfId="5160" xr:uid="{00000000-0005-0000-0000-000074460000}"/>
    <cellStyle name="40% - Énfasis6 2 2 13 2" xfId="16765" xr:uid="{00000000-0005-0000-0000-000075460000}"/>
    <cellStyle name="40% - Énfasis6 2 2 13 3" xfId="24755" xr:uid="{00000000-0005-0000-0000-000076460000}"/>
    <cellStyle name="40% - Énfasis6 2 2 13 4" xfId="39584" xr:uid="{00000000-0005-0000-0000-000077460000}"/>
    <cellStyle name="40% - Énfasis6 2 2 13 5" xfId="44652" xr:uid="{6571F465-BA5C-42E2-9E9A-8F960776C238}"/>
    <cellStyle name="40% - Énfasis6 2 2 14" xfId="14939" xr:uid="{00000000-0005-0000-0000-000078460000}"/>
    <cellStyle name="40% - Énfasis6 2 2 14 2" xfId="27254" xr:uid="{00000000-0005-0000-0000-000079460000}"/>
    <cellStyle name="40% - Énfasis6 2 2 15" xfId="19268" xr:uid="{00000000-0005-0000-0000-00007A460000}"/>
    <cellStyle name="40% - Énfasis6 2 2 15 2" xfId="32139" xr:uid="{00000000-0005-0000-0000-00007B460000}"/>
    <cellStyle name="40% - Énfasis6 2 2 16" xfId="19550" xr:uid="{00000000-0005-0000-0000-00007C460000}"/>
    <cellStyle name="40% - Énfasis6 2 2 17" xfId="10072" xr:uid="{00000000-0005-0000-0000-00007D460000}"/>
    <cellStyle name="40% - Énfasis6 2 2 18" xfId="22084" xr:uid="{00000000-0005-0000-0000-00007E460000}"/>
    <cellStyle name="40% - Énfasis6 2 2 19" xfId="22213" xr:uid="{00000000-0005-0000-0000-00007F460000}"/>
    <cellStyle name="40% - Énfasis6 2 2 2" xfId="221" xr:uid="{00000000-0005-0000-0000-000080460000}"/>
    <cellStyle name="40% - Énfasis6 2 2 2 10" xfId="15035" xr:uid="{00000000-0005-0000-0000-000081460000}"/>
    <cellStyle name="40% - Énfasis6 2 2 2 10 2" xfId="32205" xr:uid="{00000000-0005-0000-0000-000082460000}"/>
    <cellStyle name="40% - Énfasis6 2 2 2 11" xfId="19365" xr:uid="{00000000-0005-0000-0000-000083460000}"/>
    <cellStyle name="40% - Énfasis6 2 2 2 12" xfId="19613" xr:uid="{00000000-0005-0000-0000-000084460000}"/>
    <cellStyle name="40% - Énfasis6 2 2 2 13" xfId="10138" xr:uid="{00000000-0005-0000-0000-000085460000}"/>
    <cellStyle name="40% - Énfasis6 2 2 2 14" xfId="22138" xr:uid="{00000000-0005-0000-0000-000086460000}"/>
    <cellStyle name="40% - Énfasis6 2 2 2 15" xfId="22279" xr:uid="{00000000-0005-0000-0000-000087460000}"/>
    <cellStyle name="40% - Énfasis6 2 2 2 16" xfId="37109" xr:uid="{00000000-0005-0000-0000-000088460000}"/>
    <cellStyle name="40% - Énfasis6 2 2 2 17" xfId="42179" xr:uid="{D541F1E5-833B-4786-B2A1-8E26F2B6DC8C}"/>
    <cellStyle name="40% - Énfasis6 2 2 2 2" xfId="414" xr:uid="{00000000-0005-0000-0000-000089460000}"/>
    <cellStyle name="40% - Énfasis6 2 2 2 2 10" xfId="37275" xr:uid="{00000000-0005-0000-0000-00008A460000}"/>
    <cellStyle name="40% - Énfasis6 2 2 2 2 11" xfId="42343" xr:uid="{B6DD6C5C-17A6-4860-8DC5-0BC57CDC2E15}"/>
    <cellStyle name="40% - Énfasis6 2 2 2 2 2" xfId="2028" xr:uid="{00000000-0005-0000-0000-00008B460000}"/>
    <cellStyle name="40% - Énfasis6 2 2 2 2 2 2" xfId="4470" xr:uid="{00000000-0005-0000-0000-00008C460000}"/>
    <cellStyle name="40% - Énfasis6 2 2 2 2 2 2 2" xfId="18580" xr:uid="{00000000-0005-0000-0000-00008D460000}"/>
    <cellStyle name="40% - Énfasis6 2 2 2 2 2 2 2 2" xfId="31473" xr:uid="{00000000-0005-0000-0000-00008E460000}"/>
    <cellStyle name="40% - Énfasis6 2 2 2 2 2 2 3" xfId="14291" xr:uid="{00000000-0005-0000-0000-00008F460000}"/>
    <cellStyle name="40% - Énfasis6 2 2 2 2 2 2 3 2" xfId="36358" xr:uid="{00000000-0005-0000-0000-000090460000}"/>
    <cellStyle name="40% - Énfasis6 2 2 2 2 2 2 4" xfId="9413" xr:uid="{00000000-0005-0000-0000-000091460000}"/>
    <cellStyle name="40% - Énfasis6 2 2 2 2 2 2 5" xfId="26538" xr:uid="{00000000-0005-0000-0000-000092460000}"/>
    <cellStyle name="40% - Énfasis6 2 2 2 2 2 2 6" xfId="41367" xr:uid="{00000000-0005-0000-0000-000093460000}"/>
    <cellStyle name="40% - Énfasis6 2 2 2 2 2 2 7" xfId="46430" xr:uid="{3503E1D6-2DD0-40F3-80E1-746E12BB3DEA}"/>
    <cellStyle name="40% - Énfasis6 2 2 2 2 2 3" xfId="6944" xr:uid="{00000000-0005-0000-0000-000094460000}"/>
    <cellStyle name="40% - Énfasis6 2 2 2 2 2 3 2" xfId="29037" xr:uid="{00000000-0005-0000-0000-000095460000}"/>
    <cellStyle name="40% - Énfasis6 2 2 2 2 2 4" xfId="16105" xr:uid="{00000000-0005-0000-0000-000096460000}"/>
    <cellStyle name="40% - Énfasis6 2 2 2 2 2 4 2" xfId="33922" xr:uid="{00000000-0005-0000-0000-000097460000}"/>
    <cellStyle name="40% - Énfasis6 2 2 2 2 2 5" xfId="21346" xr:uid="{00000000-0005-0000-0000-000098460000}"/>
    <cellStyle name="40% - Énfasis6 2 2 2 2 2 6" xfId="11855" xr:uid="{00000000-0005-0000-0000-000099460000}"/>
    <cellStyle name="40% - Énfasis6 2 2 2 2 2 7" xfId="23996" xr:uid="{00000000-0005-0000-0000-00009A460000}"/>
    <cellStyle name="40% - Énfasis6 2 2 2 2 2 8" xfId="38826" xr:uid="{00000000-0005-0000-0000-00009B460000}"/>
    <cellStyle name="40% - Énfasis6 2 2 2 2 2 9" xfId="43894" xr:uid="{44151838-80FB-40E1-9CB9-5CD377C3ADD1}"/>
    <cellStyle name="40% - Énfasis6 2 2 2 2 3" xfId="1415" xr:uid="{00000000-0005-0000-0000-00009C460000}"/>
    <cellStyle name="40% - Énfasis6 2 2 2 2 3 2" xfId="3857" xr:uid="{00000000-0005-0000-0000-00009D460000}"/>
    <cellStyle name="40% - Énfasis6 2 2 2 2 3 2 2" xfId="17967" xr:uid="{00000000-0005-0000-0000-00009E460000}"/>
    <cellStyle name="40% - Énfasis6 2 2 2 2 3 2 2 2" xfId="30860" xr:uid="{00000000-0005-0000-0000-00009F460000}"/>
    <cellStyle name="40% - Énfasis6 2 2 2 2 3 2 3" xfId="13678" xr:uid="{00000000-0005-0000-0000-0000A0460000}"/>
    <cellStyle name="40% - Énfasis6 2 2 2 2 3 2 3 2" xfId="35745" xr:uid="{00000000-0005-0000-0000-0000A1460000}"/>
    <cellStyle name="40% - Énfasis6 2 2 2 2 3 2 4" xfId="8800" xr:uid="{00000000-0005-0000-0000-0000A2460000}"/>
    <cellStyle name="40% - Énfasis6 2 2 2 2 3 2 5" xfId="25925" xr:uid="{00000000-0005-0000-0000-0000A3460000}"/>
    <cellStyle name="40% - Énfasis6 2 2 2 2 3 2 6" xfId="40754" xr:uid="{00000000-0005-0000-0000-0000A4460000}"/>
    <cellStyle name="40% - Énfasis6 2 2 2 2 3 2 7" xfId="45817" xr:uid="{273F86F0-8FAA-43A8-9B80-62A5FEF8A644}"/>
    <cellStyle name="40% - Énfasis6 2 2 2 2 3 3" xfId="6331" xr:uid="{00000000-0005-0000-0000-0000A5460000}"/>
    <cellStyle name="40% - Énfasis6 2 2 2 2 3 3 2" xfId="28424" xr:uid="{00000000-0005-0000-0000-0000A6460000}"/>
    <cellStyle name="40% - Énfasis6 2 2 2 2 3 4" xfId="20733" xr:uid="{00000000-0005-0000-0000-0000A7460000}"/>
    <cellStyle name="40% - Énfasis6 2 2 2 2 3 4 2" xfId="33309" xr:uid="{00000000-0005-0000-0000-0000A8460000}"/>
    <cellStyle name="40% - Énfasis6 2 2 2 2 3 5" xfId="11242" xr:uid="{00000000-0005-0000-0000-0000A9460000}"/>
    <cellStyle name="40% - Énfasis6 2 2 2 2 3 6" xfId="23383" xr:uid="{00000000-0005-0000-0000-0000AA460000}"/>
    <cellStyle name="40% - Énfasis6 2 2 2 2 3 7" xfId="38213" xr:uid="{00000000-0005-0000-0000-0000AB460000}"/>
    <cellStyle name="40% - Énfasis6 2 2 2 2 3 8" xfId="43281" xr:uid="{517C1577-8C5D-4B7B-9801-0B530E189F6E}"/>
    <cellStyle name="40% - Énfasis6 2 2 2 2 4" xfId="2919" xr:uid="{00000000-0005-0000-0000-0000AC460000}"/>
    <cellStyle name="40% - Énfasis6 2 2 2 2 4 2" xfId="17029" xr:uid="{00000000-0005-0000-0000-0000AD460000}"/>
    <cellStyle name="40% - Énfasis6 2 2 2 2 4 2 2" xfId="29922" xr:uid="{00000000-0005-0000-0000-0000AE460000}"/>
    <cellStyle name="40% - Énfasis6 2 2 2 2 4 3" xfId="12740" xr:uid="{00000000-0005-0000-0000-0000AF460000}"/>
    <cellStyle name="40% - Énfasis6 2 2 2 2 4 3 2" xfId="34807" xr:uid="{00000000-0005-0000-0000-0000B0460000}"/>
    <cellStyle name="40% - Énfasis6 2 2 2 2 4 4" xfId="7862" xr:uid="{00000000-0005-0000-0000-0000B1460000}"/>
    <cellStyle name="40% - Énfasis6 2 2 2 2 4 5" xfId="24987" xr:uid="{00000000-0005-0000-0000-0000B2460000}"/>
    <cellStyle name="40% - Énfasis6 2 2 2 2 4 6" xfId="39816" xr:uid="{00000000-0005-0000-0000-0000B3460000}"/>
    <cellStyle name="40% - Énfasis6 2 2 2 2 4 7" xfId="44879" xr:uid="{938276A3-8B78-4CFF-8586-FA2BB06A59EF}"/>
    <cellStyle name="40% - Énfasis6 2 2 2 2 5" xfId="5393" xr:uid="{00000000-0005-0000-0000-0000B4460000}"/>
    <cellStyle name="40% - Énfasis6 2 2 2 2 5 2" xfId="27486" xr:uid="{00000000-0005-0000-0000-0000B5460000}"/>
    <cellStyle name="40% - Énfasis6 2 2 2 2 6" xfId="15474" xr:uid="{00000000-0005-0000-0000-0000B6460000}"/>
    <cellStyle name="40% - Énfasis6 2 2 2 2 6 2" xfId="32371" xr:uid="{00000000-0005-0000-0000-0000B7460000}"/>
    <cellStyle name="40% - Énfasis6 2 2 2 2 7" xfId="19777" xr:uid="{00000000-0005-0000-0000-0000B8460000}"/>
    <cellStyle name="40% - Énfasis6 2 2 2 2 8" xfId="10304" xr:uid="{00000000-0005-0000-0000-0000B9460000}"/>
    <cellStyle name="40% - Énfasis6 2 2 2 2 9" xfId="22445" xr:uid="{00000000-0005-0000-0000-0000BA460000}"/>
    <cellStyle name="40% - Énfasis6 2 2 2 3" xfId="664" xr:uid="{00000000-0005-0000-0000-0000BB460000}"/>
    <cellStyle name="40% - Énfasis6 2 2 2 3 10" xfId="37521" xr:uid="{00000000-0005-0000-0000-0000BC460000}"/>
    <cellStyle name="40% - Énfasis6 2 2 2 3 11" xfId="42589" xr:uid="{52087446-95DF-40F0-B19C-EEF29BED72B2}"/>
    <cellStyle name="40% - Énfasis6 2 2 2 3 2" xfId="2274" xr:uid="{00000000-0005-0000-0000-0000BD460000}"/>
    <cellStyle name="40% - Énfasis6 2 2 2 3 2 2" xfId="4716" xr:uid="{00000000-0005-0000-0000-0000BE460000}"/>
    <cellStyle name="40% - Énfasis6 2 2 2 3 2 2 2" xfId="18826" xr:uid="{00000000-0005-0000-0000-0000BF460000}"/>
    <cellStyle name="40% - Énfasis6 2 2 2 3 2 2 2 2" xfId="31719" xr:uid="{00000000-0005-0000-0000-0000C0460000}"/>
    <cellStyle name="40% - Énfasis6 2 2 2 3 2 2 3" xfId="14537" xr:uid="{00000000-0005-0000-0000-0000C1460000}"/>
    <cellStyle name="40% - Énfasis6 2 2 2 3 2 2 3 2" xfId="36604" xr:uid="{00000000-0005-0000-0000-0000C2460000}"/>
    <cellStyle name="40% - Énfasis6 2 2 2 3 2 2 4" xfId="9659" xr:uid="{00000000-0005-0000-0000-0000C3460000}"/>
    <cellStyle name="40% - Énfasis6 2 2 2 3 2 2 5" xfId="26784" xr:uid="{00000000-0005-0000-0000-0000C4460000}"/>
    <cellStyle name="40% - Énfasis6 2 2 2 3 2 2 6" xfId="41613" xr:uid="{00000000-0005-0000-0000-0000C5460000}"/>
    <cellStyle name="40% - Énfasis6 2 2 2 3 2 2 7" xfId="46676" xr:uid="{CC97D596-38DA-4012-A199-3434A192F8C8}"/>
    <cellStyle name="40% - Énfasis6 2 2 2 3 2 3" xfId="7190" xr:uid="{00000000-0005-0000-0000-0000C6460000}"/>
    <cellStyle name="40% - Énfasis6 2 2 2 3 2 3 2" xfId="29283" xr:uid="{00000000-0005-0000-0000-0000C7460000}"/>
    <cellStyle name="40% - Énfasis6 2 2 2 3 2 4" xfId="16351" xr:uid="{00000000-0005-0000-0000-0000C8460000}"/>
    <cellStyle name="40% - Énfasis6 2 2 2 3 2 4 2" xfId="34168" xr:uid="{00000000-0005-0000-0000-0000C9460000}"/>
    <cellStyle name="40% - Énfasis6 2 2 2 3 2 5" xfId="21592" xr:uid="{00000000-0005-0000-0000-0000CA460000}"/>
    <cellStyle name="40% - Énfasis6 2 2 2 3 2 6" xfId="12101" xr:uid="{00000000-0005-0000-0000-0000CB460000}"/>
    <cellStyle name="40% - Énfasis6 2 2 2 3 2 7" xfId="24242" xr:uid="{00000000-0005-0000-0000-0000CC460000}"/>
    <cellStyle name="40% - Énfasis6 2 2 2 3 2 8" xfId="39072" xr:uid="{00000000-0005-0000-0000-0000CD460000}"/>
    <cellStyle name="40% - Énfasis6 2 2 2 3 2 9" xfId="44140" xr:uid="{A3F4EC3E-2D93-4690-A517-15C8FA6D6DE3}"/>
    <cellStyle name="40% - Énfasis6 2 2 2 3 3" xfId="1661" xr:uid="{00000000-0005-0000-0000-0000CE460000}"/>
    <cellStyle name="40% - Énfasis6 2 2 2 3 3 2" xfId="4103" xr:uid="{00000000-0005-0000-0000-0000CF460000}"/>
    <cellStyle name="40% - Énfasis6 2 2 2 3 3 2 2" xfId="18213" xr:uid="{00000000-0005-0000-0000-0000D0460000}"/>
    <cellStyle name="40% - Énfasis6 2 2 2 3 3 2 2 2" xfId="31106" xr:uid="{00000000-0005-0000-0000-0000D1460000}"/>
    <cellStyle name="40% - Énfasis6 2 2 2 3 3 2 3" xfId="13924" xr:uid="{00000000-0005-0000-0000-0000D2460000}"/>
    <cellStyle name="40% - Énfasis6 2 2 2 3 3 2 3 2" xfId="35991" xr:uid="{00000000-0005-0000-0000-0000D3460000}"/>
    <cellStyle name="40% - Énfasis6 2 2 2 3 3 2 4" xfId="9046" xr:uid="{00000000-0005-0000-0000-0000D4460000}"/>
    <cellStyle name="40% - Énfasis6 2 2 2 3 3 2 5" xfId="26171" xr:uid="{00000000-0005-0000-0000-0000D5460000}"/>
    <cellStyle name="40% - Énfasis6 2 2 2 3 3 2 6" xfId="41000" xr:uid="{00000000-0005-0000-0000-0000D6460000}"/>
    <cellStyle name="40% - Énfasis6 2 2 2 3 3 2 7" xfId="46063" xr:uid="{8B23DB4D-81DC-4B5D-B93D-4C1F4CCA0F74}"/>
    <cellStyle name="40% - Énfasis6 2 2 2 3 3 3" xfId="6577" xr:uid="{00000000-0005-0000-0000-0000D7460000}"/>
    <cellStyle name="40% - Énfasis6 2 2 2 3 3 3 2" xfId="28670" xr:uid="{00000000-0005-0000-0000-0000D8460000}"/>
    <cellStyle name="40% - Énfasis6 2 2 2 3 3 4" xfId="20979" xr:uid="{00000000-0005-0000-0000-0000D9460000}"/>
    <cellStyle name="40% - Énfasis6 2 2 2 3 3 4 2" xfId="33555" xr:uid="{00000000-0005-0000-0000-0000DA460000}"/>
    <cellStyle name="40% - Énfasis6 2 2 2 3 3 5" xfId="11488" xr:uid="{00000000-0005-0000-0000-0000DB460000}"/>
    <cellStyle name="40% - Énfasis6 2 2 2 3 3 6" xfId="23629" xr:uid="{00000000-0005-0000-0000-0000DC460000}"/>
    <cellStyle name="40% - Énfasis6 2 2 2 3 3 7" xfId="38459" xr:uid="{00000000-0005-0000-0000-0000DD460000}"/>
    <cellStyle name="40% - Énfasis6 2 2 2 3 3 8" xfId="43527" xr:uid="{3F934A78-43C2-4EE8-8E94-FC8F58C1CE61}"/>
    <cellStyle name="40% - Énfasis6 2 2 2 3 4" xfId="3165" xr:uid="{00000000-0005-0000-0000-0000DE460000}"/>
    <cellStyle name="40% - Énfasis6 2 2 2 3 4 2" xfId="17275" xr:uid="{00000000-0005-0000-0000-0000DF460000}"/>
    <cellStyle name="40% - Énfasis6 2 2 2 3 4 2 2" xfId="30168" xr:uid="{00000000-0005-0000-0000-0000E0460000}"/>
    <cellStyle name="40% - Énfasis6 2 2 2 3 4 3" xfId="12986" xr:uid="{00000000-0005-0000-0000-0000E1460000}"/>
    <cellStyle name="40% - Énfasis6 2 2 2 3 4 3 2" xfId="35053" xr:uid="{00000000-0005-0000-0000-0000E2460000}"/>
    <cellStyle name="40% - Énfasis6 2 2 2 3 4 4" xfId="8108" xr:uid="{00000000-0005-0000-0000-0000E3460000}"/>
    <cellStyle name="40% - Énfasis6 2 2 2 3 4 5" xfId="25233" xr:uid="{00000000-0005-0000-0000-0000E4460000}"/>
    <cellStyle name="40% - Énfasis6 2 2 2 3 4 6" xfId="40062" xr:uid="{00000000-0005-0000-0000-0000E5460000}"/>
    <cellStyle name="40% - Énfasis6 2 2 2 3 4 7" xfId="45125" xr:uid="{CA61DF62-C7FE-4C4B-B97A-B1BCAA9289AF}"/>
    <cellStyle name="40% - Énfasis6 2 2 2 3 5" xfId="5639" xr:uid="{00000000-0005-0000-0000-0000E6460000}"/>
    <cellStyle name="40% - Énfasis6 2 2 2 3 5 2" xfId="27732" xr:uid="{00000000-0005-0000-0000-0000E7460000}"/>
    <cellStyle name="40% - Énfasis6 2 2 2 3 6" xfId="15720" xr:uid="{00000000-0005-0000-0000-0000E8460000}"/>
    <cellStyle name="40% - Énfasis6 2 2 2 3 6 2" xfId="32617" xr:uid="{00000000-0005-0000-0000-0000E9460000}"/>
    <cellStyle name="40% - Énfasis6 2 2 2 3 7" xfId="20023" xr:uid="{00000000-0005-0000-0000-0000EA460000}"/>
    <cellStyle name="40% - Énfasis6 2 2 2 3 8" xfId="10550" xr:uid="{00000000-0005-0000-0000-0000EB460000}"/>
    <cellStyle name="40% - Énfasis6 2 2 2 3 9" xfId="22691" xr:uid="{00000000-0005-0000-0000-0000EC460000}"/>
    <cellStyle name="40% - Énfasis6 2 2 2 4" xfId="1248" xr:uid="{00000000-0005-0000-0000-0000ED460000}"/>
    <cellStyle name="40% - Énfasis6 2 2 2 4 2" xfId="3693" xr:uid="{00000000-0005-0000-0000-0000EE460000}"/>
    <cellStyle name="40% - Énfasis6 2 2 2 4 2 2" xfId="17803" xr:uid="{00000000-0005-0000-0000-0000EF460000}"/>
    <cellStyle name="40% - Énfasis6 2 2 2 4 2 2 2" xfId="30696" xr:uid="{00000000-0005-0000-0000-0000F0460000}"/>
    <cellStyle name="40% - Énfasis6 2 2 2 4 2 3" xfId="13514" xr:uid="{00000000-0005-0000-0000-0000F1460000}"/>
    <cellStyle name="40% - Énfasis6 2 2 2 4 2 3 2" xfId="35581" xr:uid="{00000000-0005-0000-0000-0000F2460000}"/>
    <cellStyle name="40% - Énfasis6 2 2 2 4 2 4" xfId="8636" xr:uid="{00000000-0005-0000-0000-0000F3460000}"/>
    <cellStyle name="40% - Énfasis6 2 2 2 4 2 5" xfId="25761" xr:uid="{00000000-0005-0000-0000-0000F4460000}"/>
    <cellStyle name="40% - Énfasis6 2 2 2 4 2 6" xfId="40590" xr:uid="{00000000-0005-0000-0000-0000F5460000}"/>
    <cellStyle name="40% - Énfasis6 2 2 2 4 2 7" xfId="45653" xr:uid="{A0D24CC4-4254-4324-856C-B0C03FE9EC84}"/>
    <cellStyle name="40% - Énfasis6 2 2 2 4 3" xfId="6167" xr:uid="{00000000-0005-0000-0000-0000F6460000}"/>
    <cellStyle name="40% - Énfasis6 2 2 2 4 3 2" xfId="28260" xr:uid="{00000000-0005-0000-0000-0000F7460000}"/>
    <cellStyle name="40% - Énfasis6 2 2 2 4 4" xfId="15310" xr:uid="{00000000-0005-0000-0000-0000F8460000}"/>
    <cellStyle name="40% - Énfasis6 2 2 2 4 4 2" xfId="33145" xr:uid="{00000000-0005-0000-0000-0000F9460000}"/>
    <cellStyle name="40% - Énfasis6 2 2 2 4 5" xfId="20569" xr:uid="{00000000-0005-0000-0000-0000FA460000}"/>
    <cellStyle name="40% - Énfasis6 2 2 2 4 6" xfId="11078" xr:uid="{00000000-0005-0000-0000-0000FB460000}"/>
    <cellStyle name="40% - Énfasis6 2 2 2 4 7" xfId="23219" xr:uid="{00000000-0005-0000-0000-0000FC460000}"/>
    <cellStyle name="40% - Énfasis6 2 2 2 4 8" xfId="38049" xr:uid="{00000000-0005-0000-0000-0000FD460000}"/>
    <cellStyle name="40% - Énfasis6 2 2 2 4 9" xfId="43117" xr:uid="{04A7481F-8D5B-4AD8-8C66-16EFDF0D61CB}"/>
    <cellStyle name="40% - Énfasis6 2 2 2 5" xfId="1864" xr:uid="{00000000-0005-0000-0000-0000FE460000}"/>
    <cellStyle name="40% - Énfasis6 2 2 2 5 2" xfId="4306" xr:uid="{00000000-0005-0000-0000-0000FF460000}"/>
    <cellStyle name="40% - Énfasis6 2 2 2 5 2 2" xfId="18416" xr:uid="{00000000-0005-0000-0000-000000470000}"/>
    <cellStyle name="40% - Énfasis6 2 2 2 5 2 2 2" xfId="31309" xr:uid="{00000000-0005-0000-0000-000001470000}"/>
    <cellStyle name="40% - Énfasis6 2 2 2 5 2 3" xfId="14127" xr:uid="{00000000-0005-0000-0000-000002470000}"/>
    <cellStyle name="40% - Énfasis6 2 2 2 5 2 3 2" xfId="36194" xr:uid="{00000000-0005-0000-0000-000003470000}"/>
    <cellStyle name="40% - Énfasis6 2 2 2 5 2 4" xfId="9249" xr:uid="{00000000-0005-0000-0000-000004470000}"/>
    <cellStyle name="40% - Énfasis6 2 2 2 5 2 5" xfId="26374" xr:uid="{00000000-0005-0000-0000-000005470000}"/>
    <cellStyle name="40% - Énfasis6 2 2 2 5 2 6" xfId="41203" xr:uid="{00000000-0005-0000-0000-000006470000}"/>
    <cellStyle name="40% - Énfasis6 2 2 2 5 2 7" xfId="46266" xr:uid="{9C5EFA01-626C-4653-A8D5-83A459DEE603}"/>
    <cellStyle name="40% - Énfasis6 2 2 2 5 3" xfId="6780" xr:uid="{00000000-0005-0000-0000-000007470000}"/>
    <cellStyle name="40% - Énfasis6 2 2 2 5 3 2" xfId="28873" xr:uid="{00000000-0005-0000-0000-000008470000}"/>
    <cellStyle name="40% - Énfasis6 2 2 2 5 4" xfId="15941" xr:uid="{00000000-0005-0000-0000-000009470000}"/>
    <cellStyle name="40% - Énfasis6 2 2 2 5 4 2" xfId="33758" xr:uid="{00000000-0005-0000-0000-00000A470000}"/>
    <cellStyle name="40% - Énfasis6 2 2 2 5 5" xfId="21182" xr:uid="{00000000-0005-0000-0000-00000B470000}"/>
    <cellStyle name="40% - Énfasis6 2 2 2 5 6" xfId="11691" xr:uid="{00000000-0005-0000-0000-00000C470000}"/>
    <cellStyle name="40% - Énfasis6 2 2 2 5 7" xfId="23832" xr:uid="{00000000-0005-0000-0000-00000D470000}"/>
    <cellStyle name="40% - Énfasis6 2 2 2 5 8" xfId="38662" xr:uid="{00000000-0005-0000-0000-00000E470000}"/>
    <cellStyle name="40% - Énfasis6 2 2 2 5 9" xfId="43730" xr:uid="{F0118FDF-A03D-43D6-830B-2D57D0184477}"/>
    <cellStyle name="40% - Énfasis6 2 2 2 6" xfId="2520" xr:uid="{00000000-0005-0000-0000-00000F470000}"/>
    <cellStyle name="40% - Énfasis6 2 2 2 6 2" xfId="4962" xr:uid="{00000000-0005-0000-0000-000010470000}"/>
    <cellStyle name="40% - Énfasis6 2 2 2 6 2 2" xfId="19072" xr:uid="{00000000-0005-0000-0000-000011470000}"/>
    <cellStyle name="40% - Énfasis6 2 2 2 6 2 2 2" xfId="31965" xr:uid="{00000000-0005-0000-0000-000012470000}"/>
    <cellStyle name="40% - Énfasis6 2 2 2 6 2 3" xfId="14783" xr:uid="{00000000-0005-0000-0000-000013470000}"/>
    <cellStyle name="40% - Énfasis6 2 2 2 6 2 3 2" xfId="36850" xr:uid="{00000000-0005-0000-0000-000014470000}"/>
    <cellStyle name="40% - Énfasis6 2 2 2 6 2 4" xfId="9905" xr:uid="{00000000-0005-0000-0000-000015470000}"/>
    <cellStyle name="40% - Énfasis6 2 2 2 6 2 5" xfId="27030" xr:uid="{00000000-0005-0000-0000-000016470000}"/>
    <cellStyle name="40% - Énfasis6 2 2 2 6 2 6" xfId="41859" xr:uid="{00000000-0005-0000-0000-000017470000}"/>
    <cellStyle name="40% - Énfasis6 2 2 2 6 2 7" xfId="46922" xr:uid="{51D0D3EF-3384-4611-96E4-E6C766E6BFD3}"/>
    <cellStyle name="40% - Énfasis6 2 2 2 6 3" xfId="7436" xr:uid="{00000000-0005-0000-0000-000018470000}"/>
    <cellStyle name="40% - Énfasis6 2 2 2 6 3 2" xfId="29529" xr:uid="{00000000-0005-0000-0000-000019470000}"/>
    <cellStyle name="40% - Énfasis6 2 2 2 6 4" xfId="16597" xr:uid="{00000000-0005-0000-0000-00001A470000}"/>
    <cellStyle name="40% - Énfasis6 2 2 2 6 4 2" xfId="34414" xr:uid="{00000000-0005-0000-0000-00001B470000}"/>
    <cellStyle name="40% - Énfasis6 2 2 2 6 5" xfId="21838" xr:uid="{00000000-0005-0000-0000-00001C470000}"/>
    <cellStyle name="40% - Énfasis6 2 2 2 6 6" xfId="12347" xr:uid="{00000000-0005-0000-0000-00001D470000}"/>
    <cellStyle name="40% - Énfasis6 2 2 2 6 7" xfId="24488" xr:uid="{00000000-0005-0000-0000-00001E470000}"/>
    <cellStyle name="40% - Énfasis6 2 2 2 6 8" xfId="39318" xr:uid="{00000000-0005-0000-0000-00001F470000}"/>
    <cellStyle name="40% - Énfasis6 2 2 2 6 9" xfId="44386" xr:uid="{18B53802-221A-428B-A1D9-E5E3E9EEFC69}"/>
    <cellStyle name="40% - Énfasis6 2 2 2 7" xfId="973" xr:uid="{00000000-0005-0000-0000-000020470000}"/>
    <cellStyle name="40% - Énfasis6 2 2 2 7 2" xfId="3418" xr:uid="{00000000-0005-0000-0000-000021470000}"/>
    <cellStyle name="40% - Énfasis6 2 2 2 7 2 2" xfId="17528" xr:uid="{00000000-0005-0000-0000-000022470000}"/>
    <cellStyle name="40% - Énfasis6 2 2 2 7 2 2 2" xfId="30421" xr:uid="{00000000-0005-0000-0000-000023470000}"/>
    <cellStyle name="40% - Énfasis6 2 2 2 7 2 3" xfId="13239" xr:uid="{00000000-0005-0000-0000-000024470000}"/>
    <cellStyle name="40% - Énfasis6 2 2 2 7 2 3 2" xfId="35306" xr:uid="{00000000-0005-0000-0000-000025470000}"/>
    <cellStyle name="40% - Énfasis6 2 2 2 7 2 4" xfId="8361" xr:uid="{00000000-0005-0000-0000-000026470000}"/>
    <cellStyle name="40% - Énfasis6 2 2 2 7 2 5" xfId="25486" xr:uid="{00000000-0005-0000-0000-000027470000}"/>
    <cellStyle name="40% - Énfasis6 2 2 2 7 2 6" xfId="40315" xr:uid="{00000000-0005-0000-0000-000028470000}"/>
    <cellStyle name="40% - Énfasis6 2 2 2 7 2 7" xfId="45378" xr:uid="{79B9198F-69B7-4E9E-B768-47BD0D8B2FEF}"/>
    <cellStyle name="40% - Énfasis6 2 2 2 7 3" xfId="5892" xr:uid="{00000000-0005-0000-0000-000029470000}"/>
    <cellStyle name="40% - Énfasis6 2 2 2 7 3 2" xfId="27985" xr:uid="{00000000-0005-0000-0000-00002A470000}"/>
    <cellStyle name="40% - Énfasis6 2 2 2 7 4" xfId="20294" xr:uid="{00000000-0005-0000-0000-00002B470000}"/>
    <cellStyle name="40% - Énfasis6 2 2 2 7 4 2" xfId="32870" xr:uid="{00000000-0005-0000-0000-00002C470000}"/>
    <cellStyle name="40% - Énfasis6 2 2 2 7 5" xfId="10803" xr:uid="{00000000-0005-0000-0000-00002D470000}"/>
    <cellStyle name="40% - Énfasis6 2 2 2 7 6" xfId="22944" xr:uid="{00000000-0005-0000-0000-00002E470000}"/>
    <cellStyle name="40% - Énfasis6 2 2 2 7 7" xfId="37774" xr:uid="{00000000-0005-0000-0000-00002F470000}"/>
    <cellStyle name="40% - Énfasis6 2 2 2 7 8" xfId="42842" xr:uid="{A7EB3235-DE72-4B1E-BBA0-2D92EB479988}"/>
    <cellStyle name="40% - Énfasis6 2 2 2 8" xfId="2755" xr:uid="{00000000-0005-0000-0000-000030470000}"/>
    <cellStyle name="40% - Énfasis6 2 2 2 8 2" xfId="16865" xr:uid="{00000000-0005-0000-0000-000031470000}"/>
    <cellStyle name="40% - Énfasis6 2 2 2 8 2 2" xfId="29758" xr:uid="{00000000-0005-0000-0000-000032470000}"/>
    <cellStyle name="40% - Énfasis6 2 2 2 8 3" xfId="12576" xr:uid="{00000000-0005-0000-0000-000033470000}"/>
    <cellStyle name="40% - Énfasis6 2 2 2 8 3 2" xfId="34643" xr:uid="{00000000-0005-0000-0000-000034470000}"/>
    <cellStyle name="40% - Énfasis6 2 2 2 8 4" xfId="7698" xr:uid="{00000000-0005-0000-0000-000035470000}"/>
    <cellStyle name="40% - Énfasis6 2 2 2 8 5" xfId="24821" xr:uid="{00000000-0005-0000-0000-000036470000}"/>
    <cellStyle name="40% - Énfasis6 2 2 2 8 6" xfId="39650" xr:uid="{00000000-0005-0000-0000-000037470000}"/>
    <cellStyle name="40% - Énfasis6 2 2 2 8 7" xfId="44715" xr:uid="{02118EB8-191B-4D18-B340-1D42E5FB0EC8}"/>
    <cellStyle name="40% - Énfasis6 2 2 2 9" xfId="5227" xr:uid="{00000000-0005-0000-0000-000038470000}"/>
    <cellStyle name="40% - Énfasis6 2 2 2 9 2" xfId="27320" xr:uid="{00000000-0005-0000-0000-000039470000}"/>
    <cellStyle name="40% - Énfasis6 2 2 20" xfId="37043" xr:uid="{00000000-0005-0000-0000-00003A470000}"/>
    <cellStyle name="40% - Énfasis6 2 2 21" xfId="42116" xr:uid="{5B100BBE-2E7D-4B86-8831-EE0040EA3959}"/>
    <cellStyle name="40% - Énfasis6 2 2 3" xfId="348" xr:uid="{00000000-0005-0000-0000-00003B470000}"/>
    <cellStyle name="40% - Énfasis6 2 2 3 10" xfId="19302" xr:uid="{00000000-0005-0000-0000-00003C470000}"/>
    <cellStyle name="40% - Énfasis6 2 2 3 11" xfId="19714" xr:uid="{00000000-0005-0000-0000-00003D470000}"/>
    <cellStyle name="40% - Énfasis6 2 2 3 12" xfId="10241" xr:uid="{00000000-0005-0000-0000-00003E470000}"/>
    <cellStyle name="40% - Énfasis6 2 2 3 13" xfId="22382" xr:uid="{00000000-0005-0000-0000-00003F470000}"/>
    <cellStyle name="40% - Énfasis6 2 2 3 14" xfId="37212" xr:uid="{00000000-0005-0000-0000-000040470000}"/>
    <cellStyle name="40% - Énfasis6 2 2 3 15" xfId="42280" xr:uid="{50A35CFF-4DF6-4C5D-B858-BBD36CD4A07E}"/>
    <cellStyle name="40% - Énfasis6 2 2 3 2" xfId="665" xr:uid="{00000000-0005-0000-0000-000041470000}"/>
    <cellStyle name="40% - Énfasis6 2 2 3 2 10" xfId="37522" xr:uid="{00000000-0005-0000-0000-000042470000}"/>
    <cellStyle name="40% - Énfasis6 2 2 3 2 11" xfId="42590" xr:uid="{50FEE468-CCD7-4977-BAF5-EBBF7D5A4062}"/>
    <cellStyle name="40% - Énfasis6 2 2 3 2 2" xfId="2275" xr:uid="{00000000-0005-0000-0000-000043470000}"/>
    <cellStyle name="40% - Énfasis6 2 2 3 2 2 2" xfId="4717" xr:uid="{00000000-0005-0000-0000-000044470000}"/>
    <cellStyle name="40% - Énfasis6 2 2 3 2 2 2 2" xfId="18827" xr:uid="{00000000-0005-0000-0000-000045470000}"/>
    <cellStyle name="40% - Énfasis6 2 2 3 2 2 2 2 2" xfId="31720" xr:uid="{00000000-0005-0000-0000-000046470000}"/>
    <cellStyle name="40% - Énfasis6 2 2 3 2 2 2 3" xfId="14538" xr:uid="{00000000-0005-0000-0000-000047470000}"/>
    <cellStyle name="40% - Énfasis6 2 2 3 2 2 2 3 2" xfId="36605" xr:uid="{00000000-0005-0000-0000-000048470000}"/>
    <cellStyle name="40% - Énfasis6 2 2 3 2 2 2 4" xfId="9660" xr:uid="{00000000-0005-0000-0000-000049470000}"/>
    <cellStyle name="40% - Énfasis6 2 2 3 2 2 2 5" xfId="26785" xr:uid="{00000000-0005-0000-0000-00004A470000}"/>
    <cellStyle name="40% - Énfasis6 2 2 3 2 2 2 6" xfId="41614" xr:uid="{00000000-0005-0000-0000-00004B470000}"/>
    <cellStyle name="40% - Énfasis6 2 2 3 2 2 2 7" xfId="46677" xr:uid="{102524C4-A786-48E5-953D-39A6D28A1827}"/>
    <cellStyle name="40% - Énfasis6 2 2 3 2 2 3" xfId="7191" xr:uid="{00000000-0005-0000-0000-00004C470000}"/>
    <cellStyle name="40% - Énfasis6 2 2 3 2 2 3 2" xfId="29284" xr:uid="{00000000-0005-0000-0000-00004D470000}"/>
    <cellStyle name="40% - Énfasis6 2 2 3 2 2 4" xfId="16352" xr:uid="{00000000-0005-0000-0000-00004E470000}"/>
    <cellStyle name="40% - Énfasis6 2 2 3 2 2 4 2" xfId="34169" xr:uid="{00000000-0005-0000-0000-00004F470000}"/>
    <cellStyle name="40% - Énfasis6 2 2 3 2 2 5" xfId="21593" xr:uid="{00000000-0005-0000-0000-000050470000}"/>
    <cellStyle name="40% - Énfasis6 2 2 3 2 2 6" xfId="12102" xr:uid="{00000000-0005-0000-0000-000051470000}"/>
    <cellStyle name="40% - Énfasis6 2 2 3 2 2 7" xfId="24243" xr:uid="{00000000-0005-0000-0000-000052470000}"/>
    <cellStyle name="40% - Énfasis6 2 2 3 2 2 8" xfId="39073" xr:uid="{00000000-0005-0000-0000-000053470000}"/>
    <cellStyle name="40% - Énfasis6 2 2 3 2 2 9" xfId="44141" xr:uid="{E49866F8-9CB3-4ADC-91BA-866B24B2B98D}"/>
    <cellStyle name="40% - Énfasis6 2 2 3 2 3" xfId="1662" xr:uid="{00000000-0005-0000-0000-000054470000}"/>
    <cellStyle name="40% - Énfasis6 2 2 3 2 3 2" xfId="4104" xr:uid="{00000000-0005-0000-0000-000055470000}"/>
    <cellStyle name="40% - Énfasis6 2 2 3 2 3 2 2" xfId="18214" xr:uid="{00000000-0005-0000-0000-000056470000}"/>
    <cellStyle name="40% - Énfasis6 2 2 3 2 3 2 2 2" xfId="31107" xr:uid="{00000000-0005-0000-0000-000057470000}"/>
    <cellStyle name="40% - Énfasis6 2 2 3 2 3 2 3" xfId="13925" xr:uid="{00000000-0005-0000-0000-000058470000}"/>
    <cellStyle name="40% - Énfasis6 2 2 3 2 3 2 3 2" xfId="35992" xr:uid="{00000000-0005-0000-0000-000059470000}"/>
    <cellStyle name="40% - Énfasis6 2 2 3 2 3 2 4" xfId="9047" xr:uid="{00000000-0005-0000-0000-00005A470000}"/>
    <cellStyle name="40% - Énfasis6 2 2 3 2 3 2 5" xfId="26172" xr:uid="{00000000-0005-0000-0000-00005B470000}"/>
    <cellStyle name="40% - Énfasis6 2 2 3 2 3 2 6" xfId="41001" xr:uid="{00000000-0005-0000-0000-00005C470000}"/>
    <cellStyle name="40% - Énfasis6 2 2 3 2 3 2 7" xfId="46064" xr:uid="{F3559E26-B795-49D4-AD14-062B7B3D1124}"/>
    <cellStyle name="40% - Énfasis6 2 2 3 2 3 3" xfId="6578" xr:uid="{00000000-0005-0000-0000-00005D470000}"/>
    <cellStyle name="40% - Énfasis6 2 2 3 2 3 3 2" xfId="28671" xr:uid="{00000000-0005-0000-0000-00005E470000}"/>
    <cellStyle name="40% - Énfasis6 2 2 3 2 3 4" xfId="20980" xr:uid="{00000000-0005-0000-0000-00005F470000}"/>
    <cellStyle name="40% - Énfasis6 2 2 3 2 3 4 2" xfId="33556" xr:uid="{00000000-0005-0000-0000-000060470000}"/>
    <cellStyle name="40% - Énfasis6 2 2 3 2 3 5" xfId="11489" xr:uid="{00000000-0005-0000-0000-000061470000}"/>
    <cellStyle name="40% - Énfasis6 2 2 3 2 3 6" xfId="23630" xr:uid="{00000000-0005-0000-0000-000062470000}"/>
    <cellStyle name="40% - Énfasis6 2 2 3 2 3 7" xfId="38460" xr:uid="{00000000-0005-0000-0000-000063470000}"/>
    <cellStyle name="40% - Énfasis6 2 2 3 2 3 8" xfId="43528" xr:uid="{A55BD57C-B4BC-43F1-A90B-6912C7A8CB0A}"/>
    <cellStyle name="40% - Énfasis6 2 2 3 2 4" xfId="3166" xr:uid="{00000000-0005-0000-0000-000064470000}"/>
    <cellStyle name="40% - Énfasis6 2 2 3 2 4 2" xfId="17276" xr:uid="{00000000-0005-0000-0000-000065470000}"/>
    <cellStyle name="40% - Énfasis6 2 2 3 2 4 2 2" xfId="30169" xr:uid="{00000000-0005-0000-0000-000066470000}"/>
    <cellStyle name="40% - Énfasis6 2 2 3 2 4 3" xfId="12987" xr:uid="{00000000-0005-0000-0000-000067470000}"/>
    <cellStyle name="40% - Énfasis6 2 2 3 2 4 3 2" xfId="35054" xr:uid="{00000000-0005-0000-0000-000068470000}"/>
    <cellStyle name="40% - Énfasis6 2 2 3 2 4 4" xfId="8109" xr:uid="{00000000-0005-0000-0000-000069470000}"/>
    <cellStyle name="40% - Énfasis6 2 2 3 2 4 5" xfId="25234" xr:uid="{00000000-0005-0000-0000-00006A470000}"/>
    <cellStyle name="40% - Énfasis6 2 2 3 2 4 6" xfId="40063" xr:uid="{00000000-0005-0000-0000-00006B470000}"/>
    <cellStyle name="40% - Énfasis6 2 2 3 2 4 7" xfId="45126" xr:uid="{695A33BB-B20D-44B8-A4D5-A9A8279F94FB}"/>
    <cellStyle name="40% - Énfasis6 2 2 3 2 5" xfId="5640" xr:uid="{00000000-0005-0000-0000-00006C470000}"/>
    <cellStyle name="40% - Énfasis6 2 2 3 2 5 2" xfId="27733" xr:uid="{00000000-0005-0000-0000-00006D470000}"/>
    <cellStyle name="40% - Énfasis6 2 2 3 2 6" xfId="15721" xr:uid="{00000000-0005-0000-0000-00006E470000}"/>
    <cellStyle name="40% - Énfasis6 2 2 3 2 6 2" xfId="32618" xr:uid="{00000000-0005-0000-0000-00006F470000}"/>
    <cellStyle name="40% - Énfasis6 2 2 3 2 7" xfId="20024" xr:uid="{00000000-0005-0000-0000-000070470000}"/>
    <cellStyle name="40% - Énfasis6 2 2 3 2 8" xfId="10551" xr:uid="{00000000-0005-0000-0000-000071470000}"/>
    <cellStyle name="40% - Énfasis6 2 2 3 2 9" xfId="22692" xr:uid="{00000000-0005-0000-0000-000072470000}"/>
    <cellStyle name="40% - Énfasis6 2 2 3 3" xfId="1352" xr:uid="{00000000-0005-0000-0000-000073470000}"/>
    <cellStyle name="40% - Énfasis6 2 2 3 3 2" xfId="3794" xr:uid="{00000000-0005-0000-0000-000074470000}"/>
    <cellStyle name="40% - Énfasis6 2 2 3 3 2 2" xfId="17904" xr:uid="{00000000-0005-0000-0000-000075470000}"/>
    <cellStyle name="40% - Énfasis6 2 2 3 3 2 2 2" xfId="30797" xr:uid="{00000000-0005-0000-0000-000076470000}"/>
    <cellStyle name="40% - Énfasis6 2 2 3 3 2 3" xfId="13615" xr:uid="{00000000-0005-0000-0000-000077470000}"/>
    <cellStyle name="40% - Énfasis6 2 2 3 3 2 3 2" xfId="35682" xr:uid="{00000000-0005-0000-0000-000078470000}"/>
    <cellStyle name="40% - Énfasis6 2 2 3 3 2 4" xfId="8737" xr:uid="{00000000-0005-0000-0000-000079470000}"/>
    <cellStyle name="40% - Énfasis6 2 2 3 3 2 5" xfId="25862" xr:uid="{00000000-0005-0000-0000-00007A470000}"/>
    <cellStyle name="40% - Énfasis6 2 2 3 3 2 6" xfId="40691" xr:uid="{00000000-0005-0000-0000-00007B470000}"/>
    <cellStyle name="40% - Énfasis6 2 2 3 3 2 7" xfId="45754" xr:uid="{A05C5634-947D-4972-87DA-1E6A38C23D36}"/>
    <cellStyle name="40% - Énfasis6 2 2 3 3 3" xfId="6268" xr:uid="{00000000-0005-0000-0000-00007C470000}"/>
    <cellStyle name="40% - Énfasis6 2 2 3 3 3 2" xfId="28361" xr:uid="{00000000-0005-0000-0000-00007D470000}"/>
    <cellStyle name="40% - Énfasis6 2 2 3 3 4" xfId="15411" xr:uid="{00000000-0005-0000-0000-00007E470000}"/>
    <cellStyle name="40% - Énfasis6 2 2 3 3 4 2" xfId="33246" xr:uid="{00000000-0005-0000-0000-00007F470000}"/>
    <cellStyle name="40% - Énfasis6 2 2 3 3 5" xfId="20670" xr:uid="{00000000-0005-0000-0000-000080470000}"/>
    <cellStyle name="40% - Énfasis6 2 2 3 3 6" xfId="11179" xr:uid="{00000000-0005-0000-0000-000081470000}"/>
    <cellStyle name="40% - Énfasis6 2 2 3 3 7" xfId="23320" xr:uid="{00000000-0005-0000-0000-000082470000}"/>
    <cellStyle name="40% - Énfasis6 2 2 3 3 8" xfId="38150" xr:uid="{00000000-0005-0000-0000-000083470000}"/>
    <cellStyle name="40% - Énfasis6 2 2 3 3 9" xfId="43218" xr:uid="{0D1F986A-8A84-4A1B-8F6B-4601DB83FC94}"/>
    <cellStyle name="40% - Énfasis6 2 2 3 4" xfId="1965" xr:uid="{00000000-0005-0000-0000-000084470000}"/>
    <cellStyle name="40% - Énfasis6 2 2 3 4 2" xfId="4407" xr:uid="{00000000-0005-0000-0000-000085470000}"/>
    <cellStyle name="40% - Énfasis6 2 2 3 4 2 2" xfId="18517" xr:uid="{00000000-0005-0000-0000-000086470000}"/>
    <cellStyle name="40% - Énfasis6 2 2 3 4 2 2 2" xfId="31410" xr:uid="{00000000-0005-0000-0000-000087470000}"/>
    <cellStyle name="40% - Énfasis6 2 2 3 4 2 3" xfId="14228" xr:uid="{00000000-0005-0000-0000-000088470000}"/>
    <cellStyle name="40% - Énfasis6 2 2 3 4 2 3 2" xfId="36295" xr:uid="{00000000-0005-0000-0000-000089470000}"/>
    <cellStyle name="40% - Énfasis6 2 2 3 4 2 4" xfId="9350" xr:uid="{00000000-0005-0000-0000-00008A470000}"/>
    <cellStyle name="40% - Énfasis6 2 2 3 4 2 5" xfId="26475" xr:uid="{00000000-0005-0000-0000-00008B470000}"/>
    <cellStyle name="40% - Énfasis6 2 2 3 4 2 6" xfId="41304" xr:uid="{00000000-0005-0000-0000-00008C470000}"/>
    <cellStyle name="40% - Énfasis6 2 2 3 4 2 7" xfId="46367" xr:uid="{E565C9E0-D1F0-433A-A45D-D03F04BA7DA6}"/>
    <cellStyle name="40% - Énfasis6 2 2 3 4 3" xfId="6881" xr:uid="{00000000-0005-0000-0000-00008D470000}"/>
    <cellStyle name="40% - Énfasis6 2 2 3 4 3 2" xfId="28974" xr:uid="{00000000-0005-0000-0000-00008E470000}"/>
    <cellStyle name="40% - Énfasis6 2 2 3 4 4" xfId="16042" xr:uid="{00000000-0005-0000-0000-00008F470000}"/>
    <cellStyle name="40% - Énfasis6 2 2 3 4 4 2" xfId="33859" xr:uid="{00000000-0005-0000-0000-000090470000}"/>
    <cellStyle name="40% - Énfasis6 2 2 3 4 5" xfId="21283" xr:uid="{00000000-0005-0000-0000-000091470000}"/>
    <cellStyle name="40% - Énfasis6 2 2 3 4 6" xfId="11792" xr:uid="{00000000-0005-0000-0000-000092470000}"/>
    <cellStyle name="40% - Énfasis6 2 2 3 4 7" xfId="23933" xr:uid="{00000000-0005-0000-0000-000093470000}"/>
    <cellStyle name="40% - Énfasis6 2 2 3 4 8" xfId="38763" xr:uid="{00000000-0005-0000-0000-000094470000}"/>
    <cellStyle name="40% - Énfasis6 2 2 3 4 9" xfId="43831" xr:uid="{5B7635AB-7B58-42C1-A95D-3C688778E2B6}"/>
    <cellStyle name="40% - Énfasis6 2 2 3 5" xfId="2565" xr:uid="{00000000-0005-0000-0000-000095470000}"/>
    <cellStyle name="40% - Énfasis6 2 2 3 5 2" xfId="5007" xr:uid="{00000000-0005-0000-0000-000096470000}"/>
    <cellStyle name="40% - Énfasis6 2 2 3 5 2 2" xfId="19117" xr:uid="{00000000-0005-0000-0000-000097470000}"/>
    <cellStyle name="40% - Énfasis6 2 2 3 5 2 2 2" xfId="32010" xr:uid="{00000000-0005-0000-0000-000098470000}"/>
    <cellStyle name="40% - Énfasis6 2 2 3 5 2 3" xfId="14828" xr:uid="{00000000-0005-0000-0000-000099470000}"/>
    <cellStyle name="40% - Énfasis6 2 2 3 5 2 3 2" xfId="36895" xr:uid="{00000000-0005-0000-0000-00009A470000}"/>
    <cellStyle name="40% - Énfasis6 2 2 3 5 2 4" xfId="9950" xr:uid="{00000000-0005-0000-0000-00009B470000}"/>
    <cellStyle name="40% - Énfasis6 2 2 3 5 2 5" xfId="27075" xr:uid="{00000000-0005-0000-0000-00009C470000}"/>
    <cellStyle name="40% - Énfasis6 2 2 3 5 2 6" xfId="41904" xr:uid="{00000000-0005-0000-0000-00009D470000}"/>
    <cellStyle name="40% - Énfasis6 2 2 3 5 2 7" xfId="46967" xr:uid="{6EFBB54D-FB32-4C56-9DC2-181FD6B10AD9}"/>
    <cellStyle name="40% - Énfasis6 2 2 3 5 3" xfId="7481" xr:uid="{00000000-0005-0000-0000-00009E470000}"/>
    <cellStyle name="40% - Énfasis6 2 2 3 5 3 2" xfId="29574" xr:uid="{00000000-0005-0000-0000-00009F470000}"/>
    <cellStyle name="40% - Énfasis6 2 2 3 5 4" xfId="16642" xr:uid="{00000000-0005-0000-0000-0000A0470000}"/>
    <cellStyle name="40% - Énfasis6 2 2 3 5 4 2" xfId="34459" xr:uid="{00000000-0005-0000-0000-0000A1470000}"/>
    <cellStyle name="40% - Énfasis6 2 2 3 5 5" xfId="21883" xr:uid="{00000000-0005-0000-0000-0000A2470000}"/>
    <cellStyle name="40% - Énfasis6 2 2 3 5 6" xfId="12392" xr:uid="{00000000-0005-0000-0000-0000A3470000}"/>
    <cellStyle name="40% - Énfasis6 2 2 3 5 7" xfId="24533" xr:uid="{00000000-0005-0000-0000-0000A4470000}"/>
    <cellStyle name="40% - Énfasis6 2 2 3 5 8" xfId="39363" xr:uid="{00000000-0005-0000-0000-0000A5470000}"/>
    <cellStyle name="40% - Énfasis6 2 2 3 5 9" xfId="44431" xr:uid="{AC8BF01D-B694-400F-BA49-F8790D9BEB7A}"/>
    <cellStyle name="40% - Énfasis6 2 2 3 6" xfId="910" xr:uid="{00000000-0005-0000-0000-0000A6470000}"/>
    <cellStyle name="40% - Énfasis6 2 2 3 6 2" xfId="3355" xr:uid="{00000000-0005-0000-0000-0000A7470000}"/>
    <cellStyle name="40% - Énfasis6 2 2 3 6 2 2" xfId="17465" xr:uid="{00000000-0005-0000-0000-0000A8470000}"/>
    <cellStyle name="40% - Énfasis6 2 2 3 6 2 2 2" xfId="30358" xr:uid="{00000000-0005-0000-0000-0000A9470000}"/>
    <cellStyle name="40% - Énfasis6 2 2 3 6 2 3" xfId="13176" xr:uid="{00000000-0005-0000-0000-0000AA470000}"/>
    <cellStyle name="40% - Énfasis6 2 2 3 6 2 3 2" xfId="35243" xr:uid="{00000000-0005-0000-0000-0000AB470000}"/>
    <cellStyle name="40% - Énfasis6 2 2 3 6 2 4" xfId="8298" xr:uid="{00000000-0005-0000-0000-0000AC470000}"/>
    <cellStyle name="40% - Énfasis6 2 2 3 6 2 5" xfId="25423" xr:uid="{00000000-0005-0000-0000-0000AD470000}"/>
    <cellStyle name="40% - Énfasis6 2 2 3 6 2 6" xfId="40252" xr:uid="{00000000-0005-0000-0000-0000AE470000}"/>
    <cellStyle name="40% - Énfasis6 2 2 3 6 2 7" xfId="45315" xr:uid="{153FE31E-CBCF-4EA1-B623-1769A56358DA}"/>
    <cellStyle name="40% - Énfasis6 2 2 3 6 3" xfId="5829" xr:uid="{00000000-0005-0000-0000-0000AF470000}"/>
    <cellStyle name="40% - Énfasis6 2 2 3 6 3 2" xfId="27922" xr:uid="{00000000-0005-0000-0000-0000B0470000}"/>
    <cellStyle name="40% - Énfasis6 2 2 3 6 4" xfId="20231" xr:uid="{00000000-0005-0000-0000-0000B1470000}"/>
    <cellStyle name="40% - Énfasis6 2 2 3 6 4 2" xfId="32807" xr:uid="{00000000-0005-0000-0000-0000B2470000}"/>
    <cellStyle name="40% - Énfasis6 2 2 3 6 5" xfId="10740" xr:uid="{00000000-0005-0000-0000-0000B3470000}"/>
    <cellStyle name="40% - Énfasis6 2 2 3 6 6" xfId="22881" xr:uid="{00000000-0005-0000-0000-0000B4470000}"/>
    <cellStyle name="40% - Énfasis6 2 2 3 6 7" xfId="37711" xr:uid="{00000000-0005-0000-0000-0000B5470000}"/>
    <cellStyle name="40% - Énfasis6 2 2 3 6 8" xfId="42779" xr:uid="{B96F5AA7-9068-4C57-B3D9-3D5E8571CB2C}"/>
    <cellStyle name="40% - Énfasis6 2 2 3 7" xfId="2856" xr:uid="{00000000-0005-0000-0000-0000B6470000}"/>
    <cellStyle name="40% - Énfasis6 2 2 3 7 2" xfId="16966" xr:uid="{00000000-0005-0000-0000-0000B7470000}"/>
    <cellStyle name="40% - Énfasis6 2 2 3 7 2 2" xfId="29859" xr:uid="{00000000-0005-0000-0000-0000B8470000}"/>
    <cellStyle name="40% - Énfasis6 2 2 3 7 3" xfId="12677" xr:uid="{00000000-0005-0000-0000-0000B9470000}"/>
    <cellStyle name="40% - Énfasis6 2 2 3 7 3 2" xfId="34744" xr:uid="{00000000-0005-0000-0000-0000BA470000}"/>
    <cellStyle name="40% - Énfasis6 2 2 3 7 4" xfId="7799" xr:uid="{00000000-0005-0000-0000-0000BB470000}"/>
    <cellStyle name="40% - Énfasis6 2 2 3 7 5" xfId="24924" xr:uid="{00000000-0005-0000-0000-0000BC470000}"/>
    <cellStyle name="40% - Énfasis6 2 2 3 7 6" xfId="39753" xr:uid="{00000000-0005-0000-0000-0000BD470000}"/>
    <cellStyle name="40% - Énfasis6 2 2 3 7 7" xfId="44816" xr:uid="{A2E48109-E3F5-4F64-90DC-14B6949E65E7}"/>
    <cellStyle name="40% - Énfasis6 2 2 3 8" xfId="5330" xr:uid="{00000000-0005-0000-0000-0000BE470000}"/>
    <cellStyle name="40% - Énfasis6 2 2 3 8 2" xfId="27423" xr:uid="{00000000-0005-0000-0000-0000BF470000}"/>
    <cellStyle name="40% - Énfasis6 2 2 3 9" xfId="14973" xr:uid="{00000000-0005-0000-0000-0000C0470000}"/>
    <cellStyle name="40% - Énfasis6 2 2 3 9 2" xfId="32308" xr:uid="{00000000-0005-0000-0000-0000C1470000}"/>
    <cellStyle name="40% - Énfasis6 2 2 4" xfId="466" xr:uid="{00000000-0005-0000-0000-0000C2470000}"/>
    <cellStyle name="40% - Énfasis6 2 2 4 10" xfId="19417" xr:uid="{00000000-0005-0000-0000-0000C3470000}"/>
    <cellStyle name="40% - Énfasis6 2 2 4 11" xfId="19829" xr:uid="{00000000-0005-0000-0000-0000C4470000}"/>
    <cellStyle name="40% - Énfasis6 2 2 4 12" xfId="10356" xr:uid="{00000000-0005-0000-0000-0000C5470000}"/>
    <cellStyle name="40% - Énfasis6 2 2 4 13" xfId="22497" xr:uid="{00000000-0005-0000-0000-0000C6470000}"/>
    <cellStyle name="40% - Énfasis6 2 2 4 14" xfId="37327" xr:uid="{00000000-0005-0000-0000-0000C7470000}"/>
    <cellStyle name="40% - Énfasis6 2 2 4 15" xfId="42395" xr:uid="{EDAB084C-1F9A-4C03-910B-CDE34C149A41}"/>
    <cellStyle name="40% - Énfasis6 2 2 4 2" xfId="666" xr:uid="{00000000-0005-0000-0000-0000C8470000}"/>
    <cellStyle name="40% - Énfasis6 2 2 4 2 10" xfId="37523" xr:uid="{00000000-0005-0000-0000-0000C9470000}"/>
    <cellStyle name="40% - Énfasis6 2 2 4 2 11" xfId="42591" xr:uid="{D140CBA1-21E0-47F9-AA79-45813A10D16E}"/>
    <cellStyle name="40% - Énfasis6 2 2 4 2 2" xfId="2276" xr:uid="{00000000-0005-0000-0000-0000CA470000}"/>
    <cellStyle name="40% - Énfasis6 2 2 4 2 2 2" xfId="4718" xr:uid="{00000000-0005-0000-0000-0000CB470000}"/>
    <cellStyle name="40% - Énfasis6 2 2 4 2 2 2 2" xfId="18828" xr:uid="{00000000-0005-0000-0000-0000CC470000}"/>
    <cellStyle name="40% - Énfasis6 2 2 4 2 2 2 2 2" xfId="31721" xr:uid="{00000000-0005-0000-0000-0000CD470000}"/>
    <cellStyle name="40% - Énfasis6 2 2 4 2 2 2 3" xfId="14539" xr:uid="{00000000-0005-0000-0000-0000CE470000}"/>
    <cellStyle name="40% - Énfasis6 2 2 4 2 2 2 3 2" xfId="36606" xr:uid="{00000000-0005-0000-0000-0000CF470000}"/>
    <cellStyle name="40% - Énfasis6 2 2 4 2 2 2 4" xfId="9661" xr:uid="{00000000-0005-0000-0000-0000D0470000}"/>
    <cellStyle name="40% - Énfasis6 2 2 4 2 2 2 5" xfId="26786" xr:uid="{00000000-0005-0000-0000-0000D1470000}"/>
    <cellStyle name="40% - Énfasis6 2 2 4 2 2 2 6" xfId="41615" xr:uid="{00000000-0005-0000-0000-0000D2470000}"/>
    <cellStyle name="40% - Énfasis6 2 2 4 2 2 2 7" xfId="46678" xr:uid="{8B5630B7-8911-44E9-A673-3B9E6DCFA9AA}"/>
    <cellStyle name="40% - Énfasis6 2 2 4 2 2 3" xfId="7192" xr:uid="{00000000-0005-0000-0000-0000D3470000}"/>
    <cellStyle name="40% - Énfasis6 2 2 4 2 2 3 2" xfId="29285" xr:uid="{00000000-0005-0000-0000-0000D4470000}"/>
    <cellStyle name="40% - Énfasis6 2 2 4 2 2 4" xfId="16353" xr:uid="{00000000-0005-0000-0000-0000D5470000}"/>
    <cellStyle name="40% - Énfasis6 2 2 4 2 2 4 2" xfId="34170" xr:uid="{00000000-0005-0000-0000-0000D6470000}"/>
    <cellStyle name="40% - Énfasis6 2 2 4 2 2 5" xfId="21594" xr:uid="{00000000-0005-0000-0000-0000D7470000}"/>
    <cellStyle name="40% - Énfasis6 2 2 4 2 2 6" xfId="12103" xr:uid="{00000000-0005-0000-0000-0000D8470000}"/>
    <cellStyle name="40% - Énfasis6 2 2 4 2 2 7" xfId="24244" xr:uid="{00000000-0005-0000-0000-0000D9470000}"/>
    <cellStyle name="40% - Énfasis6 2 2 4 2 2 8" xfId="39074" xr:uid="{00000000-0005-0000-0000-0000DA470000}"/>
    <cellStyle name="40% - Énfasis6 2 2 4 2 2 9" xfId="44142" xr:uid="{6C48BA44-F0C9-4F54-9A31-24ECB806D451}"/>
    <cellStyle name="40% - Énfasis6 2 2 4 2 3" xfId="1663" xr:uid="{00000000-0005-0000-0000-0000DB470000}"/>
    <cellStyle name="40% - Énfasis6 2 2 4 2 3 2" xfId="4105" xr:uid="{00000000-0005-0000-0000-0000DC470000}"/>
    <cellStyle name="40% - Énfasis6 2 2 4 2 3 2 2" xfId="18215" xr:uid="{00000000-0005-0000-0000-0000DD470000}"/>
    <cellStyle name="40% - Énfasis6 2 2 4 2 3 2 2 2" xfId="31108" xr:uid="{00000000-0005-0000-0000-0000DE470000}"/>
    <cellStyle name="40% - Énfasis6 2 2 4 2 3 2 3" xfId="13926" xr:uid="{00000000-0005-0000-0000-0000DF470000}"/>
    <cellStyle name="40% - Énfasis6 2 2 4 2 3 2 3 2" xfId="35993" xr:uid="{00000000-0005-0000-0000-0000E0470000}"/>
    <cellStyle name="40% - Énfasis6 2 2 4 2 3 2 4" xfId="9048" xr:uid="{00000000-0005-0000-0000-0000E1470000}"/>
    <cellStyle name="40% - Énfasis6 2 2 4 2 3 2 5" xfId="26173" xr:uid="{00000000-0005-0000-0000-0000E2470000}"/>
    <cellStyle name="40% - Énfasis6 2 2 4 2 3 2 6" xfId="41002" xr:uid="{00000000-0005-0000-0000-0000E3470000}"/>
    <cellStyle name="40% - Énfasis6 2 2 4 2 3 2 7" xfId="46065" xr:uid="{83B942F6-AAF8-4E6D-9162-49FAA454E902}"/>
    <cellStyle name="40% - Énfasis6 2 2 4 2 3 3" xfId="6579" xr:uid="{00000000-0005-0000-0000-0000E4470000}"/>
    <cellStyle name="40% - Énfasis6 2 2 4 2 3 3 2" xfId="28672" xr:uid="{00000000-0005-0000-0000-0000E5470000}"/>
    <cellStyle name="40% - Énfasis6 2 2 4 2 3 4" xfId="20981" xr:uid="{00000000-0005-0000-0000-0000E6470000}"/>
    <cellStyle name="40% - Énfasis6 2 2 4 2 3 4 2" xfId="33557" xr:uid="{00000000-0005-0000-0000-0000E7470000}"/>
    <cellStyle name="40% - Énfasis6 2 2 4 2 3 5" xfId="11490" xr:uid="{00000000-0005-0000-0000-0000E8470000}"/>
    <cellStyle name="40% - Énfasis6 2 2 4 2 3 6" xfId="23631" xr:uid="{00000000-0005-0000-0000-0000E9470000}"/>
    <cellStyle name="40% - Énfasis6 2 2 4 2 3 7" xfId="38461" xr:uid="{00000000-0005-0000-0000-0000EA470000}"/>
    <cellStyle name="40% - Énfasis6 2 2 4 2 3 8" xfId="43529" xr:uid="{CC3285DF-359A-4D2F-85D2-13204E3D2663}"/>
    <cellStyle name="40% - Énfasis6 2 2 4 2 4" xfId="3167" xr:uid="{00000000-0005-0000-0000-0000EB470000}"/>
    <cellStyle name="40% - Énfasis6 2 2 4 2 4 2" xfId="17277" xr:uid="{00000000-0005-0000-0000-0000EC470000}"/>
    <cellStyle name="40% - Énfasis6 2 2 4 2 4 2 2" xfId="30170" xr:uid="{00000000-0005-0000-0000-0000ED470000}"/>
    <cellStyle name="40% - Énfasis6 2 2 4 2 4 3" xfId="12988" xr:uid="{00000000-0005-0000-0000-0000EE470000}"/>
    <cellStyle name="40% - Énfasis6 2 2 4 2 4 3 2" xfId="35055" xr:uid="{00000000-0005-0000-0000-0000EF470000}"/>
    <cellStyle name="40% - Énfasis6 2 2 4 2 4 4" xfId="8110" xr:uid="{00000000-0005-0000-0000-0000F0470000}"/>
    <cellStyle name="40% - Énfasis6 2 2 4 2 4 5" xfId="25235" xr:uid="{00000000-0005-0000-0000-0000F1470000}"/>
    <cellStyle name="40% - Énfasis6 2 2 4 2 4 6" xfId="40064" xr:uid="{00000000-0005-0000-0000-0000F2470000}"/>
    <cellStyle name="40% - Énfasis6 2 2 4 2 4 7" xfId="45127" xr:uid="{2B43F98E-D328-4B77-9B6E-82229738D670}"/>
    <cellStyle name="40% - Énfasis6 2 2 4 2 5" xfId="5641" xr:uid="{00000000-0005-0000-0000-0000F3470000}"/>
    <cellStyle name="40% - Énfasis6 2 2 4 2 5 2" xfId="27734" xr:uid="{00000000-0005-0000-0000-0000F4470000}"/>
    <cellStyle name="40% - Énfasis6 2 2 4 2 6" xfId="15722" xr:uid="{00000000-0005-0000-0000-0000F5470000}"/>
    <cellStyle name="40% - Énfasis6 2 2 4 2 6 2" xfId="32619" xr:uid="{00000000-0005-0000-0000-0000F6470000}"/>
    <cellStyle name="40% - Énfasis6 2 2 4 2 7" xfId="20025" xr:uid="{00000000-0005-0000-0000-0000F7470000}"/>
    <cellStyle name="40% - Énfasis6 2 2 4 2 8" xfId="10552" xr:uid="{00000000-0005-0000-0000-0000F8470000}"/>
    <cellStyle name="40% - Énfasis6 2 2 4 2 9" xfId="22693" xr:uid="{00000000-0005-0000-0000-0000F9470000}"/>
    <cellStyle name="40% - Énfasis6 2 2 4 3" xfId="1467" xr:uid="{00000000-0005-0000-0000-0000FA470000}"/>
    <cellStyle name="40% - Énfasis6 2 2 4 3 2" xfId="3909" xr:uid="{00000000-0005-0000-0000-0000FB470000}"/>
    <cellStyle name="40% - Énfasis6 2 2 4 3 2 2" xfId="18019" xr:uid="{00000000-0005-0000-0000-0000FC470000}"/>
    <cellStyle name="40% - Énfasis6 2 2 4 3 2 2 2" xfId="30912" xr:uid="{00000000-0005-0000-0000-0000FD470000}"/>
    <cellStyle name="40% - Énfasis6 2 2 4 3 2 3" xfId="13730" xr:uid="{00000000-0005-0000-0000-0000FE470000}"/>
    <cellStyle name="40% - Énfasis6 2 2 4 3 2 3 2" xfId="35797" xr:uid="{00000000-0005-0000-0000-0000FF470000}"/>
    <cellStyle name="40% - Énfasis6 2 2 4 3 2 4" xfId="8852" xr:uid="{00000000-0005-0000-0000-000000480000}"/>
    <cellStyle name="40% - Énfasis6 2 2 4 3 2 5" xfId="25977" xr:uid="{00000000-0005-0000-0000-000001480000}"/>
    <cellStyle name="40% - Énfasis6 2 2 4 3 2 6" xfId="40806" xr:uid="{00000000-0005-0000-0000-000002480000}"/>
    <cellStyle name="40% - Énfasis6 2 2 4 3 2 7" xfId="45869" xr:uid="{DDB1A605-7717-4EA8-9F42-71C580746357}"/>
    <cellStyle name="40% - Énfasis6 2 2 4 3 3" xfId="6383" xr:uid="{00000000-0005-0000-0000-000003480000}"/>
    <cellStyle name="40% - Énfasis6 2 2 4 3 3 2" xfId="28476" xr:uid="{00000000-0005-0000-0000-000004480000}"/>
    <cellStyle name="40% - Énfasis6 2 2 4 3 4" xfId="15526" xr:uid="{00000000-0005-0000-0000-000005480000}"/>
    <cellStyle name="40% - Énfasis6 2 2 4 3 4 2" xfId="33361" xr:uid="{00000000-0005-0000-0000-000006480000}"/>
    <cellStyle name="40% - Énfasis6 2 2 4 3 5" xfId="20785" xr:uid="{00000000-0005-0000-0000-000007480000}"/>
    <cellStyle name="40% - Énfasis6 2 2 4 3 6" xfId="11294" xr:uid="{00000000-0005-0000-0000-000008480000}"/>
    <cellStyle name="40% - Énfasis6 2 2 4 3 7" xfId="23435" xr:uid="{00000000-0005-0000-0000-000009480000}"/>
    <cellStyle name="40% - Énfasis6 2 2 4 3 8" xfId="38265" xr:uid="{00000000-0005-0000-0000-00000A480000}"/>
    <cellStyle name="40% - Énfasis6 2 2 4 3 9" xfId="43333" xr:uid="{37CF33F0-B585-4029-B3D7-19266AFCE765}"/>
    <cellStyle name="40% - Énfasis6 2 2 4 4" xfId="2080" xr:uid="{00000000-0005-0000-0000-00000B480000}"/>
    <cellStyle name="40% - Énfasis6 2 2 4 4 2" xfId="4522" xr:uid="{00000000-0005-0000-0000-00000C480000}"/>
    <cellStyle name="40% - Énfasis6 2 2 4 4 2 2" xfId="18632" xr:uid="{00000000-0005-0000-0000-00000D480000}"/>
    <cellStyle name="40% - Énfasis6 2 2 4 4 2 2 2" xfId="31525" xr:uid="{00000000-0005-0000-0000-00000E480000}"/>
    <cellStyle name="40% - Énfasis6 2 2 4 4 2 3" xfId="14343" xr:uid="{00000000-0005-0000-0000-00000F480000}"/>
    <cellStyle name="40% - Énfasis6 2 2 4 4 2 3 2" xfId="36410" xr:uid="{00000000-0005-0000-0000-000010480000}"/>
    <cellStyle name="40% - Énfasis6 2 2 4 4 2 4" xfId="9465" xr:uid="{00000000-0005-0000-0000-000011480000}"/>
    <cellStyle name="40% - Énfasis6 2 2 4 4 2 5" xfId="26590" xr:uid="{00000000-0005-0000-0000-000012480000}"/>
    <cellStyle name="40% - Énfasis6 2 2 4 4 2 6" xfId="41419" xr:uid="{00000000-0005-0000-0000-000013480000}"/>
    <cellStyle name="40% - Énfasis6 2 2 4 4 2 7" xfId="46482" xr:uid="{4CD3AF64-6CB7-464D-B5AB-A366AE99D5E5}"/>
    <cellStyle name="40% - Énfasis6 2 2 4 4 3" xfId="6996" xr:uid="{00000000-0005-0000-0000-000014480000}"/>
    <cellStyle name="40% - Énfasis6 2 2 4 4 3 2" xfId="29089" xr:uid="{00000000-0005-0000-0000-000015480000}"/>
    <cellStyle name="40% - Énfasis6 2 2 4 4 4" xfId="16157" xr:uid="{00000000-0005-0000-0000-000016480000}"/>
    <cellStyle name="40% - Énfasis6 2 2 4 4 4 2" xfId="33974" xr:uid="{00000000-0005-0000-0000-000017480000}"/>
    <cellStyle name="40% - Énfasis6 2 2 4 4 5" xfId="21398" xr:uid="{00000000-0005-0000-0000-000018480000}"/>
    <cellStyle name="40% - Énfasis6 2 2 4 4 6" xfId="11907" xr:uid="{00000000-0005-0000-0000-000019480000}"/>
    <cellStyle name="40% - Énfasis6 2 2 4 4 7" xfId="24048" xr:uid="{00000000-0005-0000-0000-00001A480000}"/>
    <cellStyle name="40% - Énfasis6 2 2 4 4 8" xfId="38878" xr:uid="{00000000-0005-0000-0000-00001B480000}"/>
    <cellStyle name="40% - Énfasis6 2 2 4 4 9" xfId="43946" xr:uid="{0071319B-0356-4F76-8455-E32FA681193D}"/>
    <cellStyle name="40% - Énfasis6 2 2 4 5" xfId="2566" xr:uid="{00000000-0005-0000-0000-00001C480000}"/>
    <cellStyle name="40% - Énfasis6 2 2 4 5 2" xfId="5008" xr:uid="{00000000-0005-0000-0000-00001D480000}"/>
    <cellStyle name="40% - Énfasis6 2 2 4 5 2 2" xfId="19118" xr:uid="{00000000-0005-0000-0000-00001E480000}"/>
    <cellStyle name="40% - Énfasis6 2 2 4 5 2 2 2" xfId="32011" xr:uid="{00000000-0005-0000-0000-00001F480000}"/>
    <cellStyle name="40% - Énfasis6 2 2 4 5 2 3" xfId="14829" xr:uid="{00000000-0005-0000-0000-000020480000}"/>
    <cellStyle name="40% - Énfasis6 2 2 4 5 2 3 2" xfId="36896" xr:uid="{00000000-0005-0000-0000-000021480000}"/>
    <cellStyle name="40% - Énfasis6 2 2 4 5 2 4" xfId="9951" xr:uid="{00000000-0005-0000-0000-000022480000}"/>
    <cellStyle name="40% - Énfasis6 2 2 4 5 2 5" xfId="27076" xr:uid="{00000000-0005-0000-0000-000023480000}"/>
    <cellStyle name="40% - Énfasis6 2 2 4 5 2 6" xfId="41905" xr:uid="{00000000-0005-0000-0000-000024480000}"/>
    <cellStyle name="40% - Énfasis6 2 2 4 5 2 7" xfId="46968" xr:uid="{1D35BF4C-45DA-4696-8204-A196BA130F0A}"/>
    <cellStyle name="40% - Énfasis6 2 2 4 5 3" xfId="7482" xr:uid="{00000000-0005-0000-0000-000025480000}"/>
    <cellStyle name="40% - Énfasis6 2 2 4 5 3 2" xfId="29575" xr:uid="{00000000-0005-0000-0000-000026480000}"/>
    <cellStyle name="40% - Énfasis6 2 2 4 5 4" xfId="16643" xr:uid="{00000000-0005-0000-0000-000027480000}"/>
    <cellStyle name="40% - Énfasis6 2 2 4 5 4 2" xfId="34460" xr:uid="{00000000-0005-0000-0000-000028480000}"/>
    <cellStyle name="40% - Énfasis6 2 2 4 5 5" xfId="21884" xr:uid="{00000000-0005-0000-0000-000029480000}"/>
    <cellStyle name="40% - Énfasis6 2 2 4 5 6" xfId="12393" xr:uid="{00000000-0005-0000-0000-00002A480000}"/>
    <cellStyle name="40% - Énfasis6 2 2 4 5 7" xfId="24534" xr:uid="{00000000-0005-0000-0000-00002B480000}"/>
    <cellStyle name="40% - Énfasis6 2 2 4 5 8" xfId="39364" xr:uid="{00000000-0005-0000-0000-00002C480000}"/>
    <cellStyle name="40% - Énfasis6 2 2 4 5 9" xfId="44432" xr:uid="{5FBAADFA-E511-4D1A-9490-A2E861BD8D77}"/>
    <cellStyle name="40% - Énfasis6 2 2 4 6" xfId="1025" xr:uid="{00000000-0005-0000-0000-00002D480000}"/>
    <cellStyle name="40% - Énfasis6 2 2 4 6 2" xfId="3470" xr:uid="{00000000-0005-0000-0000-00002E480000}"/>
    <cellStyle name="40% - Énfasis6 2 2 4 6 2 2" xfId="17580" xr:uid="{00000000-0005-0000-0000-00002F480000}"/>
    <cellStyle name="40% - Énfasis6 2 2 4 6 2 2 2" xfId="30473" xr:uid="{00000000-0005-0000-0000-000030480000}"/>
    <cellStyle name="40% - Énfasis6 2 2 4 6 2 3" xfId="13291" xr:uid="{00000000-0005-0000-0000-000031480000}"/>
    <cellStyle name="40% - Énfasis6 2 2 4 6 2 3 2" xfId="35358" xr:uid="{00000000-0005-0000-0000-000032480000}"/>
    <cellStyle name="40% - Énfasis6 2 2 4 6 2 4" xfId="8413" xr:uid="{00000000-0005-0000-0000-000033480000}"/>
    <cellStyle name="40% - Énfasis6 2 2 4 6 2 5" xfId="25538" xr:uid="{00000000-0005-0000-0000-000034480000}"/>
    <cellStyle name="40% - Énfasis6 2 2 4 6 2 6" xfId="40367" xr:uid="{00000000-0005-0000-0000-000035480000}"/>
    <cellStyle name="40% - Énfasis6 2 2 4 6 2 7" xfId="45430" xr:uid="{06D28FA4-72DA-4177-AFE0-41E2DE28264C}"/>
    <cellStyle name="40% - Énfasis6 2 2 4 6 3" xfId="5944" xr:uid="{00000000-0005-0000-0000-000036480000}"/>
    <cellStyle name="40% - Énfasis6 2 2 4 6 3 2" xfId="28037" xr:uid="{00000000-0005-0000-0000-000037480000}"/>
    <cellStyle name="40% - Énfasis6 2 2 4 6 4" xfId="20346" xr:uid="{00000000-0005-0000-0000-000038480000}"/>
    <cellStyle name="40% - Énfasis6 2 2 4 6 4 2" xfId="32922" xr:uid="{00000000-0005-0000-0000-000039480000}"/>
    <cellStyle name="40% - Énfasis6 2 2 4 6 5" xfId="10855" xr:uid="{00000000-0005-0000-0000-00003A480000}"/>
    <cellStyle name="40% - Énfasis6 2 2 4 6 6" xfId="22996" xr:uid="{00000000-0005-0000-0000-00003B480000}"/>
    <cellStyle name="40% - Énfasis6 2 2 4 6 7" xfId="37826" xr:uid="{00000000-0005-0000-0000-00003C480000}"/>
    <cellStyle name="40% - Énfasis6 2 2 4 6 8" xfId="42894" xr:uid="{5FBE5EA4-17EC-485B-BE2D-BC60FA1D5C47}"/>
    <cellStyle name="40% - Énfasis6 2 2 4 7" xfId="2971" xr:uid="{00000000-0005-0000-0000-00003D480000}"/>
    <cellStyle name="40% - Énfasis6 2 2 4 7 2" xfId="17081" xr:uid="{00000000-0005-0000-0000-00003E480000}"/>
    <cellStyle name="40% - Énfasis6 2 2 4 7 2 2" xfId="29974" xr:uid="{00000000-0005-0000-0000-00003F480000}"/>
    <cellStyle name="40% - Énfasis6 2 2 4 7 3" xfId="12792" xr:uid="{00000000-0005-0000-0000-000040480000}"/>
    <cellStyle name="40% - Énfasis6 2 2 4 7 3 2" xfId="34859" xr:uid="{00000000-0005-0000-0000-000041480000}"/>
    <cellStyle name="40% - Énfasis6 2 2 4 7 4" xfId="7914" xr:uid="{00000000-0005-0000-0000-000042480000}"/>
    <cellStyle name="40% - Énfasis6 2 2 4 7 5" xfId="25039" xr:uid="{00000000-0005-0000-0000-000043480000}"/>
    <cellStyle name="40% - Énfasis6 2 2 4 7 6" xfId="39868" xr:uid="{00000000-0005-0000-0000-000044480000}"/>
    <cellStyle name="40% - Énfasis6 2 2 4 7 7" xfId="44931" xr:uid="{8EB2903C-B259-47A3-9F86-A1A1CBE1EB28}"/>
    <cellStyle name="40% - Énfasis6 2 2 4 8" xfId="5445" xr:uid="{00000000-0005-0000-0000-000045480000}"/>
    <cellStyle name="40% - Énfasis6 2 2 4 8 2" xfId="27538" xr:uid="{00000000-0005-0000-0000-000046480000}"/>
    <cellStyle name="40% - Énfasis6 2 2 4 9" xfId="15087" xr:uid="{00000000-0005-0000-0000-000047480000}"/>
    <cellStyle name="40% - Énfasis6 2 2 4 9 2" xfId="32423" xr:uid="{00000000-0005-0000-0000-000048480000}"/>
    <cellStyle name="40% - Énfasis6 2 2 5" xfId="523" xr:uid="{00000000-0005-0000-0000-000049480000}"/>
    <cellStyle name="40% - Énfasis6 2 2 5 10" xfId="19471" xr:uid="{00000000-0005-0000-0000-00004A480000}"/>
    <cellStyle name="40% - Énfasis6 2 2 5 11" xfId="19883" xr:uid="{00000000-0005-0000-0000-00004B480000}"/>
    <cellStyle name="40% - Énfasis6 2 2 5 12" xfId="10410" xr:uid="{00000000-0005-0000-0000-00004C480000}"/>
    <cellStyle name="40% - Énfasis6 2 2 5 13" xfId="22551" xr:uid="{00000000-0005-0000-0000-00004D480000}"/>
    <cellStyle name="40% - Énfasis6 2 2 5 14" xfId="37381" xr:uid="{00000000-0005-0000-0000-00004E480000}"/>
    <cellStyle name="40% - Énfasis6 2 2 5 15" xfId="42449" xr:uid="{609CC35B-D7D0-4813-B24B-FD4AAB8A6BCB}"/>
    <cellStyle name="40% - Énfasis6 2 2 5 2" xfId="667" xr:uid="{00000000-0005-0000-0000-00004F480000}"/>
    <cellStyle name="40% - Énfasis6 2 2 5 2 10" xfId="37524" xr:uid="{00000000-0005-0000-0000-000050480000}"/>
    <cellStyle name="40% - Énfasis6 2 2 5 2 11" xfId="42592" xr:uid="{30FA5183-7BA4-44A3-BA92-FE5171EAAFE8}"/>
    <cellStyle name="40% - Énfasis6 2 2 5 2 2" xfId="2277" xr:uid="{00000000-0005-0000-0000-000051480000}"/>
    <cellStyle name="40% - Énfasis6 2 2 5 2 2 2" xfId="4719" xr:uid="{00000000-0005-0000-0000-000052480000}"/>
    <cellStyle name="40% - Énfasis6 2 2 5 2 2 2 2" xfId="18829" xr:uid="{00000000-0005-0000-0000-000053480000}"/>
    <cellStyle name="40% - Énfasis6 2 2 5 2 2 2 2 2" xfId="31722" xr:uid="{00000000-0005-0000-0000-000054480000}"/>
    <cellStyle name="40% - Énfasis6 2 2 5 2 2 2 3" xfId="14540" xr:uid="{00000000-0005-0000-0000-000055480000}"/>
    <cellStyle name="40% - Énfasis6 2 2 5 2 2 2 3 2" xfId="36607" xr:uid="{00000000-0005-0000-0000-000056480000}"/>
    <cellStyle name="40% - Énfasis6 2 2 5 2 2 2 4" xfId="9662" xr:uid="{00000000-0005-0000-0000-000057480000}"/>
    <cellStyle name="40% - Énfasis6 2 2 5 2 2 2 5" xfId="26787" xr:uid="{00000000-0005-0000-0000-000058480000}"/>
    <cellStyle name="40% - Énfasis6 2 2 5 2 2 2 6" xfId="41616" xr:uid="{00000000-0005-0000-0000-000059480000}"/>
    <cellStyle name="40% - Énfasis6 2 2 5 2 2 2 7" xfId="46679" xr:uid="{9DF141F7-97E4-408F-BDD2-EDFA45F0B053}"/>
    <cellStyle name="40% - Énfasis6 2 2 5 2 2 3" xfId="7193" xr:uid="{00000000-0005-0000-0000-00005A480000}"/>
    <cellStyle name="40% - Énfasis6 2 2 5 2 2 3 2" xfId="29286" xr:uid="{00000000-0005-0000-0000-00005B480000}"/>
    <cellStyle name="40% - Énfasis6 2 2 5 2 2 4" xfId="16354" xr:uid="{00000000-0005-0000-0000-00005C480000}"/>
    <cellStyle name="40% - Énfasis6 2 2 5 2 2 4 2" xfId="34171" xr:uid="{00000000-0005-0000-0000-00005D480000}"/>
    <cellStyle name="40% - Énfasis6 2 2 5 2 2 5" xfId="21595" xr:uid="{00000000-0005-0000-0000-00005E480000}"/>
    <cellStyle name="40% - Énfasis6 2 2 5 2 2 6" xfId="12104" xr:uid="{00000000-0005-0000-0000-00005F480000}"/>
    <cellStyle name="40% - Énfasis6 2 2 5 2 2 7" xfId="24245" xr:uid="{00000000-0005-0000-0000-000060480000}"/>
    <cellStyle name="40% - Énfasis6 2 2 5 2 2 8" xfId="39075" xr:uid="{00000000-0005-0000-0000-000061480000}"/>
    <cellStyle name="40% - Énfasis6 2 2 5 2 2 9" xfId="44143" xr:uid="{95BF0C3A-42B3-4CBA-8382-F37032B27307}"/>
    <cellStyle name="40% - Énfasis6 2 2 5 2 3" xfId="1664" xr:uid="{00000000-0005-0000-0000-000062480000}"/>
    <cellStyle name="40% - Énfasis6 2 2 5 2 3 2" xfId="4106" xr:uid="{00000000-0005-0000-0000-000063480000}"/>
    <cellStyle name="40% - Énfasis6 2 2 5 2 3 2 2" xfId="18216" xr:uid="{00000000-0005-0000-0000-000064480000}"/>
    <cellStyle name="40% - Énfasis6 2 2 5 2 3 2 2 2" xfId="31109" xr:uid="{00000000-0005-0000-0000-000065480000}"/>
    <cellStyle name="40% - Énfasis6 2 2 5 2 3 2 3" xfId="13927" xr:uid="{00000000-0005-0000-0000-000066480000}"/>
    <cellStyle name="40% - Énfasis6 2 2 5 2 3 2 3 2" xfId="35994" xr:uid="{00000000-0005-0000-0000-000067480000}"/>
    <cellStyle name="40% - Énfasis6 2 2 5 2 3 2 4" xfId="9049" xr:uid="{00000000-0005-0000-0000-000068480000}"/>
    <cellStyle name="40% - Énfasis6 2 2 5 2 3 2 5" xfId="26174" xr:uid="{00000000-0005-0000-0000-000069480000}"/>
    <cellStyle name="40% - Énfasis6 2 2 5 2 3 2 6" xfId="41003" xr:uid="{00000000-0005-0000-0000-00006A480000}"/>
    <cellStyle name="40% - Énfasis6 2 2 5 2 3 2 7" xfId="46066" xr:uid="{39DCAF90-FD29-4598-85C2-6B56A61994DC}"/>
    <cellStyle name="40% - Énfasis6 2 2 5 2 3 3" xfId="6580" xr:uid="{00000000-0005-0000-0000-00006B480000}"/>
    <cellStyle name="40% - Énfasis6 2 2 5 2 3 3 2" xfId="28673" xr:uid="{00000000-0005-0000-0000-00006C480000}"/>
    <cellStyle name="40% - Énfasis6 2 2 5 2 3 4" xfId="20982" xr:uid="{00000000-0005-0000-0000-00006D480000}"/>
    <cellStyle name="40% - Énfasis6 2 2 5 2 3 4 2" xfId="33558" xr:uid="{00000000-0005-0000-0000-00006E480000}"/>
    <cellStyle name="40% - Énfasis6 2 2 5 2 3 5" xfId="11491" xr:uid="{00000000-0005-0000-0000-00006F480000}"/>
    <cellStyle name="40% - Énfasis6 2 2 5 2 3 6" xfId="23632" xr:uid="{00000000-0005-0000-0000-000070480000}"/>
    <cellStyle name="40% - Énfasis6 2 2 5 2 3 7" xfId="38462" xr:uid="{00000000-0005-0000-0000-000071480000}"/>
    <cellStyle name="40% - Énfasis6 2 2 5 2 3 8" xfId="43530" xr:uid="{A8BED23B-E5C0-41CC-89AB-F007ABE85FC1}"/>
    <cellStyle name="40% - Énfasis6 2 2 5 2 4" xfId="3168" xr:uid="{00000000-0005-0000-0000-000072480000}"/>
    <cellStyle name="40% - Énfasis6 2 2 5 2 4 2" xfId="17278" xr:uid="{00000000-0005-0000-0000-000073480000}"/>
    <cellStyle name="40% - Énfasis6 2 2 5 2 4 2 2" xfId="30171" xr:uid="{00000000-0005-0000-0000-000074480000}"/>
    <cellStyle name="40% - Énfasis6 2 2 5 2 4 3" xfId="12989" xr:uid="{00000000-0005-0000-0000-000075480000}"/>
    <cellStyle name="40% - Énfasis6 2 2 5 2 4 3 2" xfId="35056" xr:uid="{00000000-0005-0000-0000-000076480000}"/>
    <cellStyle name="40% - Énfasis6 2 2 5 2 4 4" xfId="8111" xr:uid="{00000000-0005-0000-0000-000077480000}"/>
    <cellStyle name="40% - Énfasis6 2 2 5 2 4 5" xfId="25236" xr:uid="{00000000-0005-0000-0000-000078480000}"/>
    <cellStyle name="40% - Énfasis6 2 2 5 2 4 6" xfId="40065" xr:uid="{00000000-0005-0000-0000-000079480000}"/>
    <cellStyle name="40% - Énfasis6 2 2 5 2 4 7" xfId="45128" xr:uid="{4BDD3D94-89EE-481C-B07F-1A9DC09C2A5A}"/>
    <cellStyle name="40% - Énfasis6 2 2 5 2 5" xfId="5642" xr:uid="{00000000-0005-0000-0000-00007A480000}"/>
    <cellStyle name="40% - Énfasis6 2 2 5 2 5 2" xfId="27735" xr:uid="{00000000-0005-0000-0000-00007B480000}"/>
    <cellStyle name="40% - Énfasis6 2 2 5 2 6" xfId="15723" xr:uid="{00000000-0005-0000-0000-00007C480000}"/>
    <cellStyle name="40% - Énfasis6 2 2 5 2 6 2" xfId="32620" xr:uid="{00000000-0005-0000-0000-00007D480000}"/>
    <cellStyle name="40% - Énfasis6 2 2 5 2 7" xfId="20026" xr:uid="{00000000-0005-0000-0000-00007E480000}"/>
    <cellStyle name="40% - Énfasis6 2 2 5 2 8" xfId="10553" xr:uid="{00000000-0005-0000-0000-00007F480000}"/>
    <cellStyle name="40% - Énfasis6 2 2 5 2 9" xfId="22694" xr:uid="{00000000-0005-0000-0000-000080480000}"/>
    <cellStyle name="40% - Énfasis6 2 2 5 3" xfId="1521" xr:uid="{00000000-0005-0000-0000-000081480000}"/>
    <cellStyle name="40% - Énfasis6 2 2 5 3 2" xfId="3963" xr:uid="{00000000-0005-0000-0000-000082480000}"/>
    <cellStyle name="40% - Énfasis6 2 2 5 3 2 2" xfId="18073" xr:uid="{00000000-0005-0000-0000-000083480000}"/>
    <cellStyle name="40% - Énfasis6 2 2 5 3 2 2 2" xfId="30966" xr:uid="{00000000-0005-0000-0000-000084480000}"/>
    <cellStyle name="40% - Énfasis6 2 2 5 3 2 3" xfId="13784" xr:uid="{00000000-0005-0000-0000-000085480000}"/>
    <cellStyle name="40% - Énfasis6 2 2 5 3 2 3 2" xfId="35851" xr:uid="{00000000-0005-0000-0000-000086480000}"/>
    <cellStyle name="40% - Énfasis6 2 2 5 3 2 4" xfId="8906" xr:uid="{00000000-0005-0000-0000-000087480000}"/>
    <cellStyle name="40% - Énfasis6 2 2 5 3 2 5" xfId="26031" xr:uid="{00000000-0005-0000-0000-000088480000}"/>
    <cellStyle name="40% - Énfasis6 2 2 5 3 2 6" xfId="40860" xr:uid="{00000000-0005-0000-0000-000089480000}"/>
    <cellStyle name="40% - Énfasis6 2 2 5 3 2 7" xfId="45923" xr:uid="{BC7F146F-42E1-44E4-B11A-8E6FCD608B8E}"/>
    <cellStyle name="40% - Énfasis6 2 2 5 3 3" xfId="6437" xr:uid="{00000000-0005-0000-0000-00008A480000}"/>
    <cellStyle name="40% - Énfasis6 2 2 5 3 3 2" xfId="28530" xr:uid="{00000000-0005-0000-0000-00008B480000}"/>
    <cellStyle name="40% - Énfasis6 2 2 5 3 4" xfId="15580" xr:uid="{00000000-0005-0000-0000-00008C480000}"/>
    <cellStyle name="40% - Énfasis6 2 2 5 3 4 2" xfId="33415" xr:uid="{00000000-0005-0000-0000-00008D480000}"/>
    <cellStyle name="40% - Énfasis6 2 2 5 3 5" xfId="20839" xr:uid="{00000000-0005-0000-0000-00008E480000}"/>
    <cellStyle name="40% - Énfasis6 2 2 5 3 6" xfId="11348" xr:uid="{00000000-0005-0000-0000-00008F480000}"/>
    <cellStyle name="40% - Énfasis6 2 2 5 3 7" xfId="23489" xr:uid="{00000000-0005-0000-0000-000090480000}"/>
    <cellStyle name="40% - Énfasis6 2 2 5 3 8" xfId="38319" xr:uid="{00000000-0005-0000-0000-000091480000}"/>
    <cellStyle name="40% - Énfasis6 2 2 5 3 9" xfId="43387" xr:uid="{F3081AB6-E8EF-4660-847D-18269611C1B3}"/>
    <cellStyle name="40% - Énfasis6 2 2 5 4" xfId="2134" xr:uid="{00000000-0005-0000-0000-000092480000}"/>
    <cellStyle name="40% - Énfasis6 2 2 5 4 2" xfId="4576" xr:uid="{00000000-0005-0000-0000-000093480000}"/>
    <cellStyle name="40% - Énfasis6 2 2 5 4 2 2" xfId="18686" xr:uid="{00000000-0005-0000-0000-000094480000}"/>
    <cellStyle name="40% - Énfasis6 2 2 5 4 2 2 2" xfId="31579" xr:uid="{00000000-0005-0000-0000-000095480000}"/>
    <cellStyle name="40% - Énfasis6 2 2 5 4 2 3" xfId="14397" xr:uid="{00000000-0005-0000-0000-000096480000}"/>
    <cellStyle name="40% - Énfasis6 2 2 5 4 2 3 2" xfId="36464" xr:uid="{00000000-0005-0000-0000-000097480000}"/>
    <cellStyle name="40% - Énfasis6 2 2 5 4 2 4" xfId="9519" xr:uid="{00000000-0005-0000-0000-000098480000}"/>
    <cellStyle name="40% - Énfasis6 2 2 5 4 2 5" xfId="26644" xr:uid="{00000000-0005-0000-0000-000099480000}"/>
    <cellStyle name="40% - Énfasis6 2 2 5 4 2 6" xfId="41473" xr:uid="{00000000-0005-0000-0000-00009A480000}"/>
    <cellStyle name="40% - Énfasis6 2 2 5 4 2 7" xfId="46536" xr:uid="{21EFE361-A1AC-457A-8038-66AA5BD38725}"/>
    <cellStyle name="40% - Énfasis6 2 2 5 4 3" xfId="7050" xr:uid="{00000000-0005-0000-0000-00009B480000}"/>
    <cellStyle name="40% - Énfasis6 2 2 5 4 3 2" xfId="29143" xr:uid="{00000000-0005-0000-0000-00009C480000}"/>
    <cellStyle name="40% - Énfasis6 2 2 5 4 4" xfId="16211" xr:uid="{00000000-0005-0000-0000-00009D480000}"/>
    <cellStyle name="40% - Énfasis6 2 2 5 4 4 2" xfId="34028" xr:uid="{00000000-0005-0000-0000-00009E480000}"/>
    <cellStyle name="40% - Énfasis6 2 2 5 4 5" xfId="21452" xr:uid="{00000000-0005-0000-0000-00009F480000}"/>
    <cellStyle name="40% - Énfasis6 2 2 5 4 6" xfId="11961" xr:uid="{00000000-0005-0000-0000-0000A0480000}"/>
    <cellStyle name="40% - Énfasis6 2 2 5 4 7" xfId="24102" xr:uid="{00000000-0005-0000-0000-0000A1480000}"/>
    <cellStyle name="40% - Énfasis6 2 2 5 4 8" xfId="38932" xr:uid="{00000000-0005-0000-0000-0000A2480000}"/>
    <cellStyle name="40% - Énfasis6 2 2 5 4 9" xfId="44000" xr:uid="{D0B41B86-DB75-4B00-BA93-1844D2E66BFB}"/>
    <cellStyle name="40% - Énfasis6 2 2 5 5" xfId="2567" xr:uid="{00000000-0005-0000-0000-0000A3480000}"/>
    <cellStyle name="40% - Énfasis6 2 2 5 5 2" xfId="5009" xr:uid="{00000000-0005-0000-0000-0000A4480000}"/>
    <cellStyle name="40% - Énfasis6 2 2 5 5 2 2" xfId="19119" xr:uid="{00000000-0005-0000-0000-0000A5480000}"/>
    <cellStyle name="40% - Énfasis6 2 2 5 5 2 2 2" xfId="32012" xr:uid="{00000000-0005-0000-0000-0000A6480000}"/>
    <cellStyle name="40% - Énfasis6 2 2 5 5 2 3" xfId="14830" xr:uid="{00000000-0005-0000-0000-0000A7480000}"/>
    <cellStyle name="40% - Énfasis6 2 2 5 5 2 3 2" xfId="36897" xr:uid="{00000000-0005-0000-0000-0000A8480000}"/>
    <cellStyle name="40% - Énfasis6 2 2 5 5 2 4" xfId="9952" xr:uid="{00000000-0005-0000-0000-0000A9480000}"/>
    <cellStyle name="40% - Énfasis6 2 2 5 5 2 5" xfId="27077" xr:uid="{00000000-0005-0000-0000-0000AA480000}"/>
    <cellStyle name="40% - Énfasis6 2 2 5 5 2 6" xfId="41906" xr:uid="{00000000-0005-0000-0000-0000AB480000}"/>
    <cellStyle name="40% - Énfasis6 2 2 5 5 2 7" xfId="46969" xr:uid="{69C3236A-DE07-4A48-80D7-C5DB347AC54A}"/>
    <cellStyle name="40% - Énfasis6 2 2 5 5 3" xfId="7483" xr:uid="{00000000-0005-0000-0000-0000AC480000}"/>
    <cellStyle name="40% - Énfasis6 2 2 5 5 3 2" xfId="29576" xr:uid="{00000000-0005-0000-0000-0000AD480000}"/>
    <cellStyle name="40% - Énfasis6 2 2 5 5 4" xfId="16644" xr:uid="{00000000-0005-0000-0000-0000AE480000}"/>
    <cellStyle name="40% - Énfasis6 2 2 5 5 4 2" xfId="34461" xr:uid="{00000000-0005-0000-0000-0000AF480000}"/>
    <cellStyle name="40% - Énfasis6 2 2 5 5 5" xfId="21885" xr:uid="{00000000-0005-0000-0000-0000B0480000}"/>
    <cellStyle name="40% - Énfasis6 2 2 5 5 6" xfId="12394" xr:uid="{00000000-0005-0000-0000-0000B1480000}"/>
    <cellStyle name="40% - Énfasis6 2 2 5 5 7" xfId="24535" xr:uid="{00000000-0005-0000-0000-0000B2480000}"/>
    <cellStyle name="40% - Énfasis6 2 2 5 5 8" xfId="39365" xr:uid="{00000000-0005-0000-0000-0000B3480000}"/>
    <cellStyle name="40% - Énfasis6 2 2 5 5 9" xfId="44433" xr:uid="{5DE85E5D-4800-4872-9C81-56FE0D9062A5}"/>
    <cellStyle name="40% - Énfasis6 2 2 5 6" xfId="1079" xr:uid="{00000000-0005-0000-0000-0000B4480000}"/>
    <cellStyle name="40% - Énfasis6 2 2 5 6 2" xfId="3524" xr:uid="{00000000-0005-0000-0000-0000B5480000}"/>
    <cellStyle name="40% - Énfasis6 2 2 5 6 2 2" xfId="17634" xr:uid="{00000000-0005-0000-0000-0000B6480000}"/>
    <cellStyle name="40% - Énfasis6 2 2 5 6 2 2 2" xfId="30527" xr:uid="{00000000-0005-0000-0000-0000B7480000}"/>
    <cellStyle name="40% - Énfasis6 2 2 5 6 2 3" xfId="13345" xr:uid="{00000000-0005-0000-0000-0000B8480000}"/>
    <cellStyle name="40% - Énfasis6 2 2 5 6 2 3 2" xfId="35412" xr:uid="{00000000-0005-0000-0000-0000B9480000}"/>
    <cellStyle name="40% - Énfasis6 2 2 5 6 2 4" xfId="8467" xr:uid="{00000000-0005-0000-0000-0000BA480000}"/>
    <cellStyle name="40% - Énfasis6 2 2 5 6 2 5" xfId="25592" xr:uid="{00000000-0005-0000-0000-0000BB480000}"/>
    <cellStyle name="40% - Énfasis6 2 2 5 6 2 6" xfId="40421" xr:uid="{00000000-0005-0000-0000-0000BC480000}"/>
    <cellStyle name="40% - Énfasis6 2 2 5 6 2 7" xfId="45484" xr:uid="{C10D8550-B55F-41BA-937E-1E378DC4A8AD}"/>
    <cellStyle name="40% - Énfasis6 2 2 5 6 3" xfId="5998" xr:uid="{00000000-0005-0000-0000-0000BD480000}"/>
    <cellStyle name="40% - Énfasis6 2 2 5 6 3 2" xfId="28091" xr:uid="{00000000-0005-0000-0000-0000BE480000}"/>
    <cellStyle name="40% - Énfasis6 2 2 5 6 4" xfId="20400" xr:uid="{00000000-0005-0000-0000-0000BF480000}"/>
    <cellStyle name="40% - Énfasis6 2 2 5 6 4 2" xfId="32976" xr:uid="{00000000-0005-0000-0000-0000C0480000}"/>
    <cellStyle name="40% - Énfasis6 2 2 5 6 5" xfId="10909" xr:uid="{00000000-0005-0000-0000-0000C1480000}"/>
    <cellStyle name="40% - Énfasis6 2 2 5 6 6" xfId="23050" xr:uid="{00000000-0005-0000-0000-0000C2480000}"/>
    <cellStyle name="40% - Énfasis6 2 2 5 6 7" xfId="37880" xr:uid="{00000000-0005-0000-0000-0000C3480000}"/>
    <cellStyle name="40% - Énfasis6 2 2 5 6 8" xfId="42948" xr:uid="{5ECB27CB-4D18-43D1-AC3D-18E7EB01F226}"/>
    <cellStyle name="40% - Énfasis6 2 2 5 7" xfId="3025" xr:uid="{00000000-0005-0000-0000-0000C4480000}"/>
    <cellStyle name="40% - Énfasis6 2 2 5 7 2" xfId="17135" xr:uid="{00000000-0005-0000-0000-0000C5480000}"/>
    <cellStyle name="40% - Énfasis6 2 2 5 7 2 2" xfId="30028" xr:uid="{00000000-0005-0000-0000-0000C6480000}"/>
    <cellStyle name="40% - Énfasis6 2 2 5 7 3" xfId="12846" xr:uid="{00000000-0005-0000-0000-0000C7480000}"/>
    <cellStyle name="40% - Énfasis6 2 2 5 7 3 2" xfId="34913" xr:uid="{00000000-0005-0000-0000-0000C8480000}"/>
    <cellStyle name="40% - Énfasis6 2 2 5 7 4" xfId="7968" xr:uid="{00000000-0005-0000-0000-0000C9480000}"/>
    <cellStyle name="40% - Énfasis6 2 2 5 7 5" xfId="25093" xr:uid="{00000000-0005-0000-0000-0000CA480000}"/>
    <cellStyle name="40% - Énfasis6 2 2 5 7 6" xfId="39922" xr:uid="{00000000-0005-0000-0000-0000CB480000}"/>
    <cellStyle name="40% - Énfasis6 2 2 5 7 7" xfId="44985" xr:uid="{A0DA48B5-94EF-47D8-904A-7755F9D807DA}"/>
    <cellStyle name="40% - Énfasis6 2 2 5 8" xfId="5499" xr:uid="{00000000-0005-0000-0000-0000CC480000}"/>
    <cellStyle name="40% - Énfasis6 2 2 5 8 2" xfId="27592" xr:uid="{00000000-0005-0000-0000-0000CD480000}"/>
    <cellStyle name="40% - Énfasis6 2 2 5 9" xfId="15141" xr:uid="{00000000-0005-0000-0000-0000CE480000}"/>
    <cellStyle name="40% - Énfasis6 2 2 5 9 2" xfId="32477" xr:uid="{00000000-0005-0000-0000-0000CF480000}"/>
    <cellStyle name="40% - Énfasis6 2 2 6" xfId="294" xr:uid="{00000000-0005-0000-0000-0000D0480000}"/>
    <cellStyle name="40% - Énfasis6 2 2 6 10" xfId="22348" xr:uid="{00000000-0005-0000-0000-0000D1480000}"/>
    <cellStyle name="40% - Énfasis6 2 2 6 11" xfId="37178" xr:uid="{00000000-0005-0000-0000-0000D2480000}"/>
    <cellStyle name="40% - Énfasis6 2 2 6 12" xfId="42246" xr:uid="{B63B0E46-93DC-48CA-89DC-174253FB60F8}"/>
    <cellStyle name="40% - Énfasis6 2 2 6 2" xfId="1316" xr:uid="{00000000-0005-0000-0000-0000D3480000}"/>
    <cellStyle name="40% - Énfasis6 2 2 6 2 2" xfId="3760" xr:uid="{00000000-0005-0000-0000-0000D4480000}"/>
    <cellStyle name="40% - Énfasis6 2 2 6 2 2 2" xfId="17870" xr:uid="{00000000-0005-0000-0000-0000D5480000}"/>
    <cellStyle name="40% - Énfasis6 2 2 6 2 2 2 2" xfId="30763" xr:uid="{00000000-0005-0000-0000-0000D6480000}"/>
    <cellStyle name="40% - Énfasis6 2 2 6 2 2 3" xfId="13581" xr:uid="{00000000-0005-0000-0000-0000D7480000}"/>
    <cellStyle name="40% - Énfasis6 2 2 6 2 2 3 2" xfId="35648" xr:uid="{00000000-0005-0000-0000-0000D8480000}"/>
    <cellStyle name="40% - Énfasis6 2 2 6 2 2 4" xfId="8703" xr:uid="{00000000-0005-0000-0000-0000D9480000}"/>
    <cellStyle name="40% - Énfasis6 2 2 6 2 2 5" xfId="25828" xr:uid="{00000000-0005-0000-0000-0000DA480000}"/>
    <cellStyle name="40% - Énfasis6 2 2 6 2 2 6" xfId="40657" xr:uid="{00000000-0005-0000-0000-0000DB480000}"/>
    <cellStyle name="40% - Énfasis6 2 2 6 2 2 7" xfId="45720" xr:uid="{B321D9A2-A561-4982-AC9A-7DE30B92E84A}"/>
    <cellStyle name="40% - Énfasis6 2 2 6 2 3" xfId="6234" xr:uid="{00000000-0005-0000-0000-0000DC480000}"/>
    <cellStyle name="40% - Énfasis6 2 2 6 2 3 2" xfId="28327" xr:uid="{00000000-0005-0000-0000-0000DD480000}"/>
    <cellStyle name="40% - Énfasis6 2 2 6 2 4" xfId="15377" xr:uid="{00000000-0005-0000-0000-0000DE480000}"/>
    <cellStyle name="40% - Énfasis6 2 2 6 2 4 2" xfId="33212" xr:uid="{00000000-0005-0000-0000-0000DF480000}"/>
    <cellStyle name="40% - Énfasis6 2 2 6 2 5" xfId="20636" xr:uid="{00000000-0005-0000-0000-0000E0480000}"/>
    <cellStyle name="40% - Énfasis6 2 2 6 2 6" xfId="11145" xr:uid="{00000000-0005-0000-0000-0000E1480000}"/>
    <cellStyle name="40% - Énfasis6 2 2 6 2 7" xfId="23286" xr:uid="{00000000-0005-0000-0000-0000E2480000}"/>
    <cellStyle name="40% - Énfasis6 2 2 6 2 8" xfId="38116" xr:uid="{00000000-0005-0000-0000-0000E3480000}"/>
    <cellStyle name="40% - Énfasis6 2 2 6 2 9" xfId="43184" xr:uid="{58CB7771-833C-4076-BE08-BF78836FFDE6}"/>
    <cellStyle name="40% - Énfasis6 2 2 6 3" xfId="1931" xr:uid="{00000000-0005-0000-0000-0000E4480000}"/>
    <cellStyle name="40% - Énfasis6 2 2 6 3 2" xfId="4373" xr:uid="{00000000-0005-0000-0000-0000E5480000}"/>
    <cellStyle name="40% - Énfasis6 2 2 6 3 2 2" xfId="18483" xr:uid="{00000000-0005-0000-0000-0000E6480000}"/>
    <cellStyle name="40% - Énfasis6 2 2 6 3 2 2 2" xfId="31376" xr:uid="{00000000-0005-0000-0000-0000E7480000}"/>
    <cellStyle name="40% - Énfasis6 2 2 6 3 2 3" xfId="14194" xr:uid="{00000000-0005-0000-0000-0000E8480000}"/>
    <cellStyle name="40% - Énfasis6 2 2 6 3 2 3 2" xfId="36261" xr:uid="{00000000-0005-0000-0000-0000E9480000}"/>
    <cellStyle name="40% - Énfasis6 2 2 6 3 2 4" xfId="9316" xr:uid="{00000000-0005-0000-0000-0000EA480000}"/>
    <cellStyle name="40% - Énfasis6 2 2 6 3 2 5" xfId="26441" xr:uid="{00000000-0005-0000-0000-0000EB480000}"/>
    <cellStyle name="40% - Énfasis6 2 2 6 3 2 6" xfId="41270" xr:uid="{00000000-0005-0000-0000-0000EC480000}"/>
    <cellStyle name="40% - Énfasis6 2 2 6 3 2 7" xfId="46333" xr:uid="{7CD5C36E-6AC5-4E12-A19D-8F0A0321D8F8}"/>
    <cellStyle name="40% - Énfasis6 2 2 6 3 3" xfId="6847" xr:uid="{00000000-0005-0000-0000-0000ED480000}"/>
    <cellStyle name="40% - Énfasis6 2 2 6 3 3 2" xfId="28940" xr:uid="{00000000-0005-0000-0000-0000EE480000}"/>
    <cellStyle name="40% - Énfasis6 2 2 6 3 4" xfId="16008" xr:uid="{00000000-0005-0000-0000-0000EF480000}"/>
    <cellStyle name="40% - Énfasis6 2 2 6 3 4 2" xfId="33825" xr:uid="{00000000-0005-0000-0000-0000F0480000}"/>
    <cellStyle name="40% - Énfasis6 2 2 6 3 5" xfId="21249" xr:uid="{00000000-0005-0000-0000-0000F1480000}"/>
    <cellStyle name="40% - Énfasis6 2 2 6 3 6" xfId="11758" xr:uid="{00000000-0005-0000-0000-0000F2480000}"/>
    <cellStyle name="40% - Énfasis6 2 2 6 3 7" xfId="23899" xr:uid="{00000000-0005-0000-0000-0000F3480000}"/>
    <cellStyle name="40% - Énfasis6 2 2 6 3 8" xfId="38729" xr:uid="{00000000-0005-0000-0000-0000F4480000}"/>
    <cellStyle name="40% - Énfasis6 2 2 6 3 9" xfId="43797" xr:uid="{5A034172-745B-45EF-9C85-88C9C06830F6}"/>
    <cellStyle name="40% - Énfasis6 2 2 6 4" xfId="1130" xr:uid="{00000000-0005-0000-0000-0000F5480000}"/>
    <cellStyle name="40% - Énfasis6 2 2 6 4 2" xfId="3575" xr:uid="{00000000-0005-0000-0000-0000F6480000}"/>
    <cellStyle name="40% - Énfasis6 2 2 6 4 2 2" xfId="17685" xr:uid="{00000000-0005-0000-0000-0000F7480000}"/>
    <cellStyle name="40% - Énfasis6 2 2 6 4 2 2 2" xfId="30578" xr:uid="{00000000-0005-0000-0000-0000F8480000}"/>
    <cellStyle name="40% - Énfasis6 2 2 6 4 2 3" xfId="13396" xr:uid="{00000000-0005-0000-0000-0000F9480000}"/>
    <cellStyle name="40% - Énfasis6 2 2 6 4 2 3 2" xfId="35463" xr:uid="{00000000-0005-0000-0000-0000FA480000}"/>
    <cellStyle name="40% - Énfasis6 2 2 6 4 2 4" xfId="8518" xr:uid="{00000000-0005-0000-0000-0000FB480000}"/>
    <cellStyle name="40% - Énfasis6 2 2 6 4 2 5" xfId="25643" xr:uid="{00000000-0005-0000-0000-0000FC480000}"/>
    <cellStyle name="40% - Énfasis6 2 2 6 4 2 6" xfId="40472" xr:uid="{00000000-0005-0000-0000-0000FD480000}"/>
    <cellStyle name="40% - Énfasis6 2 2 6 4 2 7" xfId="45535" xr:uid="{375D8253-2AFE-4652-9C9C-90EFEB1F4B66}"/>
    <cellStyle name="40% - Énfasis6 2 2 6 4 3" xfId="6049" xr:uid="{00000000-0005-0000-0000-0000FE480000}"/>
    <cellStyle name="40% - Énfasis6 2 2 6 4 3 2" xfId="28142" xr:uid="{00000000-0005-0000-0000-0000FF480000}"/>
    <cellStyle name="40% - Énfasis6 2 2 6 4 4" xfId="20451" xr:uid="{00000000-0005-0000-0000-000000490000}"/>
    <cellStyle name="40% - Énfasis6 2 2 6 4 4 2" xfId="33027" xr:uid="{00000000-0005-0000-0000-000001490000}"/>
    <cellStyle name="40% - Énfasis6 2 2 6 4 5" xfId="10960" xr:uid="{00000000-0005-0000-0000-000002490000}"/>
    <cellStyle name="40% - Énfasis6 2 2 6 4 6" xfId="23101" xr:uid="{00000000-0005-0000-0000-000003490000}"/>
    <cellStyle name="40% - Énfasis6 2 2 6 4 7" xfId="37931" xr:uid="{00000000-0005-0000-0000-000004490000}"/>
    <cellStyle name="40% - Énfasis6 2 2 6 4 8" xfId="42999" xr:uid="{275E2B12-A619-4604-8B20-1523E6C35F32}"/>
    <cellStyle name="40% - Énfasis6 2 2 6 5" xfId="2822" xr:uid="{00000000-0005-0000-0000-000005490000}"/>
    <cellStyle name="40% - Énfasis6 2 2 6 5 2" xfId="16932" xr:uid="{00000000-0005-0000-0000-000006490000}"/>
    <cellStyle name="40% - Énfasis6 2 2 6 5 2 2" xfId="29825" xr:uid="{00000000-0005-0000-0000-000007490000}"/>
    <cellStyle name="40% - Énfasis6 2 2 6 5 3" xfId="12643" xr:uid="{00000000-0005-0000-0000-000008490000}"/>
    <cellStyle name="40% - Énfasis6 2 2 6 5 3 2" xfId="34710" xr:uid="{00000000-0005-0000-0000-000009490000}"/>
    <cellStyle name="40% - Énfasis6 2 2 6 5 4" xfId="7765" xr:uid="{00000000-0005-0000-0000-00000A490000}"/>
    <cellStyle name="40% - Énfasis6 2 2 6 5 5" xfId="24890" xr:uid="{00000000-0005-0000-0000-00000B490000}"/>
    <cellStyle name="40% - Énfasis6 2 2 6 5 6" xfId="39719" xr:uid="{00000000-0005-0000-0000-00000C490000}"/>
    <cellStyle name="40% - Énfasis6 2 2 6 5 7" xfId="44782" xr:uid="{6161C27C-FC58-4675-84F0-86AFA8A8C145}"/>
    <cellStyle name="40% - Énfasis6 2 2 6 6" xfId="5296" xr:uid="{00000000-0005-0000-0000-00000D490000}"/>
    <cellStyle name="40% - Énfasis6 2 2 6 6 2" xfId="27389" xr:uid="{00000000-0005-0000-0000-00000E490000}"/>
    <cellStyle name="40% - Énfasis6 2 2 6 7" xfId="15192" xr:uid="{00000000-0005-0000-0000-00000F490000}"/>
    <cellStyle name="40% - Énfasis6 2 2 6 7 2" xfId="32274" xr:uid="{00000000-0005-0000-0000-000010490000}"/>
    <cellStyle name="40% - Énfasis6 2 2 6 8" xfId="19680" xr:uid="{00000000-0005-0000-0000-000011490000}"/>
    <cellStyle name="40% - Énfasis6 2 2 6 9" xfId="10207" xr:uid="{00000000-0005-0000-0000-000012490000}"/>
    <cellStyle name="40% - Énfasis6 2 2 7" xfId="663" xr:uid="{00000000-0005-0000-0000-000013490000}"/>
    <cellStyle name="40% - Énfasis6 2 2 7 10" xfId="37520" xr:uid="{00000000-0005-0000-0000-000014490000}"/>
    <cellStyle name="40% - Énfasis6 2 2 7 11" xfId="42588" xr:uid="{EB79E693-3252-4A3E-9A50-3AFBF15DCDA5}"/>
    <cellStyle name="40% - Énfasis6 2 2 7 2" xfId="2273" xr:uid="{00000000-0005-0000-0000-000015490000}"/>
    <cellStyle name="40% - Énfasis6 2 2 7 2 2" xfId="4715" xr:uid="{00000000-0005-0000-0000-000016490000}"/>
    <cellStyle name="40% - Énfasis6 2 2 7 2 2 2" xfId="18825" xr:uid="{00000000-0005-0000-0000-000017490000}"/>
    <cellStyle name="40% - Énfasis6 2 2 7 2 2 2 2" xfId="31718" xr:uid="{00000000-0005-0000-0000-000018490000}"/>
    <cellStyle name="40% - Énfasis6 2 2 7 2 2 3" xfId="14536" xr:uid="{00000000-0005-0000-0000-000019490000}"/>
    <cellStyle name="40% - Énfasis6 2 2 7 2 2 3 2" xfId="36603" xr:uid="{00000000-0005-0000-0000-00001A490000}"/>
    <cellStyle name="40% - Énfasis6 2 2 7 2 2 4" xfId="9658" xr:uid="{00000000-0005-0000-0000-00001B490000}"/>
    <cellStyle name="40% - Énfasis6 2 2 7 2 2 5" xfId="26783" xr:uid="{00000000-0005-0000-0000-00001C490000}"/>
    <cellStyle name="40% - Énfasis6 2 2 7 2 2 6" xfId="41612" xr:uid="{00000000-0005-0000-0000-00001D490000}"/>
    <cellStyle name="40% - Énfasis6 2 2 7 2 2 7" xfId="46675" xr:uid="{3398A532-B293-471A-BD7A-725A88014A8C}"/>
    <cellStyle name="40% - Énfasis6 2 2 7 2 3" xfId="7189" xr:uid="{00000000-0005-0000-0000-00001E490000}"/>
    <cellStyle name="40% - Énfasis6 2 2 7 2 3 2" xfId="29282" xr:uid="{00000000-0005-0000-0000-00001F490000}"/>
    <cellStyle name="40% - Énfasis6 2 2 7 2 4" xfId="16350" xr:uid="{00000000-0005-0000-0000-000020490000}"/>
    <cellStyle name="40% - Énfasis6 2 2 7 2 4 2" xfId="34167" xr:uid="{00000000-0005-0000-0000-000021490000}"/>
    <cellStyle name="40% - Énfasis6 2 2 7 2 5" xfId="21591" xr:uid="{00000000-0005-0000-0000-000022490000}"/>
    <cellStyle name="40% - Énfasis6 2 2 7 2 6" xfId="12100" xr:uid="{00000000-0005-0000-0000-000023490000}"/>
    <cellStyle name="40% - Énfasis6 2 2 7 2 7" xfId="24241" xr:uid="{00000000-0005-0000-0000-000024490000}"/>
    <cellStyle name="40% - Énfasis6 2 2 7 2 8" xfId="39071" xr:uid="{00000000-0005-0000-0000-000025490000}"/>
    <cellStyle name="40% - Énfasis6 2 2 7 2 9" xfId="44139" xr:uid="{E51EA0FC-F51A-4E8B-9B48-F36F44862E13}"/>
    <cellStyle name="40% - Énfasis6 2 2 7 3" xfId="1660" xr:uid="{00000000-0005-0000-0000-000026490000}"/>
    <cellStyle name="40% - Énfasis6 2 2 7 3 2" xfId="4102" xr:uid="{00000000-0005-0000-0000-000027490000}"/>
    <cellStyle name="40% - Énfasis6 2 2 7 3 2 2" xfId="18212" xr:uid="{00000000-0005-0000-0000-000028490000}"/>
    <cellStyle name="40% - Énfasis6 2 2 7 3 2 2 2" xfId="31105" xr:uid="{00000000-0005-0000-0000-000029490000}"/>
    <cellStyle name="40% - Énfasis6 2 2 7 3 2 3" xfId="13923" xr:uid="{00000000-0005-0000-0000-00002A490000}"/>
    <cellStyle name="40% - Énfasis6 2 2 7 3 2 3 2" xfId="35990" xr:uid="{00000000-0005-0000-0000-00002B490000}"/>
    <cellStyle name="40% - Énfasis6 2 2 7 3 2 4" xfId="9045" xr:uid="{00000000-0005-0000-0000-00002C490000}"/>
    <cellStyle name="40% - Énfasis6 2 2 7 3 2 5" xfId="26170" xr:uid="{00000000-0005-0000-0000-00002D490000}"/>
    <cellStyle name="40% - Énfasis6 2 2 7 3 2 6" xfId="40999" xr:uid="{00000000-0005-0000-0000-00002E490000}"/>
    <cellStyle name="40% - Énfasis6 2 2 7 3 2 7" xfId="46062" xr:uid="{D416888D-C9F7-4755-BAF0-864C502C75EB}"/>
    <cellStyle name="40% - Énfasis6 2 2 7 3 3" xfId="6576" xr:uid="{00000000-0005-0000-0000-00002F490000}"/>
    <cellStyle name="40% - Énfasis6 2 2 7 3 3 2" xfId="28669" xr:uid="{00000000-0005-0000-0000-000030490000}"/>
    <cellStyle name="40% - Énfasis6 2 2 7 3 4" xfId="20978" xr:uid="{00000000-0005-0000-0000-000031490000}"/>
    <cellStyle name="40% - Énfasis6 2 2 7 3 4 2" xfId="33554" xr:uid="{00000000-0005-0000-0000-000032490000}"/>
    <cellStyle name="40% - Énfasis6 2 2 7 3 5" xfId="11487" xr:uid="{00000000-0005-0000-0000-000033490000}"/>
    <cellStyle name="40% - Énfasis6 2 2 7 3 6" xfId="23628" xr:uid="{00000000-0005-0000-0000-000034490000}"/>
    <cellStyle name="40% - Énfasis6 2 2 7 3 7" xfId="38458" xr:uid="{00000000-0005-0000-0000-000035490000}"/>
    <cellStyle name="40% - Énfasis6 2 2 7 3 8" xfId="43526" xr:uid="{B223C770-4CD8-45A4-B51D-F1AA8A4FBC17}"/>
    <cellStyle name="40% - Énfasis6 2 2 7 4" xfId="3164" xr:uid="{00000000-0005-0000-0000-000036490000}"/>
    <cellStyle name="40% - Énfasis6 2 2 7 4 2" xfId="17274" xr:uid="{00000000-0005-0000-0000-000037490000}"/>
    <cellStyle name="40% - Énfasis6 2 2 7 4 2 2" xfId="30167" xr:uid="{00000000-0005-0000-0000-000038490000}"/>
    <cellStyle name="40% - Énfasis6 2 2 7 4 3" xfId="12985" xr:uid="{00000000-0005-0000-0000-000039490000}"/>
    <cellStyle name="40% - Énfasis6 2 2 7 4 3 2" xfId="35052" xr:uid="{00000000-0005-0000-0000-00003A490000}"/>
    <cellStyle name="40% - Énfasis6 2 2 7 4 4" xfId="8107" xr:uid="{00000000-0005-0000-0000-00003B490000}"/>
    <cellStyle name="40% - Énfasis6 2 2 7 4 5" xfId="25232" xr:uid="{00000000-0005-0000-0000-00003C490000}"/>
    <cellStyle name="40% - Énfasis6 2 2 7 4 6" xfId="40061" xr:uid="{00000000-0005-0000-0000-00003D490000}"/>
    <cellStyle name="40% - Énfasis6 2 2 7 4 7" xfId="45124" xr:uid="{380007D2-02AC-49C3-872A-1458A7970E3A}"/>
    <cellStyle name="40% - Énfasis6 2 2 7 5" xfId="5638" xr:uid="{00000000-0005-0000-0000-00003E490000}"/>
    <cellStyle name="40% - Énfasis6 2 2 7 5 2" xfId="27731" xr:uid="{00000000-0005-0000-0000-00003F490000}"/>
    <cellStyle name="40% - Énfasis6 2 2 7 6" xfId="15719" xr:uid="{00000000-0005-0000-0000-000040490000}"/>
    <cellStyle name="40% - Énfasis6 2 2 7 6 2" xfId="32616" xr:uid="{00000000-0005-0000-0000-000041490000}"/>
    <cellStyle name="40% - Énfasis6 2 2 7 7" xfId="20022" xr:uid="{00000000-0005-0000-0000-000042490000}"/>
    <cellStyle name="40% - Énfasis6 2 2 7 8" xfId="10549" xr:uid="{00000000-0005-0000-0000-000043490000}"/>
    <cellStyle name="40% - Énfasis6 2 2 7 9" xfId="22690" xr:uid="{00000000-0005-0000-0000-000044490000}"/>
    <cellStyle name="40% - Énfasis6 2 2 8" xfId="1185" xr:uid="{00000000-0005-0000-0000-000045490000}"/>
    <cellStyle name="40% - Énfasis6 2 2 8 2" xfId="3630" xr:uid="{00000000-0005-0000-0000-000046490000}"/>
    <cellStyle name="40% - Énfasis6 2 2 8 2 2" xfId="17740" xr:uid="{00000000-0005-0000-0000-000047490000}"/>
    <cellStyle name="40% - Énfasis6 2 2 8 2 2 2" xfId="30633" xr:uid="{00000000-0005-0000-0000-000048490000}"/>
    <cellStyle name="40% - Énfasis6 2 2 8 2 3" xfId="13451" xr:uid="{00000000-0005-0000-0000-000049490000}"/>
    <cellStyle name="40% - Énfasis6 2 2 8 2 3 2" xfId="35518" xr:uid="{00000000-0005-0000-0000-00004A490000}"/>
    <cellStyle name="40% - Énfasis6 2 2 8 2 4" xfId="8573" xr:uid="{00000000-0005-0000-0000-00004B490000}"/>
    <cellStyle name="40% - Énfasis6 2 2 8 2 5" xfId="25698" xr:uid="{00000000-0005-0000-0000-00004C490000}"/>
    <cellStyle name="40% - Énfasis6 2 2 8 2 6" xfId="40527" xr:uid="{00000000-0005-0000-0000-00004D490000}"/>
    <cellStyle name="40% - Énfasis6 2 2 8 2 7" xfId="45590" xr:uid="{8F365C09-04A2-4478-9C4F-BDEC449A28D0}"/>
    <cellStyle name="40% - Énfasis6 2 2 8 3" xfId="6104" xr:uid="{00000000-0005-0000-0000-00004E490000}"/>
    <cellStyle name="40% - Énfasis6 2 2 8 3 2" xfId="28197" xr:uid="{00000000-0005-0000-0000-00004F490000}"/>
    <cellStyle name="40% - Énfasis6 2 2 8 4" xfId="15247" xr:uid="{00000000-0005-0000-0000-000050490000}"/>
    <cellStyle name="40% - Énfasis6 2 2 8 4 2" xfId="33082" xr:uid="{00000000-0005-0000-0000-000051490000}"/>
    <cellStyle name="40% - Énfasis6 2 2 8 5" xfId="20506" xr:uid="{00000000-0005-0000-0000-000052490000}"/>
    <cellStyle name="40% - Énfasis6 2 2 8 6" xfId="11015" xr:uid="{00000000-0005-0000-0000-000053490000}"/>
    <cellStyle name="40% - Énfasis6 2 2 8 7" xfId="23156" xr:uid="{00000000-0005-0000-0000-000054490000}"/>
    <cellStyle name="40% - Énfasis6 2 2 8 8" xfId="37986" xr:uid="{00000000-0005-0000-0000-000055490000}"/>
    <cellStyle name="40% - Énfasis6 2 2 8 9" xfId="43054" xr:uid="{ECA1694A-B1BD-4270-A352-E30578A69BC9}"/>
    <cellStyle name="40% - Énfasis6 2 2 9" xfId="1801" xr:uid="{00000000-0005-0000-0000-000056490000}"/>
    <cellStyle name="40% - Énfasis6 2 2 9 2" xfId="4243" xr:uid="{00000000-0005-0000-0000-000057490000}"/>
    <cellStyle name="40% - Énfasis6 2 2 9 2 2" xfId="18353" xr:uid="{00000000-0005-0000-0000-000058490000}"/>
    <cellStyle name="40% - Énfasis6 2 2 9 2 2 2" xfId="31246" xr:uid="{00000000-0005-0000-0000-000059490000}"/>
    <cellStyle name="40% - Énfasis6 2 2 9 2 3" xfId="14064" xr:uid="{00000000-0005-0000-0000-00005A490000}"/>
    <cellStyle name="40% - Énfasis6 2 2 9 2 3 2" xfId="36131" xr:uid="{00000000-0005-0000-0000-00005B490000}"/>
    <cellStyle name="40% - Énfasis6 2 2 9 2 4" xfId="9186" xr:uid="{00000000-0005-0000-0000-00005C490000}"/>
    <cellStyle name="40% - Énfasis6 2 2 9 2 5" xfId="26311" xr:uid="{00000000-0005-0000-0000-00005D490000}"/>
    <cellStyle name="40% - Énfasis6 2 2 9 2 6" xfId="41140" xr:uid="{00000000-0005-0000-0000-00005E490000}"/>
    <cellStyle name="40% - Énfasis6 2 2 9 2 7" xfId="46203" xr:uid="{368392A2-A7C7-4DEE-8955-B393658C0EBE}"/>
    <cellStyle name="40% - Énfasis6 2 2 9 3" xfId="6717" xr:uid="{00000000-0005-0000-0000-00005F490000}"/>
    <cellStyle name="40% - Énfasis6 2 2 9 3 2" xfId="28810" xr:uid="{00000000-0005-0000-0000-000060490000}"/>
    <cellStyle name="40% - Énfasis6 2 2 9 4" xfId="15878" xr:uid="{00000000-0005-0000-0000-000061490000}"/>
    <cellStyle name="40% - Énfasis6 2 2 9 4 2" xfId="33695" xr:uid="{00000000-0005-0000-0000-000062490000}"/>
    <cellStyle name="40% - Énfasis6 2 2 9 5" xfId="21119" xr:uid="{00000000-0005-0000-0000-000063490000}"/>
    <cellStyle name="40% - Énfasis6 2 2 9 6" xfId="11628" xr:uid="{00000000-0005-0000-0000-000064490000}"/>
    <cellStyle name="40% - Énfasis6 2 2 9 7" xfId="23769" xr:uid="{00000000-0005-0000-0000-000065490000}"/>
    <cellStyle name="40% - Énfasis6 2 2 9 8" xfId="38599" xr:uid="{00000000-0005-0000-0000-000066490000}"/>
    <cellStyle name="40% - Énfasis6 2 2 9 9" xfId="43667" xr:uid="{C84A8FCF-7EE3-42CE-9B1C-0745E855B528}"/>
    <cellStyle name="40% - Énfasis6 2 20" xfId="22049" xr:uid="{00000000-0005-0000-0000-000067490000}"/>
    <cellStyle name="40% - Énfasis6 2 21" xfId="22177" xr:uid="{00000000-0005-0000-0000-000068490000}"/>
    <cellStyle name="40% - Énfasis6 2 22" xfId="37007" xr:uid="{00000000-0005-0000-0000-000069490000}"/>
    <cellStyle name="40% - Énfasis6 2 23" xfId="42066" xr:uid="{00000000-0005-0000-0000-00006A490000}"/>
    <cellStyle name="40% - Énfasis6 2 24" xfId="42080" xr:uid="{093A81FF-4A73-4931-9FC6-CCA63EB89FA1}"/>
    <cellStyle name="40% - Énfasis6 2 3" xfId="220" xr:uid="{00000000-0005-0000-0000-00006B490000}"/>
    <cellStyle name="40% - Énfasis6 2 3 10" xfId="15034" xr:uid="{00000000-0005-0000-0000-00006C490000}"/>
    <cellStyle name="40% - Énfasis6 2 3 10 2" xfId="32204" xr:uid="{00000000-0005-0000-0000-00006D490000}"/>
    <cellStyle name="40% - Énfasis6 2 3 11" xfId="19364" xr:uid="{00000000-0005-0000-0000-00006E490000}"/>
    <cellStyle name="40% - Énfasis6 2 3 12" xfId="19612" xr:uid="{00000000-0005-0000-0000-00006F490000}"/>
    <cellStyle name="40% - Énfasis6 2 3 13" xfId="10137" xr:uid="{00000000-0005-0000-0000-000070490000}"/>
    <cellStyle name="40% - Énfasis6 2 3 14" xfId="22083" xr:uid="{00000000-0005-0000-0000-000071490000}"/>
    <cellStyle name="40% - Énfasis6 2 3 15" xfId="22278" xr:uid="{00000000-0005-0000-0000-000072490000}"/>
    <cellStyle name="40% - Énfasis6 2 3 16" xfId="37108" xr:uid="{00000000-0005-0000-0000-000073490000}"/>
    <cellStyle name="40% - Énfasis6 2 3 17" xfId="42178" xr:uid="{0382E876-A7EF-4330-A6FF-25156B203D11}"/>
    <cellStyle name="40% - Énfasis6 2 3 2" xfId="413" xr:uid="{00000000-0005-0000-0000-000074490000}"/>
    <cellStyle name="40% - Énfasis6 2 3 2 10" xfId="37274" xr:uid="{00000000-0005-0000-0000-000075490000}"/>
    <cellStyle name="40% - Énfasis6 2 3 2 11" xfId="42342" xr:uid="{0D09873E-B15D-49D5-B692-2B54DC5C3A29}"/>
    <cellStyle name="40% - Énfasis6 2 3 2 2" xfId="2027" xr:uid="{00000000-0005-0000-0000-000076490000}"/>
    <cellStyle name="40% - Énfasis6 2 3 2 2 2" xfId="4469" xr:uid="{00000000-0005-0000-0000-000077490000}"/>
    <cellStyle name="40% - Énfasis6 2 3 2 2 2 2" xfId="18579" xr:uid="{00000000-0005-0000-0000-000078490000}"/>
    <cellStyle name="40% - Énfasis6 2 3 2 2 2 2 2" xfId="31472" xr:uid="{00000000-0005-0000-0000-000079490000}"/>
    <cellStyle name="40% - Énfasis6 2 3 2 2 2 3" xfId="14290" xr:uid="{00000000-0005-0000-0000-00007A490000}"/>
    <cellStyle name="40% - Énfasis6 2 3 2 2 2 3 2" xfId="36357" xr:uid="{00000000-0005-0000-0000-00007B490000}"/>
    <cellStyle name="40% - Énfasis6 2 3 2 2 2 4" xfId="9412" xr:uid="{00000000-0005-0000-0000-00007C490000}"/>
    <cellStyle name="40% - Énfasis6 2 3 2 2 2 5" xfId="26537" xr:uid="{00000000-0005-0000-0000-00007D490000}"/>
    <cellStyle name="40% - Énfasis6 2 3 2 2 2 6" xfId="41366" xr:uid="{00000000-0005-0000-0000-00007E490000}"/>
    <cellStyle name="40% - Énfasis6 2 3 2 2 2 7" xfId="46429" xr:uid="{71AD2FC8-785B-4DD0-A68B-BDBE9D5A75C1}"/>
    <cellStyle name="40% - Énfasis6 2 3 2 2 3" xfId="6943" xr:uid="{00000000-0005-0000-0000-00007F490000}"/>
    <cellStyle name="40% - Énfasis6 2 3 2 2 3 2" xfId="29036" xr:uid="{00000000-0005-0000-0000-000080490000}"/>
    <cellStyle name="40% - Énfasis6 2 3 2 2 4" xfId="16104" xr:uid="{00000000-0005-0000-0000-000081490000}"/>
    <cellStyle name="40% - Énfasis6 2 3 2 2 4 2" xfId="33921" xr:uid="{00000000-0005-0000-0000-000082490000}"/>
    <cellStyle name="40% - Énfasis6 2 3 2 2 5" xfId="21345" xr:uid="{00000000-0005-0000-0000-000083490000}"/>
    <cellStyle name="40% - Énfasis6 2 3 2 2 6" xfId="11854" xr:uid="{00000000-0005-0000-0000-000084490000}"/>
    <cellStyle name="40% - Énfasis6 2 3 2 2 7" xfId="23995" xr:uid="{00000000-0005-0000-0000-000085490000}"/>
    <cellStyle name="40% - Énfasis6 2 3 2 2 8" xfId="38825" xr:uid="{00000000-0005-0000-0000-000086490000}"/>
    <cellStyle name="40% - Énfasis6 2 3 2 2 9" xfId="43893" xr:uid="{52CF7E22-13E2-4D69-A1CB-E669224F0178}"/>
    <cellStyle name="40% - Énfasis6 2 3 2 3" xfId="1414" xr:uid="{00000000-0005-0000-0000-000087490000}"/>
    <cellStyle name="40% - Énfasis6 2 3 2 3 2" xfId="3856" xr:uid="{00000000-0005-0000-0000-000088490000}"/>
    <cellStyle name="40% - Énfasis6 2 3 2 3 2 2" xfId="17966" xr:uid="{00000000-0005-0000-0000-000089490000}"/>
    <cellStyle name="40% - Énfasis6 2 3 2 3 2 2 2" xfId="30859" xr:uid="{00000000-0005-0000-0000-00008A490000}"/>
    <cellStyle name="40% - Énfasis6 2 3 2 3 2 3" xfId="13677" xr:uid="{00000000-0005-0000-0000-00008B490000}"/>
    <cellStyle name="40% - Énfasis6 2 3 2 3 2 3 2" xfId="35744" xr:uid="{00000000-0005-0000-0000-00008C490000}"/>
    <cellStyle name="40% - Énfasis6 2 3 2 3 2 4" xfId="8799" xr:uid="{00000000-0005-0000-0000-00008D490000}"/>
    <cellStyle name="40% - Énfasis6 2 3 2 3 2 5" xfId="25924" xr:uid="{00000000-0005-0000-0000-00008E490000}"/>
    <cellStyle name="40% - Énfasis6 2 3 2 3 2 6" xfId="40753" xr:uid="{00000000-0005-0000-0000-00008F490000}"/>
    <cellStyle name="40% - Énfasis6 2 3 2 3 2 7" xfId="45816" xr:uid="{985CA428-1FD3-42FB-876E-EA737C360C86}"/>
    <cellStyle name="40% - Énfasis6 2 3 2 3 3" xfId="6330" xr:uid="{00000000-0005-0000-0000-000090490000}"/>
    <cellStyle name="40% - Énfasis6 2 3 2 3 3 2" xfId="28423" xr:uid="{00000000-0005-0000-0000-000091490000}"/>
    <cellStyle name="40% - Énfasis6 2 3 2 3 4" xfId="20732" xr:uid="{00000000-0005-0000-0000-000092490000}"/>
    <cellStyle name="40% - Énfasis6 2 3 2 3 4 2" xfId="33308" xr:uid="{00000000-0005-0000-0000-000093490000}"/>
    <cellStyle name="40% - Énfasis6 2 3 2 3 5" xfId="11241" xr:uid="{00000000-0005-0000-0000-000094490000}"/>
    <cellStyle name="40% - Énfasis6 2 3 2 3 6" xfId="23382" xr:uid="{00000000-0005-0000-0000-000095490000}"/>
    <cellStyle name="40% - Énfasis6 2 3 2 3 7" xfId="38212" xr:uid="{00000000-0005-0000-0000-000096490000}"/>
    <cellStyle name="40% - Énfasis6 2 3 2 3 8" xfId="43280" xr:uid="{D9029E94-F6F9-45BE-8DB0-2E6057C08E61}"/>
    <cellStyle name="40% - Énfasis6 2 3 2 4" xfId="2918" xr:uid="{00000000-0005-0000-0000-000097490000}"/>
    <cellStyle name="40% - Énfasis6 2 3 2 4 2" xfId="17028" xr:uid="{00000000-0005-0000-0000-000098490000}"/>
    <cellStyle name="40% - Énfasis6 2 3 2 4 2 2" xfId="29921" xr:uid="{00000000-0005-0000-0000-000099490000}"/>
    <cellStyle name="40% - Énfasis6 2 3 2 4 3" xfId="12739" xr:uid="{00000000-0005-0000-0000-00009A490000}"/>
    <cellStyle name="40% - Énfasis6 2 3 2 4 3 2" xfId="34806" xr:uid="{00000000-0005-0000-0000-00009B490000}"/>
    <cellStyle name="40% - Énfasis6 2 3 2 4 4" xfId="7861" xr:uid="{00000000-0005-0000-0000-00009C490000}"/>
    <cellStyle name="40% - Énfasis6 2 3 2 4 5" xfId="24986" xr:uid="{00000000-0005-0000-0000-00009D490000}"/>
    <cellStyle name="40% - Énfasis6 2 3 2 4 6" xfId="39815" xr:uid="{00000000-0005-0000-0000-00009E490000}"/>
    <cellStyle name="40% - Énfasis6 2 3 2 4 7" xfId="44878" xr:uid="{386D2C74-19CE-4CA3-AFFD-A305331590DE}"/>
    <cellStyle name="40% - Énfasis6 2 3 2 5" xfId="5392" xr:uid="{00000000-0005-0000-0000-00009F490000}"/>
    <cellStyle name="40% - Énfasis6 2 3 2 5 2" xfId="27485" xr:uid="{00000000-0005-0000-0000-0000A0490000}"/>
    <cellStyle name="40% - Énfasis6 2 3 2 6" xfId="15473" xr:uid="{00000000-0005-0000-0000-0000A1490000}"/>
    <cellStyle name="40% - Énfasis6 2 3 2 6 2" xfId="32370" xr:uid="{00000000-0005-0000-0000-0000A2490000}"/>
    <cellStyle name="40% - Énfasis6 2 3 2 7" xfId="19776" xr:uid="{00000000-0005-0000-0000-0000A3490000}"/>
    <cellStyle name="40% - Énfasis6 2 3 2 8" xfId="10303" xr:uid="{00000000-0005-0000-0000-0000A4490000}"/>
    <cellStyle name="40% - Énfasis6 2 3 2 9" xfId="22444" xr:uid="{00000000-0005-0000-0000-0000A5490000}"/>
    <cellStyle name="40% - Énfasis6 2 3 3" xfId="668" xr:uid="{00000000-0005-0000-0000-0000A6490000}"/>
    <cellStyle name="40% - Énfasis6 2 3 3 10" xfId="37525" xr:uid="{00000000-0005-0000-0000-0000A7490000}"/>
    <cellStyle name="40% - Énfasis6 2 3 3 11" xfId="42593" xr:uid="{991FEE9E-CFFB-43E9-8A41-ECF56AC1CE2E}"/>
    <cellStyle name="40% - Énfasis6 2 3 3 2" xfId="2278" xr:uid="{00000000-0005-0000-0000-0000A8490000}"/>
    <cellStyle name="40% - Énfasis6 2 3 3 2 2" xfId="4720" xr:uid="{00000000-0005-0000-0000-0000A9490000}"/>
    <cellStyle name="40% - Énfasis6 2 3 3 2 2 2" xfId="18830" xr:uid="{00000000-0005-0000-0000-0000AA490000}"/>
    <cellStyle name="40% - Énfasis6 2 3 3 2 2 2 2" xfId="31723" xr:uid="{00000000-0005-0000-0000-0000AB490000}"/>
    <cellStyle name="40% - Énfasis6 2 3 3 2 2 3" xfId="14541" xr:uid="{00000000-0005-0000-0000-0000AC490000}"/>
    <cellStyle name="40% - Énfasis6 2 3 3 2 2 3 2" xfId="36608" xr:uid="{00000000-0005-0000-0000-0000AD490000}"/>
    <cellStyle name="40% - Énfasis6 2 3 3 2 2 4" xfId="9663" xr:uid="{00000000-0005-0000-0000-0000AE490000}"/>
    <cellStyle name="40% - Énfasis6 2 3 3 2 2 5" xfId="26788" xr:uid="{00000000-0005-0000-0000-0000AF490000}"/>
    <cellStyle name="40% - Énfasis6 2 3 3 2 2 6" xfId="41617" xr:uid="{00000000-0005-0000-0000-0000B0490000}"/>
    <cellStyle name="40% - Énfasis6 2 3 3 2 2 7" xfId="46680" xr:uid="{BEA74010-0C30-45C5-8EC0-5CB00280FC21}"/>
    <cellStyle name="40% - Énfasis6 2 3 3 2 3" xfId="7194" xr:uid="{00000000-0005-0000-0000-0000B1490000}"/>
    <cellStyle name="40% - Énfasis6 2 3 3 2 3 2" xfId="29287" xr:uid="{00000000-0005-0000-0000-0000B2490000}"/>
    <cellStyle name="40% - Énfasis6 2 3 3 2 4" xfId="16355" xr:uid="{00000000-0005-0000-0000-0000B3490000}"/>
    <cellStyle name="40% - Énfasis6 2 3 3 2 4 2" xfId="34172" xr:uid="{00000000-0005-0000-0000-0000B4490000}"/>
    <cellStyle name="40% - Énfasis6 2 3 3 2 5" xfId="21596" xr:uid="{00000000-0005-0000-0000-0000B5490000}"/>
    <cellStyle name="40% - Énfasis6 2 3 3 2 6" xfId="12105" xr:uid="{00000000-0005-0000-0000-0000B6490000}"/>
    <cellStyle name="40% - Énfasis6 2 3 3 2 7" xfId="24246" xr:uid="{00000000-0005-0000-0000-0000B7490000}"/>
    <cellStyle name="40% - Énfasis6 2 3 3 2 8" xfId="39076" xr:uid="{00000000-0005-0000-0000-0000B8490000}"/>
    <cellStyle name="40% - Énfasis6 2 3 3 2 9" xfId="44144" xr:uid="{224628E0-69AD-4898-A6A5-4EE1D4FA4116}"/>
    <cellStyle name="40% - Énfasis6 2 3 3 3" xfId="1665" xr:uid="{00000000-0005-0000-0000-0000B9490000}"/>
    <cellStyle name="40% - Énfasis6 2 3 3 3 2" xfId="4107" xr:uid="{00000000-0005-0000-0000-0000BA490000}"/>
    <cellStyle name="40% - Énfasis6 2 3 3 3 2 2" xfId="18217" xr:uid="{00000000-0005-0000-0000-0000BB490000}"/>
    <cellStyle name="40% - Énfasis6 2 3 3 3 2 2 2" xfId="31110" xr:uid="{00000000-0005-0000-0000-0000BC490000}"/>
    <cellStyle name="40% - Énfasis6 2 3 3 3 2 3" xfId="13928" xr:uid="{00000000-0005-0000-0000-0000BD490000}"/>
    <cellStyle name="40% - Énfasis6 2 3 3 3 2 3 2" xfId="35995" xr:uid="{00000000-0005-0000-0000-0000BE490000}"/>
    <cellStyle name="40% - Énfasis6 2 3 3 3 2 4" xfId="9050" xr:uid="{00000000-0005-0000-0000-0000BF490000}"/>
    <cellStyle name="40% - Énfasis6 2 3 3 3 2 5" xfId="26175" xr:uid="{00000000-0005-0000-0000-0000C0490000}"/>
    <cellStyle name="40% - Énfasis6 2 3 3 3 2 6" xfId="41004" xr:uid="{00000000-0005-0000-0000-0000C1490000}"/>
    <cellStyle name="40% - Énfasis6 2 3 3 3 2 7" xfId="46067" xr:uid="{CA4C242C-1DE9-40BC-AB62-1D66BADB3E20}"/>
    <cellStyle name="40% - Énfasis6 2 3 3 3 3" xfId="6581" xr:uid="{00000000-0005-0000-0000-0000C2490000}"/>
    <cellStyle name="40% - Énfasis6 2 3 3 3 3 2" xfId="28674" xr:uid="{00000000-0005-0000-0000-0000C3490000}"/>
    <cellStyle name="40% - Énfasis6 2 3 3 3 4" xfId="20983" xr:uid="{00000000-0005-0000-0000-0000C4490000}"/>
    <cellStyle name="40% - Énfasis6 2 3 3 3 4 2" xfId="33559" xr:uid="{00000000-0005-0000-0000-0000C5490000}"/>
    <cellStyle name="40% - Énfasis6 2 3 3 3 5" xfId="11492" xr:uid="{00000000-0005-0000-0000-0000C6490000}"/>
    <cellStyle name="40% - Énfasis6 2 3 3 3 6" xfId="23633" xr:uid="{00000000-0005-0000-0000-0000C7490000}"/>
    <cellStyle name="40% - Énfasis6 2 3 3 3 7" xfId="38463" xr:uid="{00000000-0005-0000-0000-0000C8490000}"/>
    <cellStyle name="40% - Énfasis6 2 3 3 3 8" xfId="43531" xr:uid="{BB33A019-7BB3-41BC-8909-7F0D34EEBA61}"/>
    <cellStyle name="40% - Énfasis6 2 3 3 4" xfId="3169" xr:uid="{00000000-0005-0000-0000-0000C9490000}"/>
    <cellStyle name="40% - Énfasis6 2 3 3 4 2" xfId="17279" xr:uid="{00000000-0005-0000-0000-0000CA490000}"/>
    <cellStyle name="40% - Énfasis6 2 3 3 4 2 2" xfId="30172" xr:uid="{00000000-0005-0000-0000-0000CB490000}"/>
    <cellStyle name="40% - Énfasis6 2 3 3 4 3" xfId="12990" xr:uid="{00000000-0005-0000-0000-0000CC490000}"/>
    <cellStyle name="40% - Énfasis6 2 3 3 4 3 2" xfId="35057" xr:uid="{00000000-0005-0000-0000-0000CD490000}"/>
    <cellStyle name="40% - Énfasis6 2 3 3 4 4" xfId="8112" xr:uid="{00000000-0005-0000-0000-0000CE490000}"/>
    <cellStyle name="40% - Énfasis6 2 3 3 4 5" xfId="25237" xr:uid="{00000000-0005-0000-0000-0000CF490000}"/>
    <cellStyle name="40% - Énfasis6 2 3 3 4 6" xfId="40066" xr:uid="{00000000-0005-0000-0000-0000D0490000}"/>
    <cellStyle name="40% - Énfasis6 2 3 3 4 7" xfId="45129" xr:uid="{F2132F47-EB5D-4F25-9CB2-ADE2139D2FE4}"/>
    <cellStyle name="40% - Énfasis6 2 3 3 5" xfId="5643" xr:uid="{00000000-0005-0000-0000-0000D1490000}"/>
    <cellStyle name="40% - Énfasis6 2 3 3 5 2" xfId="27736" xr:uid="{00000000-0005-0000-0000-0000D2490000}"/>
    <cellStyle name="40% - Énfasis6 2 3 3 6" xfId="15724" xr:uid="{00000000-0005-0000-0000-0000D3490000}"/>
    <cellStyle name="40% - Énfasis6 2 3 3 6 2" xfId="32621" xr:uid="{00000000-0005-0000-0000-0000D4490000}"/>
    <cellStyle name="40% - Énfasis6 2 3 3 7" xfId="20027" xr:uid="{00000000-0005-0000-0000-0000D5490000}"/>
    <cellStyle name="40% - Énfasis6 2 3 3 8" xfId="10554" xr:uid="{00000000-0005-0000-0000-0000D6490000}"/>
    <cellStyle name="40% - Énfasis6 2 3 3 9" xfId="22695" xr:uid="{00000000-0005-0000-0000-0000D7490000}"/>
    <cellStyle name="40% - Énfasis6 2 3 4" xfId="1247" xr:uid="{00000000-0005-0000-0000-0000D8490000}"/>
    <cellStyle name="40% - Énfasis6 2 3 4 2" xfId="3692" xr:uid="{00000000-0005-0000-0000-0000D9490000}"/>
    <cellStyle name="40% - Énfasis6 2 3 4 2 2" xfId="17802" xr:uid="{00000000-0005-0000-0000-0000DA490000}"/>
    <cellStyle name="40% - Énfasis6 2 3 4 2 2 2" xfId="30695" xr:uid="{00000000-0005-0000-0000-0000DB490000}"/>
    <cellStyle name="40% - Énfasis6 2 3 4 2 3" xfId="13513" xr:uid="{00000000-0005-0000-0000-0000DC490000}"/>
    <cellStyle name="40% - Énfasis6 2 3 4 2 3 2" xfId="35580" xr:uid="{00000000-0005-0000-0000-0000DD490000}"/>
    <cellStyle name="40% - Énfasis6 2 3 4 2 4" xfId="8635" xr:uid="{00000000-0005-0000-0000-0000DE490000}"/>
    <cellStyle name="40% - Énfasis6 2 3 4 2 5" xfId="25760" xr:uid="{00000000-0005-0000-0000-0000DF490000}"/>
    <cellStyle name="40% - Énfasis6 2 3 4 2 6" xfId="40589" xr:uid="{00000000-0005-0000-0000-0000E0490000}"/>
    <cellStyle name="40% - Énfasis6 2 3 4 2 7" xfId="45652" xr:uid="{C0C6A018-1EB4-4C03-A6EE-B260570AD728}"/>
    <cellStyle name="40% - Énfasis6 2 3 4 3" xfId="6166" xr:uid="{00000000-0005-0000-0000-0000E1490000}"/>
    <cellStyle name="40% - Énfasis6 2 3 4 3 2" xfId="28259" xr:uid="{00000000-0005-0000-0000-0000E2490000}"/>
    <cellStyle name="40% - Énfasis6 2 3 4 4" xfId="15309" xr:uid="{00000000-0005-0000-0000-0000E3490000}"/>
    <cellStyle name="40% - Énfasis6 2 3 4 4 2" xfId="33144" xr:uid="{00000000-0005-0000-0000-0000E4490000}"/>
    <cellStyle name="40% - Énfasis6 2 3 4 5" xfId="20568" xr:uid="{00000000-0005-0000-0000-0000E5490000}"/>
    <cellStyle name="40% - Énfasis6 2 3 4 6" xfId="11077" xr:uid="{00000000-0005-0000-0000-0000E6490000}"/>
    <cellStyle name="40% - Énfasis6 2 3 4 7" xfId="23218" xr:uid="{00000000-0005-0000-0000-0000E7490000}"/>
    <cellStyle name="40% - Énfasis6 2 3 4 8" xfId="38048" xr:uid="{00000000-0005-0000-0000-0000E8490000}"/>
    <cellStyle name="40% - Énfasis6 2 3 4 9" xfId="43116" xr:uid="{98F9F20B-3F4E-4241-8502-50665D5CA1FC}"/>
    <cellStyle name="40% - Énfasis6 2 3 5" xfId="1863" xr:uid="{00000000-0005-0000-0000-0000E9490000}"/>
    <cellStyle name="40% - Énfasis6 2 3 5 2" xfId="4305" xr:uid="{00000000-0005-0000-0000-0000EA490000}"/>
    <cellStyle name="40% - Énfasis6 2 3 5 2 2" xfId="18415" xr:uid="{00000000-0005-0000-0000-0000EB490000}"/>
    <cellStyle name="40% - Énfasis6 2 3 5 2 2 2" xfId="31308" xr:uid="{00000000-0005-0000-0000-0000EC490000}"/>
    <cellStyle name="40% - Énfasis6 2 3 5 2 3" xfId="14126" xr:uid="{00000000-0005-0000-0000-0000ED490000}"/>
    <cellStyle name="40% - Énfasis6 2 3 5 2 3 2" xfId="36193" xr:uid="{00000000-0005-0000-0000-0000EE490000}"/>
    <cellStyle name="40% - Énfasis6 2 3 5 2 4" xfId="9248" xr:uid="{00000000-0005-0000-0000-0000EF490000}"/>
    <cellStyle name="40% - Énfasis6 2 3 5 2 5" xfId="26373" xr:uid="{00000000-0005-0000-0000-0000F0490000}"/>
    <cellStyle name="40% - Énfasis6 2 3 5 2 6" xfId="41202" xr:uid="{00000000-0005-0000-0000-0000F1490000}"/>
    <cellStyle name="40% - Énfasis6 2 3 5 2 7" xfId="46265" xr:uid="{50EEDDDC-DDD8-4858-9A76-C2D1E167249B}"/>
    <cellStyle name="40% - Énfasis6 2 3 5 3" xfId="6779" xr:uid="{00000000-0005-0000-0000-0000F2490000}"/>
    <cellStyle name="40% - Énfasis6 2 3 5 3 2" xfId="28872" xr:uid="{00000000-0005-0000-0000-0000F3490000}"/>
    <cellStyle name="40% - Énfasis6 2 3 5 4" xfId="15940" xr:uid="{00000000-0005-0000-0000-0000F4490000}"/>
    <cellStyle name="40% - Énfasis6 2 3 5 4 2" xfId="33757" xr:uid="{00000000-0005-0000-0000-0000F5490000}"/>
    <cellStyle name="40% - Énfasis6 2 3 5 5" xfId="21181" xr:uid="{00000000-0005-0000-0000-0000F6490000}"/>
    <cellStyle name="40% - Énfasis6 2 3 5 6" xfId="11690" xr:uid="{00000000-0005-0000-0000-0000F7490000}"/>
    <cellStyle name="40% - Énfasis6 2 3 5 7" xfId="23831" xr:uid="{00000000-0005-0000-0000-0000F8490000}"/>
    <cellStyle name="40% - Énfasis6 2 3 5 8" xfId="38661" xr:uid="{00000000-0005-0000-0000-0000F9490000}"/>
    <cellStyle name="40% - Énfasis6 2 3 5 9" xfId="43729" xr:uid="{D35CB115-38F7-43EB-80A4-66F232F4355B}"/>
    <cellStyle name="40% - Énfasis6 2 3 6" xfId="2519" xr:uid="{00000000-0005-0000-0000-0000FA490000}"/>
    <cellStyle name="40% - Énfasis6 2 3 6 2" xfId="4961" xr:uid="{00000000-0005-0000-0000-0000FB490000}"/>
    <cellStyle name="40% - Énfasis6 2 3 6 2 2" xfId="19071" xr:uid="{00000000-0005-0000-0000-0000FC490000}"/>
    <cellStyle name="40% - Énfasis6 2 3 6 2 2 2" xfId="31964" xr:uid="{00000000-0005-0000-0000-0000FD490000}"/>
    <cellStyle name="40% - Énfasis6 2 3 6 2 3" xfId="14782" xr:uid="{00000000-0005-0000-0000-0000FE490000}"/>
    <cellStyle name="40% - Énfasis6 2 3 6 2 3 2" xfId="36849" xr:uid="{00000000-0005-0000-0000-0000FF490000}"/>
    <cellStyle name="40% - Énfasis6 2 3 6 2 4" xfId="9904" xr:uid="{00000000-0005-0000-0000-0000004A0000}"/>
    <cellStyle name="40% - Énfasis6 2 3 6 2 5" xfId="27029" xr:uid="{00000000-0005-0000-0000-0000014A0000}"/>
    <cellStyle name="40% - Énfasis6 2 3 6 2 6" xfId="41858" xr:uid="{00000000-0005-0000-0000-0000024A0000}"/>
    <cellStyle name="40% - Énfasis6 2 3 6 2 7" xfId="46921" xr:uid="{986FDB6C-AE87-4919-8333-EE9E6FA14BB1}"/>
    <cellStyle name="40% - Énfasis6 2 3 6 3" xfId="7435" xr:uid="{00000000-0005-0000-0000-0000034A0000}"/>
    <cellStyle name="40% - Énfasis6 2 3 6 3 2" xfId="29528" xr:uid="{00000000-0005-0000-0000-0000044A0000}"/>
    <cellStyle name="40% - Énfasis6 2 3 6 4" xfId="16596" xr:uid="{00000000-0005-0000-0000-0000054A0000}"/>
    <cellStyle name="40% - Énfasis6 2 3 6 4 2" xfId="34413" xr:uid="{00000000-0005-0000-0000-0000064A0000}"/>
    <cellStyle name="40% - Énfasis6 2 3 6 5" xfId="21837" xr:uid="{00000000-0005-0000-0000-0000074A0000}"/>
    <cellStyle name="40% - Énfasis6 2 3 6 6" xfId="12346" xr:uid="{00000000-0005-0000-0000-0000084A0000}"/>
    <cellStyle name="40% - Énfasis6 2 3 6 7" xfId="24487" xr:uid="{00000000-0005-0000-0000-0000094A0000}"/>
    <cellStyle name="40% - Énfasis6 2 3 6 8" xfId="39317" xr:uid="{00000000-0005-0000-0000-00000A4A0000}"/>
    <cellStyle name="40% - Énfasis6 2 3 6 9" xfId="44385" xr:uid="{AA76A400-2FC9-4C2F-8CC8-245EA7C0786A}"/>
    <cellStyle name="40% - Énfasis6 2 3 7" xfId="972" xr:uid="{00000000-0005-0000-0000-00000B4A0000}"/>
    <cellStyle name="40% - Énfasis6 2 3 7 2" xfId="3417" xr:uid="{00000000-0005-0000-0000-00000C4A0000}"/>
    <cellStyle name="40% - Énfasis6 2 3 7 2 2" xfId="17527" xr:uid="{00000000-0005-0000-0000-00000D4A0000}"/>
    <cellStyle name="40% - Énfasis6 2 3 7 2 2 2" xfId="30420" xr:uid="{00000000-0005-0000-0000-00000E4A0000}"/>
    <cellStyle name="40% - Énfasis6 2 3 7 2 3" xfId="13238" xr:uid="{00000000-0005-0000-0000-00000F4A0000}"/>
    <cellStyle name="40% - Énfasis6 2 3 7 2 3 2" xfId="35305" xr:uid="{00000000-0005-0000-0000-0000104A0000}"/>
    <cellStyle name="40% - Énfasis6 2 3 7 2 4" xfId="8360" xr:uid="{00000000-0005-0000-0000-0000114A0000}"/>
    <cellStyle name="40% - Énfasis6 2 3 7 2 5" xfId="25485" xr:uid="{00000000-0005-0000-0000-0000124A0000}"/>
    <cellStyle name="40% - Énfasis6 2 3 7 2 6" xfId="40314" xr:uid="{00000000-0005-0000-0000-0000134A0000}"/>
    <cellStyle name="40% - Énfasis6 2 3 7 2 7" xfId="45377" xr:uid="{769E8F54-6F55-40BF-A02A-BA9CC908EA34}"/>
    <cellStyle name="40% - Énfasis6 2 3 7 3" xfId="5891" xr:uid="{00000000-0005-0000-0000-0000144A0000}"/>
    <cellStyle name="40% - Énfasis6 2 3 7 3 2" xfId="27984" xr:uid="{00000000-0005-0000-0000-0000154A0000}"/>
    <cellStyle name="40% - Énfasis6 2 3 7 4" xfId="20293" xr:uid="{00000000-0005-0000-0000-0000164A0000}"/>
    <cellStyle name="40% - Énfasis6 2 3 7 4 2" xfId="32869" xr:uid="{00000000-0005-0000-0000-0000174A0000}"/>
    <cellStyle name="40% - Énfasis6 2 3 7 5" xfId="10802" xr:uid="{00000000-0005-0000-0000-0000184A0000}"/>
    <cellStyle name="40% - Énfasis6 2 3 7 6" xfId="22943" xr:uid="{00000000-0005-0000-0000-0000194A0000}"/>
    <cellStyle name="40% - Énfasis6 2 3 7 7" xfId="37773" xr:uid="{00000000-0005-0000-0000-00001A4A0000}"/>
    <cellStyle name="40% - Énfasis6 2 3 7 8" xfId="42841" xr:uid="{2DAFC329-2D56-47D1-A192-E6645259E8FD}"/>
    <cellStyle name="40% - Énfasis6 2 3 8" xfId="2754" xr:uid="{00000000-0005-0000-0000-00001B4A0000}"/>
    <cellStyle name="40% - Énfasis6 2 3 8 2" xfId="16864" xr:uid="{00000000-0005-0000-0000-00001C4A0000}"/>
    <cellStyle name="40% - Énfasis6 2 3 8 2 2" xfId="29757" xr:uid="{00000000-0005-0000-0000-00001D4A0000}"/>
    <cellStyle name="40% - Énfasis6 2 3 8 3" xfId="12575" xr:uid="{00000000-0005-0000-0000-00001E4A0000}"/>
    <cellStyle name="40% - Énfasis6 2 3 8 3 2" xfId="34642" xr:uid="{00000000-0005-0000-0000-00001F4A0000}"/>
    <cellStyle name="40% - Énfasis6 2 3 8 4" xfId="7697" xr:uid="{00000000-0005-0000-0000-0000204A0000}"/>
    <cellStyle name="40% - Énfasis6 2 3 8 5" xfId="24820" xr:uid="{00000000-0005-0000-0000-0000214A0000}"/>
    <cellStyle name="40% - Énfasis6 2 3 8 6" xfId="39649" xr:uid="{00000000-0005-0000-0000-0000224A0000}"/>
    <cellStyle name="40% - Énfasis6 2 3 8 7" xfId="44714" xr:uid="{7D002444-C56B-4D66-B35B-B5302A3C546B}"/>
    <cellStyle name="40% - Énfasis6 2 3 9" xfId="5226" xr:uid="{00000000-0005-0000-0000-0000234A0000}"/>
    <cellStyle name="40% - Énfasis6 2 3 9 2" xfId="27319" xr:uid="{00000000-0005-0000-0000-0000244A0000}"/>
    <cellStyle name="40% - Énfasis6 2 4" xfId="347" xr:uid="{00000000-0005-0000-0000-0000254A0000}"/>
    <cellStyle name="40% - Énfasis6 2 4 10" xfId="19301" xr:uid="{00000000-0005-0000-0000-0000264A0000}"/>
    <cellStyle name="40% - Énfasis6 2 4 11" xfId="19713" xr:uid="{00000000-0005-0000-0000-0000274A0000}"/>
    <cellStyle name="40% - Énfasis6 2 4 12" xfId="10240" xr:uid="{00000000-0005-0000-0000-0000284A0000}"/>
    <cellStyle name="40% - Énfasis6 2 4 13" xfId="22137" xr:uid="{00000000-0005-0000-0000-0000294A0000}"/>
    <cellStyle name="40% - Énfasis6 2 4 14" xfId="22381" xr:uid="{00000000-0005-0000-0000-00002A4A0000}"/>
    <cellStyle name="40% - Énfasis6 2 4 15" xfId="37211" xr:uid="{00000000-0005-0000-0000-00002B4A0000}"/>
    <cellStyle name="40% - Énfasis6 2 4 16" xfId="42279" xr:uid="{455748EF-1F64-4FA5-900D-203197E93799}"/>
    <cellStyle name="40% - Énfasis6 2 4 2" xfId="669" xr:uid="{00000000-0005-0000-0000-00002C4A0000}"/>
    <cellStyle name="40% - Énfasis6 2 4 2 10" xfId="37526" xr:uid="{00000000-0005-0000-0000-00002D4A0000}"/>
    <cellStyle name="40% - Énfasis6 2 4 2 11" xfId="42594" xr:uid="{3D62DCD9-802E-4FEB-B134-BE2CD89E4C04}"/>
    <cellStyle name="40% - Énfasis6 2 4 2 2" xfId="2279" xr:uid="{00000000-0005-0000-0000-00002E4A0000}"/>
    <cellStyle name="40% - Énfasis6 2 4 2 2 2" xfId="4721" xr:uid="{00000000-0005-0000-0000-00002F4A0000}"/>
    <cellStyle name="40% - Énfasis6 2 4 2 2 2 2" xfId="18831" xr:uid="{00000000-0005-0000-0000-0000304A0000}"/>
    <cellStyle name="40% - Énfasis6 2 4 2 2 2 2 2" xfId="31724" xr:uid="{00000000-0005-0000-0000-0000314A0000}"/>
    <cellStyle name="40% - Énfasis6 2 4 2 2 2 3" xfId="14542" xr:uid="{00000000-0005-0000-0000-0000324A0000}"/>
    <cellStyle name="40% - Énfasis6 2 4 2 2 2 3 2" xfId="36609" xr:uid="{00000000-0005-0000-0000-0000334A0000}"/>
    <cellStyle name="40% - Énfasis6 2 4 2 2 2 4" xfId="9664" xr:uid="{00000000-0005-0000-0000-0000344A0000}"/>
    <cellStyle name="40% - Énfasis6 2 4 2 2 2 5" xfId="26789" xr:uid="{00000000-0005-0000-0000-0000354A0000}"/>
    <cellStyle name="40% - Énfasis6 2 4 2 2 2 6" xfId="41618" xr:uid="{00000000-0005-0000-0000-0000364A0000}"/>
    <cellStyle name="40% - Énfasis6 2 4 2 2 2 7" xfId="46681" xr:uid="{C7B24076-7614-4BA4-92C6-F8A095807089}"/>
    <cellStyle name="40% - Énfasis6 2 4 2 2 3" xfId="7195" xr:uid="{00000000-0005-0000-0000-0000374A0000}"/>
    <cellStyle name="40% - Énfasis6 2 4 2 2 3 2" xfId="29288" xr:uid="{00000000-0005-0000-0000-0000384A0000}"/>
    <cellStyle name="40% - Énfasis6 2 4 2 2 4" xfId="16356" xr:uid="{00000000-0005-0000-0000-0000394A0000}"/>
    <cellStyle name="40% - Énfasis6 2 4 2 2 4 2" xfId="34173" xr:uid="{00000000-0005-0000-0000-00003A4A0000}"/>
    <cellStyle name="40% - Énfasis6 2 4 2 2 5" xfId="21597" xr:uid="{00000000-0005-0000-0000-00003B4A0000}"/>
    <cellStyle name="40% - Énfasis6 2 4 2 2 6" xfId="12106" xr:uid="{00000000-0005-0000-0000-00003C4A0000}"/>
    <cellStyle name="40% - Énfasis6 2 4 2 2 7" xfId="24247" xr:uid="{00000000-0005-0000-0000-00003D4A0000}"/>
    <cellStyle name="40% - Énfasis6 2 4 2 2 8" xfId="39077" xr:uid="{00000000-0005-0000-0000-00003E4A0000}"/>
    <cellStyle name="40% - Énfasis6 2 4 2 2 9" xfId="44145" xr:uid="{E08BC747-564A-4470-B163-E6AB2E129AD0}"/>
    <cellStyle name="40% - Énfasis6 2 4 2 3" xfId="1666" xr:uid="{00000000-0005-0000-0000-00003F4A0000}"/>
    <cellStyle name="40% - Énfasis6 2 4 2 3 2" xfId="4108" xr:uid="{00000000-0005-0000-0000-0000404A0000}"/>
    <cellStyle name="40% - Énfasis6 2 4 2 3 2 2" xfId="18218" xr:uid="{00000000-0005-0000-0000-0000414A0000}"/>
    <cellStyle name="40% - Énfasis6 2 4 2 3 2 2 2" xfId="31111" xr:uid="{00000000-0005-0000-0000-0000424A0000}"/>
    <cellStyle name="40% - Énfasis6 2 4 2 3 2 3" xfId="13929" xr:uid="{00000000-0005-0000-0000-0000434A0000}"/>
    <cellStyle name="40% - Énfasis6 2 4 2 3 2 3 2" xfId="35996" xr:uid="{00000000-0005-0000-0000-0000444A0000}"/>
    <cellStyle name="40% - Énfasis6 2 4 2 3 2 4" xfId="9051" xr:uid="{00000000-0005-0000-0000-0000454A0000}"/>
    <cellStyle name="40% - Énfasis6 2 4 2 3 2 5" xfId="26176" xr:uid="{00000000-0005-0000-0000-0000464A0000}"/>
    <cellStyle name="40% - Énfasis6 2 4 2 3 2 6" xfId="41005" xr:uid="{00000000-0005-0000-0000-0000474A0000}"/>
    <cellStyle name="40% - Énfasis6 2 4 2 3 2 7" xfId="46068" xr:uid="{43316E3D-A0E2-40A6-A278-5A5FC698CD20}"/>
    <cellStyle name="40% - Énfasis6 2 4 2 3 3" xfId="6582" xr:uid="{00000000-0005-0000-0000-0000484A0000}"/>
    <cellStyle name="40% - Énfasis6 2 4 2 3 3 2" xfId="28675" xr:uid="{00000000-0005-0000-0000-0000494A0000}"/>
    <cellStyle name="40% - Énfasis6 2 4 2 3 4" xfId="20984" xr:uid="{00000000-0005-0000-0000-00004A4A0000}"/>
    <cellStyle name="40% - Énfasis6 2 4 2 3 4 2" xfId="33560" xr:uid="{00000000-0005-0000-0000-00004B4A0000}"/>
    <cellStyle name="40% - Énfasis6 2 4 2 3 5" xfId="11493" xr:uid="{00000000-0005-0000-0000-00004C4A0000}"/>
    <cellStyle name="40% - Énfasis6 2 4 2 3 6" xfId="23634" xr:uid="{00000000-0005-0000-0000-00004D4A0000}"/>
    <cellStyle name="40% - Énfasis6 2 4 2 3 7" xfId="38464" xr:uid="{00000000-0005-0000-0000-00004E4A0000}"/>
    <cellStyle name="40% - Énfasis6 2 4 2 3 8" xfId="43532" xr:uid="{0E31FB6E-EB2C-4B33-86C1-2724061AB814}"/>
    <cellStyle name="40% - Énfasis6 2 4 2 4" xfId="3170" xr:uid="{00000000-0005-0000-0000-00004F4A0000}"/>
    <cellStyle name="40% - Énfasis6 2 4 2 4 2" xfId="17280" xr:uid="{00000000-0005-0000-0000-0000504A0000}"/>
    <cellStyle name="40% - Énfasis6 2 4 2 4 2 2" xfId="30173" xr:uid="{00000000-0005-0000-0000-0000514A0000}"/>
    <cellStyle name="40% - Énfasis6 2 4 2 4 3" xfId="12991" xr:uid="{00000000-0005-0000-0000-0000524A0000}"/>
    <cellStyle name="40% - Énfasis6 2 4 2 4 3 2" xfId="35058" xr:uid="{00000000-0005-0000-0000-0000534A0000}"/>
    <cellStyle name="40% - Énfasis6 2 4 2 4 4" xfId="8113" xr:uid="{00000000-0005-0000-0000-0000544A0000}"/>
    <cellStyle name="40% - Énfasis6 2 4 2 4 5" xfId="25238" xr:uid="{00000000-0005-0000-0000-0000554A0000}"/>
    <cellStyle name="40% - Énfasis6 2 4 2 4 6" xfId="40067" xr:uid="{00000000-0005-0000-0000-0000564A0000}"/>
    <cellStyle name="40% - Énfasis6 2 4 2 4 7" xfId="45130" xr:uid="{9364E9ED-5A47-43C9-80FD-2EC223D342E7}"/>
    <cellStyle name="40% - Énfasis6 2 4 2 5" xfId="5644" xr:uid="{00000000-0005-0000-0000-0000574A0000}"/>
    <cellStyle name="40% - Énfasis6 2 4 2 5 2" xfId="27737" xr:uid="{00000000-0005-0000-0000-0000584A0000}"/>
    <cellStyle name="40% - Énfasis6 2 4 2 6" xfId="15725" xr:uid="{00000000-0005-0000-0000-0000594A0000}"/>
    <cellStyle name="40% - Énfasis6 2 4 2 6 2" xfId="32622" xr:uid="{00000000-0005-0000-0000-00005A4A0000}"/>
    <cellStyle name="40% - Énfasis6 2 4 2 7" xfId="20028" xr:uid="{00000000-0005-0000-0000-00005B4A0000}"/>
    <cellStyle name="40% - Énfasis6 2 4 2 8" xfId="10555" xr:uid="{00000000-0005-0000-0000-00005C4A0000}"/>
    <cellStyle name="40% - Énfasis6 2 4 2 9" xfId="22696" xr:uid="{00000000-0005-0000-0000-00005D4A0000}"/>
    <cellStyle name="40% - Énfasis6 2 4 3" xfId="1351" xr:uid="{00000000-0005-0000-0000-00005E4A0000}"/>
    <cellStyle name="40% - Énfasis6 2 4 3 2" xfId="3793" xr:uid="{00000000-0005-0000-0000-00005F4A0000}"/>
    <cellStyle name="40% - Énfasis6 2 4 3 2 2" xfId="17903" xr:uid="{00000000-0005-0000-0000-0000604A0000}"/>
    <cellStyle name="40% - Énfasis6 2 4 3 2 2 2" xfId="30796" xr:uid="{00000000-0005-0000-0000-0000614A0000}"/>
    <cellStyle name="40% - Énfasis6 2 4 3 2 3" xfId="13614" xr:uid="{00000000-0005-0000-0000-0000624A0000}"/>
    <cellStyle name="40% - Énfasis6 2 4 3 2 3 2" xfId="35681" xr:uid="{00000000-0005-0000-0000-0000634A0000}"/>
    <cellStyle name="40% - Énfasis6 2 4 3 2 4" xfId="8736" xr:uid="{00000000-0005-0000-0000-0000644A0000}"/>
    <cellStyle name="40% - Énfasis6 2 4 3 2 5" xfId="25861" xr:uid="{00000000-0005-0000-0000-0000654A0000}"/>
    <cellStyle name="40% - Énfasis6 2 4 3 2 6" xfId="40690" xr:uid="{00000000-0005-0000-0000-0000664A0000}"/>
    <cellStyle name="40% - Énfasis6 2 4 3 2 7" xfId="45753" xr:uid="{832C907E-25DF-4560-8D1B-72B313FF797E}"/>
    <cellStyle name="40% - Énfasis6 2 4 3 3" xfId="6267" xr:uid="{00000000-0005-0000-0000-0000674A0000}"/>
    <cellStyle name="40% - Énfasis6 2 4 3 3 2" xfId="28360" xr:uid="{00000000-0005-0000-0000-0000684A0000}"/>
    <cellStyle name="40% - Énfasis6 2 4 3 4" xfId="15410" xr:uid="{00000000-0005-0000-0000-0000694A0000}"/>
    <cellStyle name="40% - Énfasis6 2 4 3 4 2" xfId="33245" xr:uid="{00000000-0005-0000-0000-00006A4A0000}"/>
    <cellStyle name="40% - Énfasis6 2 4 3 5" xfId="20669" xr:uid="{00000000-0005-0000-0000-00006B4A0000}"/>
    <cellStyle name="40% - Énfasis6 2 4 3 6" xfId="11178" xr:uid="{00000000-0005-0000-0000-00006C4A0000}"/>
    <cellStyle name="40% - Énfasis6 2 4 3 7" xfId="23319" xr:uid="{00000000-0005-0000-0000-00006D4A0000}"/>
    <cellStyle name="40% - Énfasis6 2 4 3 8" xfId="38149" xr:uid="{00000000-0005-0000-0000-00006E4A0000}"/>
    <cellStyle name="40% - Énfasis6 2 4 3 9" xfId="43217" xr:uid="{8B74DC9A-065E-496D-A5EF-5AF6DBBA1B46}"/>
    <cellStyle name="40% - Énfasis6 2 4 4" xfId="1964" xr:uid="{00000000-0005-0000-0000-00006F4A0000}"/>
    <cellStyle name="40% - Énfasis6 2 4 4 2" xfId="4406" xr:uid="{00000000-0005-0000-0000-0000704A0000}"/>
    <cellStyle name="40% - Énfasis6 2 4 4 2 2" xfId="18516" xr:uid="{00000000-0005-0000-0000-0000714A0000}"/>
    <cellStyle name="40% - Énfasis6 2 4 4 2 2 2" xfId="31409" xr:uid="{00000000-0005-0000-0000-0000724A0000}"/>
    <cellStyle name="40% - Énfasis6 2 4 4 2 3" xfId="14227" xr:uid="{00000000-0005-0000-0000-0000734A0000}"/>
    <cellStyle name="40% - Énfasis6 2 4 4 2 3 2" xfId="36294" xr:uid="{00000000-0005-0000-0000-0000744A0000}"/>
    <cellStyle name="40% - Énfasis6 2 4 4 2 4" xfId="9349" xr:uid="{00000000-0005-0000-0000-0000754A0000}"/>
    <cellStyle name="40% - Énfasis6 2 4 4 2 5" xfId="26474" xr:uid="{00000000-0005-0000-0000-0000764A0000}"/>
    <cellStyle name="40% - Énfasis6 2 4 4 2 6" xfId="41303" xr:uid="{00000000-0005-0000-0000-0000774A0000}"/>
    <cellStyle name="40% - Énfasis6 2 4 4 2 7" xfId="46366" xr:uid="{32142275-09B6-442C-A5D0-78C0129303CC}"/>
    <cellStyle name="40% - Énfasis6 2 4 4 3" xfId="6880" xr:uid="{00000000-0005-0000-0000-0000784A0000}"/>
    <cellStyle name="40% - Énfasis6 2 4 4 3 2" xfId="28973" xr:uid="{00000000-0005-0000-0000-0000794A0000}"/>
    <cellStyle name="40% - Énfasis6 2 4 4 4" xfId="16041" xr:uid="{00000000-0005-0000-0000-00007A4A0000}"/>
    <cellStyle name="40% - Énfasis6 2 4 4 4 2" xfId="33858" xr:uid="{00000000-0005-0000-0000-00007B4A0000}"/>
    <cellStyle name="40% - Énfasis6 2 4 4 5" xfId="21282" xr:uid="{00000000-0005-0000-0000-00007C4A0000}"/>
    <cellStyle name="40% - Énfasis6 2 4 4 6" xfId="11791" xr:uid="{00000000-0005-0000-0000-00007D4A0000}"/>
    <cellStyle name="40% - Énfasis6 2 4 4 7" xfId="23932" xr:uid="{00000000-0005-0000-0000-00007E4A0000}"/>
    <cellStyle name="40% - Énfasis6 2 4 4 8" xfId="38762" xr:uid="{00000000-0005-0000-0000-00007F4A0000}"/>
    <cellStyle name="40% - Énfasis6 2 4 4 9" xfId="43830" xr:uid="{3FAC8DCE-A62F-4CBB-96AB-02985B14CF15}"/>
    <cellStyle name="40% - Énfasis6 2 4 5" xfId="2568" xr:uid="{00000000-0005-0000-0000-0000804A0000}"/>
    <cellStyle name="40% - Énfasis6 2 4 5 2" xfId="5010" xr:uid="{00000000-0005-0000-0000-0000814A0000}"/>
    <cellStyle name="40% - Énfasis6 2 4 5 2 2" xfId="19120" xr:uid="{00000000-0005-0000-0000-0000824A0000}"/>
    <cellStyle name="40% - Énfasis6 2 4 5 2 2 2" xfId="32013" xr:uid="{00000000-0005-0000-0000-0000834A0000}"/>
    <cellStyle name="40% - Énfasis6 2 4 5 2 3" xfId="14831" xr:uid="{00000000-0005-0000-0000-0000844A0000}"/>
    <cellStyle name="40% - Énfasis6 2 4 5 2 3 2" xfId="36898" xr:uid="{00000000-0005-0000-0000-0000854A0000}"/>
    <cellStyle name="40% - Énfasis6 2 4 5 2 4" xfId="9953" xr:uid="{00000000-0005-0000-0000-0000864A0000}"/>
    <cellStyle name="40% - Énfasis6 2 4 5 2 5" xfId="27078" xr:uid="{00000000-0005-0000-0000-0000874A0000}"/>
    <cellStyle name="40% - Énfasis6 2 4 5 2 6" xfId="41907" xr:uid="{00000000-0005-0000-0000-0000884A0000}"/>
    <cellStyle name="40% - Énfasis6 2 4 5 2 7" xfId="46970" xr:uid="{6EBB7114-1148-4530-B95B-D9E20FB57DDF}"/>
    <cellStyle name="40% - Énfasis6 2 4 5 3" xfId="7484" xr:uid="{00000000-0005-0000-0000-0000894A0000}"/>
    <cellStyle name="40% - Énfasis6 2 4 5 3 2" xfId="29577" xr:uid="{00000000-0005-0000-0000-00008A4A0000}"/>
    <cellStyle name="40% - Énfasis6 2 4 5 4" xfId="16645" xr:uid="{00000000-0005-0000-0000-00008B4A0000}"/>
    <cellStyle name="40% - Énfasis6 2 4 5 4 2" xfId="34462" xr:uid="{00000000-0005-0000-0000-00008C4A0000}"/>
    <cellStyle name="40% - Énfasis6 2 4 5 5" xfId="21886" xr:uid="{00000000-0005-0000-0000-00008D4A0000}"/>
    <cellStyle name="40% - Énfasis6 2 4 5 6" xfId="12395" xr:uid="{00000000-0005-0000-0000-00008E4A0000}"/>
    <cellStyle name="40% - Énfasis6 2 4 5 7" xfId="24536" xr:uid="{00000000-0005-0000-0000-00008F4A0000}"/>
    <cellStyle name="40% - Énfasis6 2 4 5 8" xfId="39366" xr:uid="{00000000-0005-0000-0000-0000904A0000}"/>
    <cellStyle name="40% - Énfasis6 2 4 5 9" xfId="44434" xr:uid="{193100F6-D5F5-40FB-9495-2FBFD46EC31B}"/>
    <cellStyle name="40% - Énfasis6 2 4 6" xfId="909" xr:uid="{00000000-0005-0000-0000-0000914A0000}"/>
    <cellStyle name="40% - Énfasis6 2 4 6 2" xfId="3354" xr:uid="{00000000-0005-0000-0000-0000924A0000}"/>
    <cellStyle name="40% - Énfasis6 2 4 6 2 2" xfId="17464" xr:uid="{00000000-0005-0000-0000-0000934A0000}"/>
    <cellStyle name="40% - Énfasis6 2 4 6 2 2 2" xfId="30357" xr:uid="{00000000-0005-0000-0000-0000944A0000}"/>
    <cellStyle name="40% - Énfasis6 2 4 6 2 3" xfId="13175" xr:uid="{00000000-0005-0000-0000-0000954A0000}"/>
    <cellStyle name="40% - Énfasis6 2 4 6 2 3 2" xfId="35242" xr:uid="{00000000-0005-0000-0000-0000964A0000}"/>
    <cellStyle name="40% - Énfasis6 2 4 6 2 4" xfId="8297" xr:uid="{00000000-0005-0000-0000-0000974A0000}"/>
    <cellStyle name="40% - Énfasis6 2 4 6 2 5" xfId="25422" xr:uid="{00000000-0005-0000-0000-0000984A0000}"/>
    <cellStyle name="40% - Énfasis6 2 4 6 2 6" xfId="40251" xr:uid="{00000000-0005-0000-0000-0000994A0000}"/>
    <cellStyle name="40% - Énfasis6 2 4 6 2 7" xfId="45314" xr:uid="{4E3023DA-DB30-4D4F-ABB2-3D6E9807B106}"/>
    <cellStyle name="40% - Énfasis6 2 4 6 3" xfId="5828" xr:uid="{00000000-0005-0000-0000-00009A4A0000}"/>
    <cellStyle name="40% - Énfasis6 2 4 6 3 2" xfId="27921" xr:uid="{00000000-0005-0000-0000-00009B4A0000}"/>
    <cellStyle name="40% - Énfasis6 2 4 6 4" xfId="20230" xr:uid="{00000000-0005-0000-0000-00009C4A0000}"/>
    <cellStyle name="40% - Énfasis6 2 4 6 4 2" xfId="32806" xr:uid="{00000000-0005-0000-0000-00009D4A0000}"/>
    <cellStyle name="40% - Énfasis6 2 4 6 5" xfId="10739" xr:uid="{00000000-0005-0000-0000-00009E4A0000}"/>
    <cellStyle name="40% - Énfasis6 2 4 6 6" xfId="22880" xr:uid="{00000000-0005-0000-0000-00009F4A0000}"/>
    <cellStyle name="40% - Énfasis6 2 4 6 7" xfId="37710" xr:uid="{00000000-0005-0000-0000-0000A04A0000}"/>
    <cellStyle name="40% - Énfasis6 2 4 6 8" xfId="42778" xr:uid="{D5774C0D-350E-4141-B58F-C316002B6219}"/>
    <cellStyle name="40% - Énfasis6 2 4 7" xfId="2855" xr:uid="{00000000-0005-0000-0000-0000A14A0000}"/>
    <cellStyle name="40% - Énfasis6 2 4 7 2" xfId="16965" xr:uid="{00000000-0005-0000-0000-0000A24A0000}"/>
    <cellStyle name="40% - Énfasis6 2 4 7 2 2" xfId="29858" xr:uid="{00000000-0005-0000-0000-0000A34A0000}"/>
    <cellStyle name="40% - Énfasis6 2 4 7 3" xfId="12676" xr:uid="{00000000-0005-0000-0000-0000A44A0000}"/>
    <cellStyle name="40% - Énfasis6 2 4 7 3 2" xfId="34743" xr:uid="{00000000-0005-0000-0000-0000A54A0000}"/>
    <cellStyle name="40% - Énfasis6 2 4 7 4" xfId="7798" xr:uid="{00000000-0005-0000-0000-0000A64A0000}"/>
    <cellStyle name="40% - Énfasis6 2 4 7 5" xfId="24923" xr:uid="{00000000-0005-0000-0000-0000A74A0000}"/>
    <cellStyle name="40% - Énfasis6 2 4 7 6" xfId="39752" xr:uid="{00000000-0005-0000-0000-0000A84A0000}"/>
    <cellStyle name="40% - Énfasis6 2 4 7 7" xfId="44815" xr:uid="{548854B4-0C5E-42D9-B98A-6A615ADD8809}"/>
    <cellStyle name="40% - Énfasis6 2 4 8" xfId="5329" xr:uid="{00000000-0005-0000-0000-0000A94A0000}"/>
    <cellStyle name="40% - Énfasis6 2 4 8 2" xfId="27422" xr:uid="{00000000-0005-0000-0000-0000AA4A0000}"/>
    <cellStyle name="40% - Énfasis6 2 4 9" xfId="14972" xr:uid="{00000000-0005-0000-0000-0000AB4A0000}"/>
    <cellStyle name="40% - Énfasis6 2 4 9 2" xfId="32307" xr:uid="{00000000-0005-0000-0000-0000AC4A0000}"/>
    <cellStyle name="40% - Énfasis6 2 5" xfId="467" xr:uid="{00000000-0005-0000-0000-0000AD4A0000}"/>
    <cellStyle name="40% - Énfasis6 2 5 10" xfId="19418" xr:uid="{00000000-0005-0000-0000-0000AE4A0000}"/>
    <cellStyle name="40% - Énfasis6 2 5 11" xfId="19830" xr:uid="{00000000-0005-0000-0000-0000AF4A0000}"/>
    <cellStyle name="40% - Énfasis6 2 5 12" xfId="10357" xr:uid="{00000000-0005-0000-0000-0000B04A0000}"/>
    <cellStyle name="40% - Énfasis6 2 5 13" xfId="22498" xr:uid="{00000000-0005-0000-0000-0000B14A0000}"/>
    <cellStyle name="40% - Énfasis6 2 5 14" xfId="37328" xr:uid="{00000000-0005-0000-0000-0000B24A0000}"/>
    <cellStyle name="40% - Énfasis6 2 5 15" xfId="42396" xr:uid="{A503AEFA-117D-4B03-BB33-11B2E5557B1A}"/>
    <cellStyle name="40% - Énfasis6 2 5 2" xfId="670" xr:uid="{00000000-0005-0000-0000-0000B34A0000}"/>
    <cellStyle name="40% - Énfasis6 2 5 2 10" xfId="37527" xr:uid="{00000000-0005-0000-0000-0000B44A0000}"/>
    <cellStyle name="40% - Énfasis6 2 5 2 11" xfId="42595" xr:uid="{01D1AF02-508B-42A3-ACAF-0724922585C8}"/>
    <cellStyle name="40% - Énfasis6 2 5 2 2" xfId="2280" xr:uid="{00000000-0005-0000-0000-0000B54A0000}"/>
    <cellStyle name="40% - Énfasis6 2 5 2 2 2" xfId="4722" xr:uid="{00000000-0005-0000-0000-0000B64A0000}"/>
    <cellStyle name="40% - Énfasis6 2 5 2 2 2 2" xfId="18832" xr:uid="{00000000-0005-0000-0000-0000B74A0000}"/>
    <cellStyle name="40% - Énfasis6 2 5 2 2 2 2 2" xfId="31725" xr:uid="{00000000-0005-0000-0000-0000B84A0000}"/>
    <cellStyle name="40% - Énfasis6 2 5 2 2 2 3" xfId="14543" xr:uid="{00000000-0005-0000-0000-0000B94A0000}"/>
    <cellStyle name="40% - Énfasis6 2 5 2 2 2 3 2" xfId="36610" xr:uid="{00000000-0005-0000-0000-0000BA4A0000}"/>
    <cellStyle name="40% - Énfasis6 2 5 2 2 2 4" xfId="9665" xr:uid="{00000000-0005-0000-0000-0000BB4A0000}"/>
    <cellStyle name="40% - Énfasis6 2 5 2 2 2 5" xfId="26790" xr:uid="{00000000-0005-0000-0000-0000BC4A0000}"/>
    <cellStyle name="40% - Énfasis6 2 5 2 2 2 6" xfId="41619" xr:uid="{00000000-0005-0000-0000-0000BD4A0000}"/>
    <cellStyle name="40% - Énfasis6 2 5 2 2 2 7" xfId="46682" xr:uid="{987F25F1-31C8-4994-9F0B-C9781CE62796}"/>
    <cellStyle name="40% - Énfasis6 2 5 2 2 3" xfId="7196" xr:uid="{00000000-0005-0000-0000-0000BE4A0000}"/>
    <cellStyle name="40% - Énfasis6 2 5 2 2 3 2" xfId="29289" xr:uid="{00000000-0005-0000-0000-0000BF4A0000}"/>
    <cellStyle name="40% - Énfasis6 2 5 2 2 4" xfId="16357" xr:uid="{00000000-0005-0000-0000-0000C04A0000}"/>
    <cellStyle name="40% - Énfasis6 2 5 2 2 4 2" xfId="34174" xr:uid="{00000000-0005-0000-0000-0000C14A0000}"/>
    <cellStyle name="40% - Énfasis6 2 5 2 2 5" xfId="21598" xr:uid="{00000000-0005-0000-0000-0000C24A0000}"/>
    <cellStyle name="40% - Énfasis6 2 5 2 2 6" xfId="12107" xr:uid="{00000000-0005-0000-0000-0000C34A0000}"/>
    <cellStyle name="40% - Énfasis6 2 5 2 2 7" xfId="24248" xr:uid="{00000000-0005-0000-0000-0000C44A0000}"/>
    <cellStyle name="40% - Énfasis6 2 5 2 2 8" xfId="39078" xr:uid="{00000000-0005-0000-0000-0000C54A0000}"/>
    <cellStyle name="40% - Énfasis6 2 5 2 2 9" xfId="44146" xr:uid="{D69C7F9A-EB74-4DB1-9E52-D3FBA628D8DB}"/>
    <cellStyle name="40% - Énfasis6 2 5 2 3" xfId="1667" xr:uid="{00000000-0005-0000-0000-0000C64A0000}"/>
    <cellStyle name="40% - Énfasis6 2 5 2 3 2" xfId="4109" xr:uid="{00000000-0005-0000-0000-0000C74A0000}"/>
    <cellStyle name="40% - Énfasis6 2 5 2 3 2 2" xfId="18219" xr:uid="{00000000-0005-0000-0000-0000C84A0000}"/>
    <cellStyle name="40% - Énfasis6 2 5 2 3 2 2 2" xfId="31112" xr:uid="{00000000-0005-0000-0000-0000C94A0000}"/>
    <cellStyle name="40% - Énfasis6 2 5 2 3 2 3" xfId="13930" xr:uid="{00000000-0005-0000-0000-0000CA4A0000}"/>
    <cellStyle name="40% - Énfasis6 2 5 2 3 2 3 2" xfId="35997" xr:uid="{00000000-0005-0000-0000-0000CB4A0000}"/>
    <cellStyle name="40% - Énfasis6 2 5 2 3 2 4" xfId="9052" xr:uid="{00000000-0005-0000-0000-0000CC4A0000}"/>
    <cellStyle name="40% - Énfasis6 2 5 2 3 2 5" xfId="26177" xr:uid="{00000000-0005-0000-0000-0000CD4A0000}"/>
    <cellStyle name="40% - Énfasis6 2 5 2 3 2 6" xfId="41006" xr:uid="{00000000-0005-0000-0000-0000CE4A0000}"/>
    <cellStyle name="40% - Énfasis6 2 5 2 3 2 7" xfId="46069" xr:uid="{673C9B36-AFC2-4EAD-82FC-5C8D75DB10C7}"/>
    <cellStyle name="40% - Énfasis6 2 5 2 3 3" xfId="6583" xr:uid="{00000000-0005-0000-0000-0000CF4A0000}"/>
    <cellStyle name="40% - Énfasis6 2 5 2 3 3 2" xfId="28676" xr:uid="{00000000-0005-0000-0000-0000D04A0000}"/>
    <cellStyle name="40% - Énfasis6 2 5 2 3 4" xfId="20985" xr:uid="{00000000-0005-0000-0000-0000D14A0000}"/>
    <cellStyle name="40% - Énfasis6 2 5 2 3 4 2" xfId="33561" xr:uid="{00000000-0005-0000-0000-0000D24A0000}"/>
    <cellStyle name="40% - Énfasis6 2 5 2 3 5" xfId="11494" xr:uid="{00000000-0005-0000-0000-0000D34A0000}"/>
    <cellStyle name="40% - Énfasis6 2 5 2 3 6" xfId="23635" xr:uid="{00000000-0005-0000-0000-0000D44A0000}"/>
    <cellStyle name="40% - Énfasis6 2 5 2 3 7" xfId="38465" xr:uid="{00000000-0005-0000-0000-0000D54A0000}"/>
    <cellStyle name="40% - Énfasis6 2 5 2 3 8" xfId="43533" xr:uid="{558AA14C-AF13-4392-A95B-06E0C90C6CD4}"/>
    <cellStyle name="40% - Énfasis6 2 5 2 4" xfId="3171" xr:uid="{00000000-0005-0000-0000-0000D64A0000}"/>
    <cellStyle name="40% - Énfasis6 2 5 2 4 2" xfId="17281" xr:uid="{00000000-0005-0000-0000-0000D74A0000}"/>
    <cellStyle name="40% - Énfasis6 2 5 2 4 2 2" xfId="30174" xr:uid="{00000000-0005-0000-0000-0000D84A0000}"/>
    <cellStyle name="40% - Énfasis6 2 5 2 4 3" xfId="12992" xr:uid="{00000000-0005-0000-0000-0000D94A0000}"/>
    <cellStyle name="40% - Énfasis6 2 5 2 4 3 2" xfId="35059" xr:uid="{00000000-0005-0000-0000-0000DA4A0000}"/>
    <cellStyle name="40% - Énfasis6 2 5 2 4 4" xfId="8114" xr:uid="{00000000-0005-0000-0000-0000DB4A0000}"/>
    <cellStyle name="40% - Énfasis6 2 5 2 4 5" xfId="25239" xr:uid="{00000000-0005-0000-0000-0000DC4A0000}"/>
    <cellStyle name="40% - Énfasis6 2 5 2 4 6" xfId="40068" xr:uid="{00000000-0005-0000-0000-0000DD4A0000}"/>
    <cellStyle name="40% - Énfasis6 2 5 2 4 7" xfId="45131" xr:uid="{EA3EDEA2-7CD7-476D-8052-6777BEF4B3D3}"/>
    <cellStyle name="40% - Énfasis6 2 5 2 5" xfId="5645" xr:uid="{00000000-0005-0000-0000-0000DE4A0000}"/>
    <cellStyle name="40% - Énfasis6 2 5 2 5 2" xfId="27738" xr:uid="{00000000-0005-0000-0000-0000DF4A0000}"/>
    <cellStyle name="40% - Énfasis6 2 5 2 6" xfId="15726" xr:uid="{00000000-0005-0000-0000-0000E04A0000}"/>
    <cellStyle name="40% - Énfasis6 2 5 2 6 2" xfId="32623" xr:uid="{00000000-0005-0000-0000-0000E14A0000}"/>
    <cellStyle name="40% - Énfasis6 2 5 2 7" xfId="20029" xr:uid="{00000000-0005-0000-0000-0000E24A0000}"/>
    <cellStyle name="40% - Énfasis6 2 5 2 8" xfId="10556" xr:uid="{00000000-0005-0000-0000-0000E34A0000}"/>
    <cellStyle name="40% - Énfasis6 2 5 2 9" xfId="22697" xr:uid="{00000000-0005-0000-0000-0000E44A0000}"/>
    <cellStyle name="40% - Énfasis6 2 5 3" xfId="1468" xr:uid="{00000000-0005-0000-0000-0000E54A0000}"/>
    <cellStyle name="40% - Énfasis6 2 5 3 2" xfId="3910" xr:uid="{00000000-0005-0000-0000-0000E64A0000}"/>
    <cellStyle name="40% - Énfasis6 2 5 3 2 2" xfId="18020" xr:uid="{00000000-0005-0000-0000-0000E74A0000}"/>
    <cellStyle name="40% - Énfasis6 2 5 3 2 2 2" xfId="30913" xr:uid="{00000000-0005-0000-0000-0000E84A0000}"/>
    <cellStyle name="40% - Énfasis6 2 5 3 2 3" xfId="13731" xr:uid="{00000000-0005-0000-0000-0000E94A0000}"/>
    <cellStyle name="40% - Énfasis6 2 5 3 2 3 2" xfId="35798" xr:uid="{00000000-0005-0000-0000-0000EA4A0000}"/>
    <cellStyle name="40% - Énfasis6 2 5 3 2 4" xfId="8853" xr:uid="{00000000-0005-0000-0000-0000EB4A0000}"/>
    <cellStyle name="40% - Énfasis6 2 5 3 2 5" xfId="25978" xr:uid="{00000000-0005-0000-0000-0000EC4A0000}"/>
    <cellStyle name="40% - Énfasis6 2 5 3 2 6" xfId="40807" xr:uid="{00000000-0005-0000-0000-0000ED4A0000}"/>
    <cellStyle name="40% - Énfasis6 2 5 3 2 7" xfId="45870" xr:uid="{F00401B8-D5A3-49E2-8B5A-B9ACF56CE177}"/>
    <cellStyle name="40% - Énfasis6 2 5 3 3" xfId="6384" xr:uid="{00000000-0005-0000-0000-0000EE4A0000}"/>
    <cellStyle name="40% - Énfasis6 2 5 3 3 2" xfId="28477" xr:uid="{00000000-0005-0000-0000-0000EF4A0000}"/>
    <cellStyle name="40% - Énfasis6 2 5 3 4" xfId="15527" xr:uid="{00000000-0005-0000-0000-0000F04A0000}"/>
    <cellStyle name="40% - Énfasis6 2 5 3 4 2" xfId="33362" xr:uid="{00000000-0005-0000-0000-0000F14A0000}"/>
    <cellStyle name="40% - Énfasis6 2 5 3 5" xfId="20786" xr:uid="{00000000-0005-0000-0000-0000F24A0000}"/>
    <cellStyle name="40% - Énfasis6 2 5 3 6" xfId="11295" xr:uid="{00000000-0005-0000-0000-0000F34A0000}"/>
    <cellStyle name="40% - Énfasis6 2 5 3 7" xfId="23436" xr:uid="{00000000-0005-0000-0000-0000F44A0000}"/>
    <cellStyle name="40% - Énfasis6 2 5 3 8" xfId="38266" xr:uid="{00000000-0005-0000-0000-0000F54A0000}"/>
    <cellStyle name="40% - Énfasis6 2 5 3 9" xfId="43334" xr:uid="{283E078D-F78F-44CF-A31F-F589F4349FF0}"/>
    <cellStyle name="40% - Énfasis6 2 5 4" xfId="2081" xr:uid="{00000000-0005-0000-0000-0000F64A0000}"/>
    <cellStyle name="40% - Énfasis6 2 5 4 2" xfId="4523" xr:uid="{00000000-0005-0000-0000-0000F74A0000}"/>
    <cellStyle name="40% - Énfasis6 2 5 4 2 2" xfId="18633" xr:uid="{00000000-0005-0000-0000-0000F84A0000}"/>
    <cellStyle name="40% - Énfasis6 2 5 4 2 2 2" xfId="31526" xr:uid="{00000000-0005-0000-0000-0000F94A0000}"/>
    <cellStyle name="40% - Énfasis6 2 5 4 2 3" xfId="14344" xr:uid="{00000000-0005-0000-0000-0000FA4A0000}"/>
    <cellStyle name="40% - Énfasis6 2 5 4 2 3 2" xfId="36411" xr:uid="{00000000-0005-0000-0000-0000FB4A0000}"/>
    <cellStyle name="40% - Énfasis6 2 5 4 2 4" xfId="9466" xr:uid="{00000000-0005-0000-0000-0000FC4A0000}"/>
    <cellStyle name="40% - Énfasis6 2 5 4 2 5" xfId="26591" xr:uid="{00000000-0005-0000-0000-0000FD4A0000}"/>
    <cellStyle name="40% - Énfasis6 2 5 4 2 6" xfId="41420" xr:uid="{00000000-0005-0000-0000-0000FE4A0000}"/>
    <cellStyle name="40% - Énfasis6 2 5 4 2 7" xfId="46483" xr:uid="{5D34F412-C91E-426F-82DB-2C68BF184D6F}"/>
    <cellStyle name="40% - Énfasis6 2 5 4 3" xfId="6997" xr:uid="{00000000-0005-0000-0000-0000FF4A0000}"/>
    <cellStyle name="40% - Énfasis6 2 5 4 3 2" xfId="29090" xr:uid="{00000000-0005-0000-0000-0000004B0000}"/>
    <cellStyle name="40% - Énfasis6 2 5 4 4" xfId="16158" xr:uid="{00000000-0005-0000-0000-0000014B0000}"/>
    <cellStyle name="40% - Énfasis6 2 5 4 4 2" xfId="33975" xr:uid="{00000000-0005-0000-0000-0000024B0000}"/>
    <cellStyle name="40% - Énfasis6 2 5 4 5" xfId="21399" xr:uid="{00000000-0005-0000-0000-0000034B0000}"/>
    <cellStyle name="40% - Énfasis6 2 5 4 6" xfId="11908" xr:uid="{00000000-0005-0000-0000-0000044B0000}"/>
    <cellStyle name="40% - Énfasis6 2 5 4 7" xfId="24049" xr:uid="{00000000-0005-0000-0000-0000054B0000}"/>
    <cellStyle name="40% - Énfasis6 2 5 4 8" xfId="38879" xr:uid="{00000000-0005-0000-0000-0000064B0000}"/>
    <cellStyle name="40% - Énfasis6 2 5 4 9" xfId="43947" xr:uid="{5D7EA82F-4538-4B58-AD74-153BB215613D}"/>
    <cellStyle name="40% - Énfasis6 2 5 5" xfId="2569" xr:uid="{00000000-0005-0000-0000-0000074B0000}"/>
    <cellStyle name="40% - Énfasis6 2 5 5 2" xfId="5011" xr:uid="{00000000-0005-0000-0000-0000084B0000}"/>
    <cellStyle name="40% - Énfasis6 2 5 5 2 2" xfId="19121" xr:uid="{00000000-0005-0000-0000-0000094B0000}"/>
    <cellStyle name="40% - Énfasis6 2 5 5 2 2 2" xfId="32014" xr:uid="{00000000-0005-0000-0000-00000A4B0000}"/>
    <cellStyle name="40% - Énfasis6 2 5 5 2 3" xfId="14832" xr:uid="{00000000-0005-0000-0000-00000B4B0000}"/>
    <cellStyle name="40% - Énfasis6 2 5 5 2 3 2" xfId="36899" xr:uid="{00000000-0005-0000-0000-00000C4B0000}"/>
    <cellStyle name="40% - Énfasis6 2 5 5 2 4" xfId="9954" xr:uid="{00000000-0005-0000-0000-00000D4B0000}"/>
    <cellStyle name="40% - Énfasis6 2 5 5 2 5" xfId="27079" xr:uid="{00000000-0005-0000-0000-00000E4B0000}"/>
    <cellStyle name="40% - Énfasis6 2 5 5 2 6" xfId="41908" xr:uid="{00000000-0005-0000-0000-00000F4B0000}"/>
    <cellStyle name="40% - Énfasis6 2 5 5 2 7" xfId="46971" xr:uid="{A1E61885-5B8D-40A8-B5A2-26BFC2056897}"/>
    <cellStyle name="40% - Énfasis6 2 5 5 3" xfId="7485" xr:uid="{00000000-0005-0000-0000-0000104B0000}"/>
    <cellStyle name="40% - Énfasis6 2 5 5 3 2" xfId="29578" xr:uid="{00000000-0005-0000-0000-0000114B0000}"/>
    <cellStyle name="40% - Énfasis6 2 5 5 4" xfId="16646" xr:uid="{00000000-0005-0000-0000-0000124B0000}"/>
    <cellStyle name="40% - Énfasis6 2 5 5 4 2" xfId="34463" xr:uid="{00000000-0005-0000-0000-0000134B0000}"/>
    <cellStyle name="40% - Énfasis6 2 5 5 5" xfId="21887" xr:uid="{00000000-0005-0000-0000-0000144B0000}"/>
    <cellStyle name="40% - Énfasis6 2 5 5 6" xfId="12396" xr:uid="{00000000-0005-0000-0000-0000154B0000}"/>
    <cellStyle name="40% - Énfasis6 2 5 5 7" xfId="24537" xr:uid="{00000000-0005-0000-0000-0000164B0000}"/>
    <cellStyle name="40% - Énfasis6 2 5 5 8" xfId="39367" xr:uid="{00000000-0005-0000-0000-0000174B0000}"/>
    <cellStyle name="40% - Énfasis6 2 5 5 9" xfId="44435" xr:uid="{B6AD606B-13E3-4613-8B62-CD1D9058E290}"/>
    <cellStyle name="40% - Énfasis6 2 5 6" xfId="1026" xr:uid="{00000000-0005-0000-0000-0000184B0000}"/>
    <cellStyle name="40% - Énfasis6 2 5 6 2" xfId="3471" xr:uid="{00000000-0005-0000-0000-0000194B0000}"/>
    <cellStyle name="40% - Énfasis6 2 5 6 2 2" xfId="17581" xr:uid="{00000000-0005-0000-0000-00001A4B0000}"/>
    <cellStyle name="40% - Énfasis6 2 5 6 2 2 2" xfId="30474" xr:uid="{00000000-0005-0000-0000-00001B4B0000}"/>
    <cellStyle name="40% - Énfasis6 2 5 6 2 3" xfId="13292" xr:uid="{00000000-0005-0000-0000-00001C4B0000}"/>
    <cellStyle name="40% - Énfasis6 2 5 6 2 3 2" xfId="35359" xr:uid="{00000000-0005-0000-0000-00001D4B0000}"/>
    <cellStyle name="40% - Énfasis6 2 5 6 2 4" xfId="8414" xr:uid="{00000000-0005-0000-0000-00001E4B0000}"/>
    <cellStyle name="40% - Énfasis6 2 5 6 2 5" xfId="25539" xr:uid="{00000000-0005-0000-0000-00001F4B0000}"/>
    <cellStyle name="40% - Énfasis6 2 5 6 2 6" xfId="40368" xr:uid="{00000000-0005-0000-0000-0000204B0000}"/>
    <cellStyle name="40% - Énfasis6 2 5 6 2 7" xfId="45431" xr:uid="{3F76860D-E268-4852-BF46-B8028F700006}"/>
    <cellStyle name="40% - Énfasis6 2 5 6 3" xfId="5945" xr:uid="{00000000-0005-0000-0000-0000214B0000}"/>
    <cellStyle name="40% - Énfasis6 2 5 6 3 2" xfId="28038" xr:uid="{00000000-0005-0000-0000-0000224B0000}"/>
    <cellStyle name="40% - Énfasis6 2 5 6 4" xfId="20347" xr:uid="{00000000-0005-0000-0000-0000234B0000}"/>
    <cellStyle name="40% - Énfasis6 2 5 6 4 2" xfId="32923" xr:uid="{00000000-0005-0000-0000-0000244B0000}"/>
    <cellStyle name="40% - Énfasis6 2 5 6 5" xfId="10856" xr:uid="{00000000-0005-0000-0000-0000254B0000}"/>
    <cellStyle name="40% - Énfasis6 2 5 6 6" xfId="22997" xr:uid="{00000000-0005-0000-0000-0000264B0000}"/>
    <cellStyle name="40% - Énfasis6 2 5 6 7" xfId="37827" xr:uid="{00000000-0005-0000-0000-0000274B0000}"/>
    <cellStyle name="40% - Énfasis6 2 5 6 8" xfId="42895" xr:uid="{AC7E09BF-A5EA-4766-BA7A-E7FB35C8A8F6}"/>
    <cellStyle name="40% - Énfasis6 2 5 7" xfId="2972" xr:uid="{00000000-0005-0000-0000-0000284B0000}"/>
    <cellStyle name="40% - Énfasis6 2 5 7 2" xfId="17082" xr:uid="{00000000-0005-0000-0000-0000294B0000}"/>
    <cellStyle name="40% - Énfasis6 2 5 7 2 2" xfId="29975" xr:uid="{00000000-0005-0000-0000-00002A4B0000}"/>
    <cellStyle name="40% - Énfasis6 2 5 7 3" xfId="12793" xr:uid="{00000000-0005-0000-0000-00002B4B0000}"/>
    <cellStyle name="40% - Énfasis6 2 5 7 3 2" xfId="34860" xr:uid="{00000000-0005-0000-0000-00002C4B0000}"/>
    <cellStyle name="40% - Énfasis6 2 5 7 4" xfId="7915" xr:uid="{00000000-0005-0000-0000-00002D4B0000}"/>
    <cellStyle name="40% - Énfasis6 2 5 7 5" xfId="25040" xr:uid="{00000000-0005-0000-0000-00002E4B0000}"/>
    <cellStyle name="40% - Énfasis6 2 5 7 6" xfId="39869" xr:uid="{00000000-0005-0000-0000-00002F4B0000}"/>
    <cellStyle name="40% - Énfasis6 2 5 7 7" xfId="44932" xr:uid="{312D7665-65BF-4D01-8BBF-F5817F90B1EF}"/>
    <cellStyle name="40% - Énfasis6 2 5 8" xfId="5446" xr:uid="{00000000-0005-0000-0000-0000304B0000}"/>
    <cellStyle name="40% - Énfasis6 2 5 8 2" xfId="27539" xr:uid="{00000000-0005-0000-0000-0000314B0000}"/>
    <cellStyle name="40% - Énfasis6 2 5 9" xfId="15088" xr:uid="{00000000-0005-0000-0000-0000324B0000}"/>
    <cellStyle name="40% - Énfasis6 2 5 9 2" xfId="32424" xr:uid="{00000000-0005-0000-0000-0000334B0000}"/>
    <cellStyle name="40% - Énfasis6 2 6" xfId="522" xr:uid="{00000000-0005-0000-0000-0000344B0000}"/>
    <cellStyle name="40% - Énfasis6 2 6 10" xfId="19470" xr:uid="{00000000-0005-0000-0000-0000354B0000}"/>
    <cellStyle name="40% - Énfasis6 2 6 11" xfId="19882" xr:uid="{00000000-0005-0000-0000-0000364B0000}"/>
    <cellStyle name="40% - Énfasis6 2 6 12" xfId="10409" xr:uid="{00000000-0005-0000-0000-0000374B0000}"/>
    <cellStyle name="40% - Énfasis6 2 6 13" xfId="22550" xr:uid="{00000000-0005-0000-0000-0000384B0000}"/>
    <cellStyle name="40% - Énfasis6 2 6 14" xfId="37380" xr:uid="{00000000-0005-0000-0000-0000394B0000}"/>
    <cellStyle name="40% - Énfasis6 2 6 15" xfId="42448" xr:uid="{BAAD5F9E-6EF7-48C3-8E01-FC78A9CD4E95}"/>
    <cellStyle name="40% - Énfasis6 2 6 2" xfId="671" xr:uid="{00000000-0005-0000-0000-00003A4B0000}"/>
    <cellStyle name="40% - Énfasis6 2 6 2 10" xfId="37528" xr:uid="{00000000-0005-0000-0000-00003B4B0000}"/>
    <cellStyle name="40% - Énfasis6 2 6 2 11" xfId="42596" xr:uid="{8F62621D-A846-420B-B845-DB5ED9AF7F27}"/>
    <cellStyle name="40% - Énfasis6 2 6 2 2" xfId="2281" xr:uid="{00000000-0005-0000-0000-00003C4B0000}"/>
    <cellStyle name="40% - Énfasis6 2 6 2 2 2" xfId="4723" xr:uid="{00000000-0005-0000-0000-00003D4B0000}"/>
    <cellStyle name="40% - Énfasis6 2 6 2 2 2 2" xfId="18833" xr:uid="{00000000-0005-0000-0000-00003E4B0000}"/>
    <cellStyle name="40% - Énfasis6 2 6 2 2 2 2 2" xfId="31726" xr:uid="{00000000-0005-0000-0000-00003F4B0000}"/>
    <cellStyle name="40% - Énfasis6 2 6 2 2 2 3" xfId="14544" xr:uid="{00000000-0005-0000-0000-0000404B0000}"/>
    <cellStyle name="40% - Énfasis6 2 6 2 2 2 3 2" xfId="36611" xr:uid="{00000000-0005-0000-0000-0000414B0000}"/>
    <cellStyle name="40% - Énfasis6 2 6 2 2 2 4" xfId="9666" xr:uid="{00000000-0005-0000-0000-0000424B0000}"/>
    <cellStyle name="40% - Énfasis6 2 6 2 2 2 5" xfId="26791" xr:uid="{00000000-0005-0000-0000-0000434B0000}"/>
    <cellStyle name="40% - Énfasis6 2 6 2 2 2 6" xfId="41620" xr:uid="{00000000-0005-0000-0000-0000444B0000}"/>
    <cellStyle name="40% - Énfasis6 2 6 2 2 2 7" xfId="46683" xr:uid="{18E37809-F091-4455-BEC5-68B95A071461}"/>
    <cellStyle name="40% - Énfasis6 2 6 2 2 3" xfId="7197" xr:uid="{00000000-0005-0000-0000-0000454B0000}"/>
    <cellStyle name="40% - Énfasis6 2 6 2 2 3 2" xfId="29290" xr:uid="{00000000-0005-0000-0000-0000464B0000}"/>
    <cellStyle name="40% - Énfasis6 2 6 2 2 4" xfId="16358" xr:uid="{00000000-0005-0000-0000-0000474B0000}"/>
    <cellStyle name="40% - Énfasis6 2 6 2 2 4 2" xfId="34175" xr:uid="{00000000-0005-0000-0000-0000484B0000}"/>
    <cellStyle name="40% - Énfasis6 2 6 2 2 5" xfId="21599" xr:uid="{00000000-0005-0000-0000-0000494B0000}"/>
    <cellStyle name="40% - Énfasis6 2 6 2 2 6" xfId="12108" xr:uid="{00000000-0005-0000-0000-00004A4B0000}"/>
    <cellStyle name="40% - Énfasis6 2 6 2 2 7" xfId="24249" xr:uid="{00000000-0005-0000-0000-00004B4B0000}"/>
    <cellStyle name="40% - Énfasis6 2 6 2 2 8" xfId="39079" xr:uid="{00000000-0005-0000-0000-00004C4B0000}"/>
    <cellStyle name="40% - Énfasis6 2 6 2 2 9" xfId="44147" xr:uid="{B03FC8C7-F2DC-4FEE-B46D-695CD950F657}"/>
    <cellStyle name="40% - Énfasis6 2 6 2 3" xfId="1668" xr:uid="{00000000-0005-0000-0000-00004D4B0000}"/>
    <cellStyle name="40% - Énfasis6 2 6 2 3 2" xfId="4110" xr:uid="{00000000-0005-0000-0000-00004E4B0000}"/>
    <cellStyle name="40% - Énfasis6 2 6 2 3 2 2" xfId="18220" xr:uid="{00000000-0005-0000-0000-00004F4B0000}"/>
    <cellStyle name="40% - Énfasis6 2 6 2 3 2 2 2" xfId="31113" xr:uid="{00000000-0005-0000-0000-0000504B0000}"/>
    <cellStyle name="40% - Énfasis6 2 6 2 3 2 3" xfId="13931" xr:uid="{00000000-0005-0000-0000-0000514B0000}"/>
    <cellStyle name="40% - Énfasis6 2 6 2 3 2 3 2" xfId="35998" xr:uid="{00000000-0005-0000-0000-0000524B0000}"/>
    <cellStyle name="40% - Énfasis6 2 6 2 3 2 4" xfId="9053" xr:uid="{00000000-0005-0000-0000-0000534B0000}"/>
    <cellStyle name="40% - Énfasis6 2 6 2 3 2 5" xfId="26178" xr:uid="{00000000-0005-0000-0000-0000544B0000}"/>
    <cellStyle name="40% - Énfasis6 2 6 2 3 2 6" xfId="41007" xr:uid="{00000000-0005-0000-0000-0000554B0000}"/>
    <cellStyle name="40% - Énfasis6 2 6 2 3 2 7" xfId="46070" xr:uid="{CF405398-9BE2-4B44-B20F-41A589D1864E}"/>
    <cellStyle name="40% - Énfasis6 2 6 2 3 3" xfId="6584" xr:uid="{00000000-0005-0000-0000-0000564B0000}"/>
    <cellStyle name="40% - Énfasis6 2 6 2 3 3 2" xfId="28677" xr:uid="{00000000-0005-0000-0000-0000574B0000}"/>
    <cellStyle name="40% - Énfasis6 2 6 2 3 4" xfId="20986" xr:uid="{00000000-0005-0000-0000-0000584B0000}"/>
    <cellStyle name="40% - Énfasis6 2 6 2 3 4 2" xfId="33562" xr:uid="{00000000-0005-0000-0000-0000594B0000}"/>
    <cellStyle name="40% - Énfasis6 2 6 2 3 5" xfId="11495" xr:uid="{00000000-0005-0000-0000-00005A4B0000}"/>
    <cellStyle name="40% - Énfasis6 2 6 2 3 6" xfId="23636" xr:uid="{00000000-0005-0000-0000-00005B4B0000}"/>
    <cellStyle name="40% - Énfasis6 2 6 2 3 7" xfId="38466" xr:uid="{00000000-0005-0000-0000-00005C4B0000}"/>
    <cellStyle name="40% - Énfasis6 2 6 2 3 8" xfId="43534" xr:uid="{764B2380-3772-421C-8FE4-320577C0EDFF}"/>
    <cellStyle name="40% - Énfasis6 2 6 2 4" xfId="3172" xr:uid="{00000000-0005-0000-0000-00005D4B0000}"/>
    <cellStyle name="40% - Énfasis6 2 6 2 4 2" xfId="17282" xr:uid="{00000000-0005-0000-0000-00005E4B0000}"/>
    <cellStyle name="40% - Énfasis6 2 6 2 4 2 2" xfId="30175" xr:uid="{00000000-0005-0000-0000-00005F4B0000}"/>
    <cellStyle name="40% - Énfasis6 2 6 2 4 3" xfId="12993" xr:uid="{00000000-0005-0000-0000-0000604B0000}"/>
    <cellStyle name="40% - Énfasis6 2 6 2 4 3 2" xfId="35060" xr:uid="{00000000-0005-0000-0000-0000614B0000}"/>
    <cellStyle name="40% - Énfasis6 2 6 2 4 4" xfId="8115" xr:uid="{00000000-0005-0000-0000-0000624B0000}"/>
    <cellStyle name="40% - Énfasis6 2 6 2 4 5" xfId="25240" xr:uid="{00000000-0005-0000-0000-0000634B0000}"/>
    <cellStyle name="40% - Énfasis6 2 6 2 4 6" xfId="40069" xr:uid="{00000000-0005-0000-0000-0000644B0000}"/>
    <cellStyle name="40% - Énfasis6 2 6 2 4 7" xfId="45132" xr:uid="{795B1C3E-4A47-4D42-B5E7-93B6B7949F86}"/>
    <cellStyle name="40% - Énfasis6 2 6 2 5" xfId="5646" xr:uid="{00000000-0005-0000-0000-0000654B0000}"/>
    <cellStyle name="40% - Énfasis6 2 6 2 5 2" xfId="27739" xr:uid="{00000000-0005-0000-0000-0000664B0000}"/>
    <cellStyle name="40% - Énfasis6 2 6 2 6" xfId="15727" xr:uid="{00000000-0005-0000-0000-0000674B0000}"/>
    <cellStyle name="40% - Énfasis6 2 6 2 6 2" xfId="32624" xr:uid="{00000000-0005-0000-0000-0000684B0000}"/>
    <cellStyle name="40% - Énfasis6 2 6 2 7" xfId="20030" xr:uid="{00000000-0005-0000-0000-0000694B0000}"/>
    <cellStyle name="40% - Énfasis6 2 6 2 8" xfId="10557" xr:uid="{00000000-0005-0000-0000-00006A4B0000}"/>
    <cellStyle name="40% - Énfasis6 2 6 2 9" xfId="22698" xr:uid="{00000000-0005-0000-0000-00006B4B0000}"/>
    <cellStyle name="40% - Énfasis6 2 6 3" xfId="1520" xr:uid="{00000000-0005-0000-0000-00006C4B0000}"/>
    <cellStyle name="40% - Énfasis6 2 6 3 2" xfId="3962" xr:uid="{00000000-0005-0000-0000-00006D4B0000}"/>
    <cellStyle name="40% - Énfasis6 2 6 3 2 2" xfId="18072" xr:uid="{00000000-0005-0000-0000-00006E4B0000}"/>
    <cellStyle name="40% - Énfasis6 2 6 3 2 2 2" xfId="30965" xr:uid="{00000000-0005-0000-0000-00006F4B0000}"/>
    <cellStyle name="40% - Énfasis6 2 6 3 2 3" xfId="13783" xr:uid="{00000000-0005-0000-0000-0000704B0000}"/>
    <cellStyle name="40% - Énfasis6 2 6 3 2 3 2" xfId="35850" xr:uid="{00000000-0005-0000-0000-0000714B0000}"/>
    <cellStyle name="40% - Énfasis6 2 6 3 2 4" xfId="8905" xr:uid="{00000000-0005-0000-0000-0000724B0000}"/>
    <cellStyle name="40% - Énfasis6 2 6 3 2 5" xfId="26030" xr:uid="{00000000-0005-0000-0000-0000734B0000}"/>
    <cellStyle name="40% - Énfasis6 2 6 3 2 6" xfId="40859" xr:uid="{00000000-0005-0000-0000-0000744B0000}"/>
    <cellStyle name="40% - Énfasis6 2 6 3 2 7" xfId="45922" xr:uid="{CC4C1617-34B0-4F2E-8A02-9F757E472B2C}"/>
    <cellStyle name="40% - Énfasis6 2 6 3 3" xfId="6436" xr:uid="{00000000-0005-0000-0000-0000754B0000}"/>
    <cellStyle name="40% - Énfasis6 2 6 3 3 2" xfId="28529" xr:uid="{00000000-0005-0000-0000-0000764B0000}"/>
    <cellStyle name="40% - Énfasis6 2 6 3 4" xfId="15579" xr:uid="{00000000-0005-0000-0000-0000774B0000}"/>
    <cellStyle name="40% - Énfasis6 2 6 3 4 2" xfId="33414" xr:uid="{00000000-0005-0000-0000-0000784B0000}"/>
    <cellStyle name="40% - Énfasis6 2 6 3 5" xfId="20838" xr:uid="{00000000-0005-0000-0000-0000794B0000}"/>
    <cellStyle name="40% - Énfasis6 2 6 3 6" xfId="11347" xr:uid="{00000000-0005-0000-0000-00007A4B0000}"/>
    <cellStyle name="40% - Énfasis6 2 6 3 7" xfId="23488" xr:uid="{00000000-0005-0000-0000-00007B4B0000}"/>
    <cellStyle name="40% - Énfasis6 2 6 3 8" xfId="38318" xr:uid="{00000000-0005-0000-0000-00007C4B0000}"/>
    <cellStyle name="40% - Énfasis6 2 6 3 9" xfId="43386" xr:uid="{3815B9EA-3CD4-40FA-9993-2B58EFEFD557}"/>
    <cellStyle name="40% - Énfasis6 2 6 4" xfId="2133" xr:uid="{00000000-0005-0000-0000-00007D4B0000}"/>
    <cellStyle name="40% - Énfasis6 2 6 4 2" xfId="4575" xr:uid="{00000000-0005-0000-0000-00007E4B0000}"/>
    <cellStyle name="40% - Énfasis6 2 6 4 2 2" xfId="18685" xr:uid="{00000000-0005-0000-0000-00007F4B0000}"/>
    <cellStyle name="40% - Énfasis6 2 6 4 2 2 2" xfId="31578" xr:uid="{00000000-0005-0000-0000-0000804B0000}"/>
    <cellStyle name="40% - Énfasis6 2 6 4 2 3" xfId="14396" xr:uid="{00000000-0005-0000-0000-0000814B0000}"/>
    <cellStyle name="40% - Énfasis6 2 6 4 2 3 2" xfId="36463" xr:uid="{00000000-0005-0000-0000-0000824B0000}"/>
    <cellStyle name="40% - Énfasis6 2 6 4 2 4" xfId="9518" xr:uid="{00000000-0005-0000-0000-0000834B0000}"/>
    <cellStyle name="40% - Énfasis6 2 6 4 2 5" xfId="26643" xr:uid="{00000000-0005-0000-0000-0000844B0000}"/>
    <cellStyle name="40% - Énfasis6 2 6 4 2 6" xfId="41472" xr:uid="{00000000-0005-0000-0000-0000854B0000}"/>
    <cellStyle name="40% - Énfasis6 2 6 4 2 7" xfId="46535" xr:uid="{F71DD0D2-7E14-4B94-B91A-7EDC11F00513}"/>
    <cellStyle name="40% - Énfasis6 2 6 4 3" xfId="7049" xr:uid="{00000000-0005-0000-0000-0000864B0000}"/>
    <cellStyle name="40% - Énfasis6 2 6 4 3 2" xfId="29142" xr:uid="{00000000-0005-0000-0000-0000874B0000}"/>
    <cellStyle name="40% - Énfasis6 2 6 4 4" xfId="16210" xr:uid="{00000000-0005-0000-0000-0000884B0000}"/>
    <cellStyle name="40% - Énfasis6 2 6 4 4 2" xfId="34027" xr:uid="{00000000-0005-0000-0000-0000894B0000}"/>
    <cellStyle name="40% - Énfasis6 2 6 4 5" xfId="21451" xr:uid="{00000000-0005-0000-0000-00008A4B0000}"/>
    <cellStyle name="40% - Énfasis6 2 6 4 6" xfId="11960" xr:uid="{00000000-0005-0000-0000-00008B4B0000}"/>
    <cellStyle name="40% - Énfasis6 2 6 4 7" xfId="24101" xr:uid="{00000000-0005-0000-0000-00008C4B0000}"/>
    <cellStyle name="40% - Énfasis6 2 6 4 8" xfId="38931" xr:uid="{00000000-0005-0000-0000-00008D4B0000}"/>
    <cellStyle name="40% - Énfasis6 2 6 4 9" xfId="43999" xr:uid="{6274AA18-1D35-47C5-940F-91AA62A4DDCE}"/>
    <cellStyle name="40% - Énfasis6 2 6 5" xfId="2570" xr:uid="{00000000-0005-0000-0000-00008E4B0000}"/>
    <cellStyle name="40% - Énfasis6 2 6 5 2" xfId="5012" xr:uid="{00000000-0005-0000-0000-00008F4B0000}"/>
    <cellStyle name="40% - Énfasis6 2 6 5 2 2" xfId="19122" xr:uid="{00000000-0005-0000-0000-0000904B0000}"/>
    <cellStyle name="40% - Énfasis6 2 6 5 2 2 2" xfId="32015" xr:uid="{00000000-0005-0000-0000-0000914B0000}"/>
    <cellStyle name="40% - Énfasis6 2 6 5 2 3" xfId="14833" xr:uid="{00000000-0005-0000-0000-0000924B0000}"/>
    <cellStyle name="40% - Énfasis6 2 6 5 2 3 2" xfId="36900" xr:uid="{00000000-0005-0000-0000-0000934B0000}"/>
    <cellStyle name="40% - Énfasis6 2 6 5 2 4" xfId="9955" xr:uid="{00000000-0005-0000-0000-0000944B0000}"/>
    <cellStyle name="40% - Énfasis6 2 6 5 2 5" xfId="27080" xr:uid="{00000000-0005-0000-0000-0000954B0000}"/>
    <cellStyle name="40% - Énfasis6 2 6 5 2 6" xfId="41909" xr:uid="{00000000-0005-0000-0000-0000964B0000}"/>
    <cellStyle name="40% - Énfasis6 2 6 5 2 7" xfId="46972" xr:uid="{5CADE148-75EA-4234-A0C3-4FDBCF7E7FE1}"/>
    <cellStyle name="40% - Énfasis6 2 6 5 3" xfId="7486" xr:uid="{00000000-0005-0000-0000-0000974B0000}"/>
    <cellStyle name="40% - Énfasis6 2 6 5 3 2" xfId="29579" xr:uid="{00000000-0005-0000-0000-0000984B0000}"/>
    <cellStyle name="40% - Énfasis6 2 6 5 4" xfId="16647" xr:uid="{00000000-0005-0000-0000-0000994B0000}"/>
    <cellStyle name="40% - Énfasis6 2 6 5 4 2" xfId="34464" xr:uid="{00000000-0005-0000-0000-00009A4B0000}"/>
    <cellStyle name="40% - Énfasis6 2 6 5 5" xfId="21888" xr:uid="{00000000-0005-0000-0000-00009B4B0000}"/>
    <cellStyle name="40% - Énfasis6 2 6 5 6" xfId="12397" xr:uid="{00000000-0005-0000-0000-00009C4B0000}"/>
    <cellStyle name="40% - Énfasis6 2 6 5 7" xfId="24538" xr:uid="{00000000-0005-0000-0000-00009D4B0000}"/>
    <cellStyle name="40% - Énfasis6 2 6 5 8" xfId="39368" xr:uid="{00000000-0005-0000-0000-00009E4B0000}"/>
    <cellStyle name="40% - Énfasis6 2 6 5 9" xfId="44436" xr:uid="{41DC215D-3220-483B-82B7-1EE0B4350A3E}"/>
    <cellStyle name="40% - Énfasis6 2 6 6" xfId="1078" xr:uid="{00000000-0005-0000-0000-00009F4B0000}"/>
    <cellStyle name="40% - Énfasis6 2 6 6 2" xfId="3523" xr:uid="{00000000-0005-0000-0000-0000A04B0000}"/>
    <cellStyle name="40% - Énfasis6 2 6 6 2 2" xfId="17633" xr:uid="{00000000-0005-0000-0000-0000A14B0000}"/>
    <cellStyle name="40% - Énfasis6 2 6 6 2 2 2" xfId="30526" xr:uid="{00000000-0005-0000-0000-0000A24B0000}"/>
    <cellStyle name="40% - Énfasis6 2 6 6 2 3" xfId="13344" xr:uid="{00000000-0005-0000-0000-0000A34B0000}"/>
    <cellStyle name="40% - Énfasis6 2 6 6 2 3 2" xfId="35411" xr:uid="{00000000-0005-0000-0000-0000A44B0000}"/>
    <cellStyle name="40% - Énfasis6 2 6 6 2 4" xfId="8466" xr:uid="{00000000-0005-0000-0000-0000A54B0000}"/>
    <cellStyle name="40% - Énfasis6 2 6 6 2 5" xfId="25591" xr:uid="{00000000-0005-0000-0000-0000A64B0000}"/>
    <cellStyle name="40% - Énfasis6 2 6 6 2 6" xfId="40420" xr:uid="{00000000-0005-0000-0000-0000A74B0000}"/>
    <cellStyle name="40% - Énfasis6 2 6 6 2 7" xfId="45483" xr:uid="{56DFA02D-572C-4E8D-ACDC-24E2801C1C95}"/>
    <cellStyle name="40% - Énfasis6 2 6 6 3" xfId="5997" xr:uid="{00000000-0005-0000-0000-0000A84B0000}"/>
    <cellStyle name="40% - Énfasis6 2 6 6 3 2" xfId="28090" xr:uid="{00000000-0005-0000-0000-0000A94B0000}"/>
    <cellStyle name="40% - Énfasis6 2 6 6 4" xfId="20399" xr:uid="{00000000-0005-0000-0000-0000AA4B0000}"/>
    <cellStyle name="40% - Énfasis6 2 6 6 4 2" xfId="32975" xr:uid="{00000000-0005-0000-0000-0000AB4B0000}"/>
    <cellStyle name="40% - Énfasis6 2 6 6 5" xfId="10908" xr:uid="{00000000-0005-0000-0000-0000AC4B0000}"/>
    <cellStyle name="40% - Énfasis6 2 6 6 6" xfId="23049" xr:uid="{00000000-0005-0000-0000-0000AD4B0000}"/>
    <cellStyle name="40% - Énfasis6 2 6 6 7" xfId="37879" xr:uid="{00000000-0005-0000-0000-0000AE4B0000}"/>
    <cellStyle name="40% - Énfasis6 2 6 6 8" xfId="42947" xr:uid="{A9967D64-A729-4592-B08C-AB2D7150D39E}"/>
    <cellStyle name="40% - Énfasis6 2 6 7" xfId="3024" xr:uid="{00000000-0005-0000-0000-0000AF4B0000}"/>
    <cellStyle name="40% - Énfasis6 2 6 7 2" xfId="17134" xr:uid="{00000000-0005-0000-0000-0000B04B0000}"/>
    <cellStyle name="40% - Énfasis6 2 6 7 2 2" xfId="30027" xr:uid="{00000000-0005-0000-0000-0000B14B0000}"/>
    <cellStyle name="40% - Énfasis6 2 6 7 3" xfId="12845" xr:uid="{00000000-0005-0000-0000-0000B24B0000}"/>
    <cellStyle name="40% - Énfasis6 2 6 7 3 2" xfId="34912" xr:uid="{00000000-0005-0000-0000-0000B34B0000}"/>
    <cellStyle name="40% - Énfasis6 2 6 7 4" xfId="7967" xr:uid="{00000000-0005-0000-0000-0000B44B0000}"/>
    <cellStyle name="40% - Énfasis6 2 6 7 5" xfId="25092" xr:uid="{00000000-0005-0000-0000-0000B54B0000}"/>
    <cellStyle name="40% - Énfasis6 2 6 7 6" xfId="39921" xr:uid="{00000000-0005-0000-0000-0000B64B0000}"/>
    <cellStyle name="40% - Énfasis6 2 6 7 7" xfId="44984" xr:uid="{7E6B9271-5CF9-4BD8-8FE5-F622D7663F22}"/>
    <cellStyle name="40% - Énfasis6 2 6 8" xfId="5498" xr:uid="{00000000-0005-0000-0000-0000B74B0000}"/>
    <cellStyle name="40% - Énfasis6 2 6 8 2" xfId="27591" xr:uid="{00000000-0005-0000-0000-0000B84B0000}"/>
    <cellStyle name="40% - Énfasis6 2 6 9" xfId="15140" xr:uid="{00000000-0005-0000-0000-0000B94B0000}"/>
    <cellStyle name="40% - Énfasis6 2 6 9 2" xfId="32476" xr:uid="{00000000-0005-0000-0000-0000BA4B0000}"/>
    <cellStyle name="40% - Énfasis6 2 7" xfId="272" xr:uid="{00000000-0005-0000-0000-0000BB4B0000}"/>
    <cellStyle name="40% - Énfasis6 2 7 10" xfId="22328" xr:uid="{00000000-0005-0000-0000-0000BC4B0000}"/>
    <cellStyle name="40% - Énfasis6 2 7 11" xfId="37158" xr:uid="{00000000-0005-0000-0000-0000BD4B0000}"/>
    <cellStyle name="40% - Énfasis6 2 7 12" xfId="42226" xr:uid="{CA636A9A-B280-4B5D-B1F1-C3D774572949}"/>
    <cellStyle name="40% - Énfasis6 2 7 2" xfId="1295" xr:uid="{00000000-0005-0000-0000-0000BE4B0000}"/>
    <cellStyle name="40% - Énfasis6 2 7 2 2" xfId="3740" xr:uid="{00000000-0005-0000-0000-0000BF4B0000}"/>
    <cellStyle name="40% - Énfasis6 2 7 2 2 2" xfId="17850" xr:uid="{00000000-0005-0000-0000-0000C04B0000}"/>
    <cellStyle name="40% - Énfasis6 2 7 2 2 2 2" xfId="30743" xr:uid="{00000000-0005-0000-0000-0000C14B0000}"/>
    <cellStyle name="40% - Énfasis6 2 7 2 2 3" xfId="13561" xr:uid="{00000000-0005-0000-0000-0000C24B0000}"/>
    <cellStyle name="40% - Énfasis6 2 7 2 2 3 2" xfId="35628" xr:uid="{00000000-0005-0000-0000-0000C34B0000}"/>
    <cellStyle name="40% - Énfasis6 2 7 2 2 4" xfId="8683" xr:uid="{00000000-0005-0000-0000-0000C44B0000}"/>
    <cellStyle name="40% - Énfasis6 2 7 2 2 5" xfId="25808" xr:uid="{00000000-0005-0000-0000-0000C54B0000}"/>
    <cellStyle name="40% - Énfasis6 2 7 2 2 6" xfId="40637" xr:uid="{00000000-0005-0000-0000-0000C64B0000}"/>
    <cellStyle name="40% - Énfasis6 2 7 2 2 7" xfId="45700" xr:uid="{B94D969C-B693-45A7-98CC-A73FB50D83BF}"/>
    <cellStyle name="40% - Énfasis6 2 7 2 3" xfId="6214" xr:uid="{00000000-0005-0000-0000-0000C74B0000}"/>
    <cellStyle name="40% - Énfasis6 2 7 2 3 2" xfId="28307" xr:uid="{00000000-0005-0000-0000-0000C84B0000}"/>
    <cellStyle name="40% - Énfasis6 2 7 2 4" xfId="15357" xr:uid="{00000000-0005-0000-0000-0000C94B0000}"/>
    <cellStyle name="40% - Énfasis6 2 7 2 4 2" xfId="33192" xr:uid="{00000000-0005-0000-0000-0000CA4B0000}"/>
    <cellStyle name="40% - Énfasis6 2 7 2 5" xfId="20616" xr:uid="{00000000-0005-0000-0000-0000CB4B0000}"/>
    <cellStyle name="40% - Énfasis6 2 7 2 6" xfId="11125" xr:uid="{00000000-0005-0000-0000-0000CC4B0000}"/>
    <cellStyle name="40% - Énfasis6 2 7 2 7" xfId="23266" xr:uid="{00000000-0005-0000-0000-0000CD4B0000}"/>
    <cellStyle name="40% - Énfasis6 2 7 2 8" xfId="38096" xr:uid="{00000000-0005-0000-0000-0000CE4B0000}"/>
    <cellStyle name="40% - Énfasis6 2 7 2 9" xfId="43164" xr:uid="{112823CB-6587-4BB2-917C-9F0AB5765E60}"/>
    <cellStyle name="40% - Énfasis6 2 7 3" xfId="1911" xr:uid="{00000000-0005-0000-0000-0000CF4B0000}"/>
    <cellStyle name="40% - Énfasis6 2 7 3 2" xfId="4353" xr:uid="{00000000-0005-0000-0000-0000D04B0000}"/>
    <cellStyle name="40% - Énfasis6 2 7 3 2 2" xfId="18463" xr:uid="{00000000-0005-0000-0000-0000D14B0000}"/>
    <cellStyle name="40% - Énfasis6 2 7 3 2 2 2" xfId="31356" xr:uid="{00000000-0005-0000-0000-0000D24B0000}"/>
    <cellStyle name="40% - Énfasis6 2 7 3 2 3" xfId="14174" xr:uid="{00000000-0005-0000-0000-0000D34B0000}"/>
    <cellStyle name="40% - Énfasis6 2 7 3 2 3 2" xfId="36241" xr:uid="{00000000-0005-0000-0000-0000D44B0000}"/>
    <cellStyle name="40% - Énfasis6 2 7 3 2 4" xfId="9296" xr:uid="{00000000-0005-0000-0000-0000D54B0000}"/>
    <cellStyle name="40% - Énfasis6 2 7 3 2 5" xfId="26421" xr:uid="{00000000-0005-0000-0000-0000D64B0000}"/>
    <cellStyle name="40% - Énfasis6 2 7 3 2 6" xfId="41250" xr:uid="{00000000-0005-0000-0000-0000D74B0000}"/>
    <cellStyle name="40% - Énfasis6 2 7 3 2 7" xfId="46313" xr:uid="{37349273-5985-48F0-8DFF-6D1D141A65DB}"/>
    <cellStyle name="40% - Énfasis6 2 7 3 3" xfId="6827" xr:uid="{00000000-0005-0000-0000-0000D84B0000}"/>
    <cellStyle name="40% - Énfasis6 2 7 3 3 2" xfId="28920" xr:uid="{00000000-0005-0000-0000-0000D94B0000}"/>
    <cellStyle name="40% - Énfasis6 2 7 3 4" xfId="15988" xr:uid="{00000000-0005-0000-0000-0000DA4B0000}"/>
    <cellStyle name="40% - Énfasis6 2 7 3 4 2" xfId="33805" xr:uid="{00000000-0005-0000-0000-0000DB4B0000}"/>
    <cellStyle name="40% - Énfasis6 2 7 3 5" xfId="21229" xr:uid="{00000000-0005-0000-0000-0000DC4B0000}"/>
    <cellStyle name="40% - Énfasis6 2 7 3 6" xfId="11738" xr:uid="{00000000-0005-0000-0000-0000DD4B0000}"/>
    <cellStyle name="40% - Énfasis6 2 7 3 7" xfId="23879" xr:uid="{00000000-0005-0000-0000-0000DE4B0000}"/>
    <cellStyle name="40% - Énfasis6 2 7 3 8" xfId="38709" xr:uid="{00000000-0005-0000-0000-0000DF4B0000}"/>
    <cellStyle name="40% - Énfasis6 2 7 3 9" xfId="43777" xr:uid="{A6173CF0-10BC-4A0E-8FC2-609768BE5734}"/>
    <cellStyle name="40% - Énfasis6 2 7 4" xfId="1129" xr:uid="{00000000-0005-0000-0000-0000E04B0000}"/>
    <cellStyle name="40% - Énfasis6 2 7 4 2" xfId="3574" xr:uid="{00000000-0005-0000-0000-0000E14B0000}"/>
    <cellStyle name="40% - Énfasis6 2 7 4 2 2" xfId="17684" xr:uid="{00000000-0005-0000-0000-0000E24B0000}"/>
    <cellStyle name="40% - Énfasis6 2 7 4 2 2 2" xfId="30577" xr:uid="{00000000-0005-0000-0000-0000E34B0000}"/>
    <cellStyle name="40% - Énfasis6 2 7 4 2 3" xfId="13395" xr:uid="{00000000-0005-0000-0000-0000E44B0000}"/>
    <cellStyle name="40% - Énfasis6 2 7 4 2 3 2" xfId="35462" xr:uid="{00000000-0005-0000-0000-0000E54B0000}"/>
    <cellStyle name="40% - Énfasis6 2 7 4 2 4" xfId="8517" xr:uid="{00000000-0005-0000-0000-0000E64B0000}"/>
    <cellStyle name="40% - Énfasis6 2 7 4 2 5" xfId="25642" xr:uid="{00000000-0005-0000-0000-0000E74B0000}"/>
    <cellStyle name="40% - Énfasis6 2 7 4 2 6" xfId="40471" xr:uid="{00000000-0005-0000-0000-0000E84B0000}"/>
    <cellStyle name="40% - Énfasis6 2 7 4 2 7" xfId="45534" xr:uid="{9521101E-B58E-45A7-B240-2BB49F2C3056}"/>
    <cellStyle name="40% - Énfasis6 2 7 4 3" xfId="6048" xr:uid="{00000000-0005-0000-0000-0000E94B0000}"/>
    <cellStyle name="40% - Énfasis6 2 7 4 3 2" xfId="28141" xr:uid="{00000000-0005-0000-0000-0000EA4B0000}"/>
    <cellStyle name="40% - Énfasis6 2 7 4 4" xfId="20450" xr:uid="{00000000-0005-0000-0000-0000EB4B0000}"/>
    <cellStyle name="40% - Énfasis6 2 7 4 4 2" xfId="33026" xr:uid="{00000000-0005-0000-0000-0000EC4B0000}"/>
    <cellStyle name="40% - Énfasis6 2 7 4 5" xfId="10959" xr:uid="{00000000-0005-0000-0000-0000ED4B0000}"/>
    <cellStyle name="40% - Énfasis6 2 7 4 6" xfId="23100" xr:uid="{00000000-0005-0000-0000-0000EE4B0000}"/>
    <cellStyle name="40% - Énfasis6 2 7 4 7" xfId="37930" xr:uid="{00000000-0005-0000-0000-0000EF4B0000}"/>
    <cellStyle name="40% - Énfasis6 2 7 4 8" xfId="42998" xr:uid="{BC625552-2FAE-4994-AB01-DE8DD536E4AE}"/>
    <cellStyle name="40% - Énfasis6 2 7 5" xfId="2802" xr:uid="{00000000-0005-0000-0000-0000F04B0000}"/>
    <cellStyle name="40% - Énfasis6 2 7 5 2" xfId="16912" xr:uid="{00000000-0005-0000-0000-0000F14B0000}"/>
    <cellStyle name="40% - Énfasis6 2 7 5 2 2" xfId="29805" xr:uid="{00000000-0005-0000-0000-0000F24B0000}"/>
    <cellStyle name="40% - Énfasis6 2 7 5 3" xfId="12623" xr:uid="{00000000-0005-0000-0000-0000F34B0000}"/>
    <cellStyle name="40% - Énfasis6 2 7 5 3 2" xfId="34690" xr:uid="{00000000-0005-0000-0000-0000F44B0000}"/>
    <cellStyle name="40% - Énfasis6 2 7 5 4" xfId="7745" xr:uid="{00000000-0005-0000-0000-0000F54B0000}"/>
    <cellStyle name="40% - Énfasis6 2 7 5 5" xfId="24870" xr:uid="{00000000-0005-0000-0000-0000F64B0000}"/>
    <cellStyle name="40% - Énfasis6 2 7 5 6" xfId="39699" xr:uid="{00000000-0005-0000-0000-0000F74B0000}"/>
    <cellStyle name="40% - Énfasis6 2 7 5 7" xfId="44762" xr:uid="{0DA2CCCD-B1E0-4BEC-867B-462D65406825}"/>
    <cellStyle name="40% - Énfasis6 2 7 6" xfId="5276" xr:uid="{00000000-0005-0000-0000-0000F84B0000}"/>
    <cellStyle name="40% - Énfasis6 2 7 6 2" xfId="27369" xr:uid="{00000000-0005-0000-0000-0000F94B0000}"/>
    <cellStyle name="40% - Énfasis6 2 7 7" xfId="15191" xr:uid="{00000000-0005-0000-0000-0000FA4B0000}"/>
    <cellStyle name="40% - Énfasis6 2 7 7 2" xfId="32254" xr:uid="{00000000-0005-0000-0000-0000FB4B0000}"/>
    <cellStyle name="40% - Énfasis6 2 7 8" xfId="19660" xr:uid="{00000000-0005-0000-0000-0000FC4B0000}"/>
    <cellStyle name="40% - Énfasis6 2 7 9" xfId="10187" xr:uid="{00000000-0005-0000-0000-0000FD4B0000}"/>
    <cellStyle name="40% - Énfasis6 2 8" xfId="662" xr:uid="{00000000-0005-0000-0000-0000FE4B0000}"/>
    <cellStyle name="40% - Énfasis6 2 8 10" xfId="37519" xr:uid="{00000000-0005-0000-0000-0000FF4B0000}"/>
    <cellStyle name="40% - Énfasis6 2 8 11" xfId="42587" xr:uid="{8A96A360-FBEB-4C6E-AE12-F17D84B152A6}"/>
    <cellStyle name="40% - Énfasis6 2 8 2" xfId="2272" xr:uid="{00000000-0005-0000-0000-0000004C0000}"/>
    <cellStyle name="40% - Énfasis6 2 8 2 2" xfId="4714" xr:uid="{00000000-0005-0000-0000-0000014C0000}"/>
    <cellStyle name="40% - Énfasis6 2 8 2 2 2" xfId="18824" xr:uid="{00000000-0005-0000-0000-0000024C0000}"/>
    <cellStyle name="40% - Énfasis6 2 8 2 2 2 2" xfId="31717" xr:uid="{00000000-0005-0000-0000-0000034C0000}"/>
    <cellStyle name="40% - Énfasis6 2 8 2 2 3" xfId="14535" xr:uid="{00000000-0005-0000-0000-0000044C0000}"/>
    <cellStyle name="40% - Énfasis6 2 8 2 2 3 2" xfId="36602" xr:uid="{00000000-0005-0000-0000-0000054C0000}"/>
    <cellStyle name="40% - Énfasis6 2 8 2 2 4" xfId="9657" xr:uid="{00000000-0005-0000-0000-0000064C0000}"/>
    <cellStyle name="40% - Énfasis6 2 8 2 2 5" xfId="26782" xr:uid="{00000000-0005-0000-0000-0000074C0000}"/>
    <cellStyle name="40% - Énfasis6 2 8 2 2 6" xfId="41611" xr:uid="{00000000-0005-0000-0000-0000084C0000}"/>
    <cellStyle name="40% - Énfasis6 2 8 2 2 7" xfId="46674" xr:uid="{B84D34B4-99FF-4A74-A703-D18B1009CB24}"/>
    <cellStyle name="40% - Énfasis6 2 8 2 3" xfId="7188" xr:uid="{00000000-0005-0000-0000-0000094C0000}"/>
    <cellStyle name="40% - Énfasis6 2 8 2 3 2" xfId="29281" xr:uid="{00000000-0005-0000-0000-00000A4C0000}"/>
    <cellStyle name="40% - Énfasis6 2 8 2 4" xfId="16349" xr:uid="{00000000-0005-0000-0000-00000B4C0000}"/>
    <cellStyle name="40% - Énfasis6 2 8 2 4 2" xfId="34166" xr:uid="{00000000-0005-0000-0000-00000C4C0000}"/>
    <cellStyle name="40% - Énfasis6 2 8 2 5" xfId="21590" xr:uid="{00000000-0005-0000-0000-00000D4C0000}"/>
    <cellStyle name="40% - Énfasis6 2 8 2 6" xfId="12099" xr:uid="{00000000-0005-0000-0000-00000E4C0000}"/>
    <cellStyle name="40% - Énfasis6 2 8 2 7" xfId="24240" xr:uid="{00000000-0005-0000-0000-00000F4C0000}"/>
    <cellStyle name="40% - Énfasis6 2 8 2 8" xfId="39070" xr:uid="{00000000-0005-0000-0000-0000104C0000}"/>
    <cellStyle name="40% - Énfasis6 2 8 2 9" xfId="44138" xr:uid="{67E539E1-9EA1-46BB-AA49-2A6CFCDBE1C0}"/>
    <cellStyle name="40% - Énfasis6 2 8 3" xfId="1659" xr:uid="{00000000-0005-0000-0000-0000114C0000}"/>
    <cellStyle name="40% - Énfasis6 2 8 3 2" xfId="4101" xr:uid="{00000000-0005-0000-0000-0000124C0000}"/>
    <cellStyle name="40% - Énfasis6 2 8 3 2 2" xfId="18211" xr:uid="{00000000-0005-0000-0000-0000134C0000}"/>
    <cellStyle name="40% - Énfasis6 2 8 3 2 2 2" xfId="31104" xr:uid="{00000000-0005-0000-0000-0000144C0000}"/>
    <cellStyle name="40% - Énfasis6 2 8 3 2 3" xfId="13922" xr:uid="{00000000-0005-0000-0000-0000154C0000}"/>
    <cellStyle name="40% - Énfasis6 2 8 3 2 3 2" xfId="35989" xr:uid="{00000000-0005-0000-0000-0000164C0000}"/>
    <cellStyle name="40% - Énfasis6 2 8 3 2 4" xfId="9044" xr:uid="{00000000-0005-0000-0000-0000174C0000}"/>
    <cellStyle name="40% - Énfasis6 2 8 3 2 5" xfId="26169" xr:uid="{00000000-0005-0000-0000-0000184C0000}"/>
    <cellStyle name="40% - Énfasis6 2 8 3 2 6" xfId="40998" xr:uid="{00000000-0005-0000-0000-0000194C0000}"/>
    <cellStyle name="40% - Énfasis6 2 8 3 2 7" xfId="46061" xr:uid="{31A89F5C-E9F5-4182-ADBC-73F0E1D62F34}"/>
    <cellStyle name="40% - Énfasis6 2 8 3 3" xfId="6575" xr:uid="{00000000-0005-0000-0000-00001A4C0000}"/>
    <cellStyle name="40% - Énfasis6 2 8 3 3 2" xfId="28668" xr:uid="{00000000-0005-0000-0000-00001B4C0000}"/>
    <cellStyle name="40% - Énfasis6 2 8 3 4" xfId="20977" xr:uid="{00000000-0005-0000-0000-00001C4C0000}"/>
    <cellStyle name="40% - Énfasis6 2 8 3 4 2" xfId="33553" xr:uid="{00000000-0005-0000-0000-00001D4C0000}"/>
    <cellStyle name="40% - Énfasis6 2 8 3 5" xfId="11486" xr:uid="{00000000-0005-0000-0000-00001E4C0000}"/>
    <cellStyle name="40% - Énfasis6 2 8 3 6" xfId="23627" xr:uid="{00000000-0005-0000-0000-00001F4C0000}"/>
    <cellStyle name="40% - Énfasis6 2 8 3 7" xfId="38457" xr:uid="{00000000-0005-0000-0000-0000204C0000}"/>
    <cellStyle name="40% - Énfasis6 2 8 3 8" xfId="43525" xr:uid="{F56A8DA0-FA4A-4930-88D8-91C68F39F84D}"/>
    <cellStyle name="40% - Énfasis6 2 8 4" xfId="3163" xr:uid="{00000000-0005-0000-0000-0000214C0000}"/>
    <cellStyle name="40% - Énfasis6 2 8 4 2" xfId="17273" xr:uid="{00000000-0005-0000-0000-0000224C0000}"/>
    <cellStyle name="40% - Énfasis6 2 8 4 2 2" xfId="30166" xr:uid="{00000000-0005-0000-0000-0000234C0000}"/>
    <cellStyle name="40% - Énfasis6 2 8 4 3" xfId="12984" xr:uid="{00000000-0005-0000-0000-0000244C0000}"/>
    <cellStyle name="40% - Énfasis6 2 8 4 3 2" xfId="35051" xr:uid="{00000000-0005-0000-0000-0000254C0000}"/>
    <cellStyle name="40% - Énfasis6 2 8 4 4" xfId="8106" xr:uid="{00000000-0005-0000-0000-0000264C0000}"/>
    <cellStyle name="40% - Énfasis6 2 8 4 5" xfId="25231" xr:uid="{00000000-0005-0000-0000-0000274C0000}"/>
    <cellStyle name="40% - Énfasis6 2 8 4 6" xfId="40060" xr:uid="{00000000-0005-0000-0000-0000284C0000}"/>
    <cellStyle name="40% - Énfasis6 2 8 4 7" xfId="45123" xr:uid="{62D225DA-BECB-48EB-A75C-6E383176BD9B}"/>
    <cellStyle name="40% - Énfasis6 2 8 5" xfId="5637" xr:uid="{00000000-0005-0000-0000-0000294C0000}"/>
    <cellStyle name="40% - Énfasis6 2 8 5 2" xfId="27730" xr:uid="{00000000-0005-0000-0000-00002A4C0000}"/>
    <cellStyle name="40% - Énfasis6 2 8 6" xfId="15718" xr:uid="{00000000-0005-0000-0000-00002B4C0000}"/>
    <cellStyle name="40% - Énfasis6 2 8 6 2" xfId="32615" xr:uid="{00000000-0005-0000-0000-00002C4C0000}"/>
    <cellStyle name="40% - Énfasis6 2 8 7" xfId="20021" xr:uid="{00000000-0005-0000-0000-00002D4C0000}"/>
    <cellStyle name="40% - Énfasis6 2 8 8" xfId="10548" xr:uid="{00000000-0005-0000-0000-00002E4C0000}"/>
    <cellStyle name="40% - Énfasis6 2 8 9" xfId="22689" xr:uid="{00000000-0005-0000-0000-00002F4C0000}"/>
    <cellStyle name="40% - Énfasis6 2 9" xfId="834" xr:uid="{00000000-0005-0000-0000-0000304C0000}"/>
    <cellStyle name="40% - Énfasis6 2 9 10" xfId="42703" xr:uid="{E72DB286-E7E1-4A78-A92B-6A60ACD35FE4}"/>
    <cellStyle name="40% - Énfasis6 2 9 2" xfId="1184" xr:uid="{00000000-0005-0000-0000-0000314C0000}"/>
    <cellStyle name="40% - Énfasis6 2 9 2 2" xfId="3629" xr:uid="{00000000-0005-0000-0000-0000324C0000}"/>
    <cellStyle name="40% - Énfasis6 2 9 2 2 2" xfId="17739" xr:uid="{00000000-0005-0000-0000-0000334C0000}"/>
    <cellStyle name="40% - Énfasis6 2 9 2 2 2 2" xfId="30632" xr:uid="{00000000-0005-0000-0000-0000344C0000}"/>
    <cellStyle name="40% - Énfasis6 2 9 2 2 3" xfId="13450" xr:uid="{00000000-0005-0000-0000-0000354C0000}"/>
    <cellStyle name="40% - Énfasis6 2 9 2 2 3 2" xfId="35517" xr:uid="{00000000-0005-0000-0000-0000364C0000}"/>
    <cellStyle name="40% - Énfasis6 2 9 2 2 4" xfId="8572" xr:uid="{00000000-0005-0000-0000-0000374C0000}"/>
    <cellStyle name="40% - Énfasis6 2 9 2 2 5" xfId="25697" xr:uid="{00000000-0005-0000-0000-0000384C0000}"/>
    <cellStyle name="40% - Énfasis6 2 9 2 2 6" xfId="40526" xr:uid="{00000000-0005-0000-0000-0000394C0000}"/>
    <cellStyle name="40% - Énfasis6 2 9 2 2 7" xfId="45589" xr:uid="{A7A4CEF1-DC0D-4FEA-9FA8-C9B4768D7F61}"/>
    <cellStyle name="40% - Énfasis6 2 9 2 3" xfId="6103" xr:uid="{00000000-0005-0000-0000-00003A4C0000}"/>
    <cellStyle name="40% - Énfasis6 2 9 2 3 2" xfId="28196" xr:uid="{00000000-0005-0000-0000-00003B4C0000}"/>
    <cellStyle name="40% - Énfasis6 2 9 2 4" xfId="20505" xr:uid="{00000000-0005-0000-0000-00003C4C0000}"/>
    <cellStyle name="40% - Énfasis6 2 9 2 4 2" xfId="33081" xr:uid="{00000000-0005-0000-0000-00003D4C0000}"/>
    <cellStyle name="40% - Énfasis6 2 9 2 5" xfId="11014" xr:uid="{00000000-0005-0000-0000-00003E4C0000}"/>
    <cellStyle name="40% - Énfasis6 2 9 2 6" xfId="23155" xr:uid="{00000000-0005-0000-0000-00003F4C0000}"/>
    <cellStyle name="40% - Énfasis6 2 9 2 7" xfId="37985" xr:uid="{00000000-0005-0000-0000-0000404C0000}"/>
    <cellStyle name="40% - Énfasis6 2 9 2 8" xfId="43053" xr:uid="{F2B2AD11-D676-4401-A047-7F2A3BC38D1B}"/>
    <cellStyle name="40% - Énfasis6 2 9 3" xfId="3279" xr:uid="{00000000-0005-0000-0000-0000414C0000}"/>
    <cellStyle name="40% - Énfasis6 2 9 3 2" xfId="17389" xr:uid="{00000000-0005-0000-0000-0000424C0000}"/>
    <cellStyle name="40% - Énfasis6 2 9 3 2 2" xfId="30282" xr:uid="{00000000-0005-0000-0000-0000434C0000}"/>
    <cellStyle name="40% - Énfasis6 2 9 3 3" xfId="13100" xr:uid="{00000000-0005-0000-0000-0000444C0000}"/>
    <cellStyle name="40% - Énfasis6 2 9 3 3 2" xfId="35167" xr:uid="{00000000-0005-0000-0000-0000454C0000}"/>
    <cellStyle name="40% - Énfasis6 2 9 3 4" xfId="8222" xr:uid="{00000000-0005-0000-0000-0000464C0000}"/>
    <cellStyle name="40% - Énfasis6 2 9 3 5" xfId="25347" xr:uid="{00000000-0005-0000-0000-0000474C0000}"/>
    <cellStyle name="40% - Énfasis6 2 9 3 6" xfId="40176" xr:uid="{00000000-0005-0000-0000-0000484C0000}"/>
    <cellStyle name="40% - Énfasis6 2 9 3 7" xfId="45239" xr:uid="{BBC91527-54BD-4A11-9656-C59EC7E58B8E}"/>
    <cellStyle name="40% - Énfasis6 2 9 4" xfId="5753" xr:uid="{00000000-0005-0000-0000-0000494C0000}"/>
    <cellStyle name="40% - Énfasis6 2 9 4 2" xfId="27846" xr:uid="{00000000-0005-0000-0000-00004A4C0000}"/>
    <cellStyle name="40% - Énfasis6 2 9 5" xfId="15246" xr:uid="{00000000-0005-0000-0000-00004B4C0000}"/>
    <cellStyle name="40% - Énfasis6 2 9 5 2" xfId="32731" xr:uid="{00000000-0005-0000-0000-00004C4C0000}"/>
    <cellStyle name="40% - Énfasis6 2 9 6" xfId="20155" xr:uid="{00000000-0005-0000-0000-00004D4C0000}"/>
    <cellStyle name="40% - Énfasis6 2 9 7" xfId="10664" xr:uid="{00000000-0005-0000-0000-00004E4C0000}"/>
    <cellStyle name="40% - Énfasis6 2 9 8" xfId="22805" xr:uid="{00000000-0005-0000-0000-00004F4C0000}"/>
    <cellStyle name="40% - Énfasis6 2 9 9" xfId="37635" xr:uid="{00000000-0005-0000-0000-0000504C0000}"/>
    <cellStyle name="60% - Accent1" xfId="25" xr:uid="{00000000-0005-0000-0000-0000514C0000}"/>
    <cellStyle name="60% - Accent2" xfId="26" xr:uid="{00000000-0005-0000-0000-0000524C0000}"/>
    <cellStyle name="60% - Accent3" xfId="27" xr:uid="{00000000-0005-0000-0000-0000534C0000}"/>
    <cellStyle name="60% - Accent4" xfId="28" xr:uid="{00000000-0005-0000-0000-0000544C0000}"/>
    <cellStyle name="60% - Accent5" xfId="29" xr:uid="{00000000-0005-0000-0000-0000554C0000}"/>
    <cellStyle name="60% - Accent6" xfId="30" xr:uid="{00000000-0005-0000-0000-0000564C0000}"/>
    <cellStyle name="60% - Énfasis1" xfId="31" builtinId="32" customBuiltin="1"/>
    <cellStyle name="60% - Énfasis1 2" xfId="121" xr:uid="{00000000-0005-0000-0000-0000584C0000}"/>
    <cellStyle name="60% - Énfasis1 2 10" xfId="1802" xr:uid="{00000000-0005-0000-0000-0000594C0000}"/>
    <cellStyle name="60% - Énfasis1 2 10 2" xfId="4244" xr:uid="{00000000-0005-0000-0000-00005A4C0000}"/>
    <cellStyle name="60% - Énfasis1 2 10 2 2" xfId="18354" xr:uid="{00000000-0005-0000-0000-00005B4C0000}"/>
    <cellStyle name="60% - Énfasis1 2 10 2 2 2" xfId="31247" xr:uid="{00000000-0005-0000-0000-00005C4C0000}"/>
    <cellStyle name="60% - Énfasis1 2 10 2 3" xfId="14065" xr:uid="{00000000-0005-0000-0000-00005D4C0000}"/>
    <cellStyle name="60% - Énfasis1 2 10 2 3 2" xfId="36132" xr:uid="{00000000-0005-0000-0000-00005E4C0000}"/>
    <cellStyle name="60% - Énfasis1 2 10 2 4" xfId="9187" xr:uid="{00000000-0005-0000-0000-00005F4C0000}"/>
    <cellStyle name="60% - Énfasis1 2 10 2 5" xfId="26312" xr:uid="{00000000-0005-0000-0000-0000604C0000}"/>
    <cellStyle name="60% - Énfasis1 2 10 2 6" xfId="41141" xr:uid="{00000000-0005-0000-0000-0000614C0000}"/>
    <cellStyle name="60% - Énfasis1 2 10 2 7" xfId="46204" xr:uid="{73F8E1DC-59E2-47C0-BC98-A1FEB7629563}"/>
    <cellStyle name="60% - Énfasis1 2 10 3" xfId="6718" xr:uid="{00000000-0005-0000-0000-0000624C0000}"/>
    <cellStyle name="60% - Énfasis1 2 10 3 2" xfId="28811" xr:uid="{00000000-0005-0000-0000-0000634C0000}"/>
    <cellStyle name="60% - Énfasis1 2 10 4" xfId="15879" xr:uid="{00000000-0005-0000-0000-0000644C0000}"/>
    <cellStyle name="60% - Énfasis1 2 10 4 2" xfId="33696" xr:uid="{00000000-0005-0000-0000-0000654C0000}"/>
    <cellStyle name="60% - Énfasis1 2 10 5" xfId="21120" xr:uid="{00000000-0005-0000-0000-0000664C0000}"/>
    <cellStyle name="60% - Énfasis1 2 10 6" xfId="11629" xr:uid="{00000000-0005-0000-0000-0000674C0000}"/>
    <cellStyle name="60% - Énfasis1 2 10 7" xfId="23770" xr:uid="{00000000-0005-0000-0000-0000684C0000}"/>
    <cellStyle name="60% - Énfasis1 2 10 8" xfId="38600" xr:uid="{00000000-0005-0000-0000-0000694C0000}"/>
    <cellStyle name="60% - Énfasis1 2 10 9" xfId="43668" xr:uid="{83DB3A10-0D96-4ED7-8ADF-CA80D2D5375B}"/>
    <cellStyle name="60% - Énfasis1 2 11" xfId="2441" xr:uid="{00000000-0005-0000-0000-00006A4C0000}"/>
    <cellStyle name="60% - Énfasis1 2 11 2" xfId="4883" xr:uid="{00000000-0005-0000-0000-00006B4C0000}"/>
    <cellStyle name="60% - Énfasis1 2 11 2 2" xfId="18993" xr:uid="{00000000-0005-0000-0000-00006C4C0000}"/>
    <cellStyle name="60% - Énfasis1 2 11 2 2 2" xfId="31886" xr:uid="{00000000-0005-0000-0000-00006D4C0000}"/>
    <cellStyle name="60% - Énfasis1 2 11 2 3" xfId="14704" xr:uid="{00000000-0005-0000-0000-00006E4C0000}"/>
    <cellStyle name="60% - Énfasis1 2 11 2 3 2" xfId="36771" xr:uid="{00000000-0005-0000-0000-00006F4C0000}"/>
    <cellStyle name="60% - Énfasis1 2 11 2 4" xfId="9826" xr:uid="{00000000-0005-0000-0000-0000704C0000}"/>
    <cellStyle name="60% - Énfasis1 2 11 2 5" xfId="26951" xr:uid="{00000000-0005-0000-0000-0000714C0000}"/>
    <cellStyle name="60% - Énfasis1 2 11 2 6" xfId="41780" xr:uid="{00000000-0005-0000-0000-0000724C0000}"/>
    <cellStyle name="60% - Énfasis1 2 11 2 7" xfId="46843" xr:uid="{04FD3373-D949-42F2-A815-C42224B725E0}"/>
    <cellStyle name="60% - Énfasis1 2 11 3" xfId="7357" xr:uid="{00000000-0005-0000-0000-0000734C0000}"/>
    <cellStyle name="60% - Énfasis1 2 11 3 2" xfId="29450" xr:uid="{00000000-0005-0000-0000-0000744C0000}"/>
    <cellStyle name="60% - Énfasis1 2 11 4" xfId="16518" xr:uid="{00000000-0005-0000-0000-0000754C0000}"/>
    <cellStyle name="60% - Énfasis1 2 11 4 2" xfId="34335" xr:uid="{00000000-0005-0000-0000-0000764C0000}"/>
    <cellStyle name="60% - Énfasis1 2 11 5" xfId="21759" xr:uid="{00000000-0005-0000-0000-0000774C0000}"/>
    <cellStyle name="60% - Énfasis1 2 11 6" xfId="12268" xr:uid="{00000000-0005-0000-0000-0000784C0000}"/>
    <cellStyle name="60% - Énfasis1 2 11 7" xfId="24409" xr:uid="{00000000-0005-0000-0000-0000794C0000}"/>
    <cellStyle name="60% - Énfasis1 2 11 8" xfId="39239" xr:uid="{00000000-0005-0000-0000-00007A4C0000}"/>
    <cellStyle name="60% - Énfasis1 2 11 9" xfId="44307" xr:uid="{D120BBA8-6272-46DE-937A-AF1AF9B9D746}"/>
    <cellStyle name="60% - Énfasis1 2 12" xfId="851" xr:uid="{00000000-0005-0000-0000-00007B4C0000}"/>
    <cellStyle name="60% - Énfasis1 2 12 2" xfId="3296" xr:uid="{00000000-0005-0000-0000-00007C4C0000}"/>
    <cellStyle name="60% - Énfasis1 2 12 2 2" xfId="17406" xr:uid="{00000000-0005-0000-0000-00007D4C0000}"/>
    <cellStyle name="60% - Énfasis1 2 12 2 2 2" xfId="30299" xr:uid="{00000000-0005-0000-0000-00007E4C0000}"/>
    <cellStyle name="60% - Énfasis1 2 12 2 3" xfId="13117" xr:uid="{00000000-0005-0000-0000-00007F4C0000}"/>
    <cellStyle name="60% - Énfasis1 2 12 2 3 2" xfId="35184" xr:uid="{00000000-0005-0000-0000-0000804C0000}"/>
    <cellStyle name="60% - Énfasis1 2 12 2 4" xfId="8239" xr:uid="{00000000-0005-0000-0000-0000814C0000}"/>
    <cellStyle name="60% - Énfasis1 2 12 2 5" xfId="25364" xr:uid="{00000000-0005-0000-0000-0000824C0000}"/>
    <cellStyle name="60% - Énfasis1 2 12 2 6" xfId="40193" xr:uid="{00000000-0005-0000-0000-0000834C0000}"/>
    <cellStyle name="60% - Énfasis1 2 12 2 7" xfId="45256" xr:uid="{F8180712-1356-48BD-AE9D-6AFBB6E9B431}"/>
    <cellStyle name="60% - Énfasis1 2 12 3" xfId="5770" xr:uid="{00000000-0005-0000-0000-0000844C0000}"/>
    <cellStyle name="60% - Énfasis1 2 12 3 2" xfId="27863" xr:uid="{00000000-0005-0000-0000-0000854C0000}"/>
    <cellStyle name="60% - Énfasis1 2 12 4" xfId="20172" xr:uid="{00000000-0005-0000-0000-0000864C0000}"/>
    <cellStyle name="60% - Énfasis1 2 12 4 2" xfId="32748" xr:uid="{00000000-0005-0000-0000-0000874C0000}"/>
    <cellStyle name="60% - Énfasis1 2 12 5" xfId="10681" xr:uid="{00000000-0005-0000-0000-0000884C0000}"/>
    <cellStyle name="60% - Énfasis1 2 12 6" xfId="22822" xr:uid="{00000000-0005-0000-0000-0000894C0000}"/>
    <cellStyle name="60% - Énfasis1 2 12 7" xfId="37652" xr:uid="{00000000-0005-0000-0000-00008A4C0000}"/>
    <cellStyle name="60% - Énfasis1 2 12 8" xfId="42720" xr:uid="{3C7406D1-F201-4CC9-95A3-253B441114B2}"/>
    <cellStyle name="60% - Énfasis1 2 13" xfId="2693" xr:uid="{00000000-0005-0000-0000-00008B4C0000}"/>
    <cellStyle name="60% - Énfasis1 2 13 2" xfId="5161" xr:uid="{00000000-0005-0000-0000-00008C4C0000}"/>
    <cellStyle name="60% - Énfasis1 2 13 2 2" xfId="16819" xr:uid="{00000000-0005-0000-0000-00008D4C0000}"/>
    <cellStyle name="60% - Énfasis1 2 13 2 3" xfId="24756" xr:uid="{00000000-0005-0000-0000-00008E4C0000}"/>
    <cellStyle name="60% - Énfasis1 2 13 2 4" xfId="39585" xr:uid="{00000000-0005-0000-0000-00008F4C0000}"/>
    <cellStyle name="60% - Énfasis1 2 13 2 5" xfId="44653" xr:uid="{28FE6902-13AE-444F-8857-4A58D6EB0542}"/>
    <cellStyle name="60% - Énfasis1 2 13 3" xfId="19551" xr:uid="{00000000-0005-0000-0000-0000904C0000}"/>
    <cellStyle name="60% - Énfasis1 2 13 3 2" xfId="29696" xr:uid="{00000000-0005-0000-0000-0000914C0000}"/>
    <cellStyle name="60% - Énfasis1 2 13 4" xfId="12514" xr:uid="{00000000-0005-0000-0000-0000924C0000}"/>
    <cellStyle name="60% - Énfasis1 2 13 4 2" xfId="34581" xr:uid="{00000000-0005-0000-0000-0000934C0000}"/>
    <cellStyle name="60% - Énfasis1 2 13 5" xfId="22214" xr:uid="{00000000-0005-0000-0000-0000944C0000}"/>
    <cellStyle name="60% - Énfasis1 2 13 6" xfId="37044" xr:uid="{00000000-0005-0000-0000-0000954C0000}"/>
    <cellStyle name="60% - Énfasis1 2 13 7" xfId="42117" xr:uid="{D5DC6F88-00D8-4105-8F20-BD636028C9A5}"/>
    <cellStyle name="60% - Énfasis1 2 14" xfId="7592" xr:uid="{00000000-0005-0000-0000-0000964C0000}"/>
    <cellStyle name="60% - Énfasis1 2 14 2" xfId="21994" xr:uid="{00000000-0005-0000-0000-0000974C0000}"/>
    <cellStyle name="60% - Énfasis1 2 14 2 2" xfId="27186" xr:uid="{00000000-0005-0000-0000-0000984C0000}"/>
    <cellStyle name="60% - Énfasis1 2 14 2 3" xfId="42015" xr:uid="{00000000-0005-0000-0000-0000994C0000}"/>
    <cellStyle name="60% - Énfasis1 2 14 2 4" xfId="47077" xr:uid="{CD92282F-A204-4C54-B7E4-EFCFE5BAF8D0}"/>
    <cellStyle name="60% - Énfasis1 2 14 3" xfId="16766" xr:uid="{00000000-0005-0000-0000-00009A4C0000}"/>
    <cellStyle name="60% - Énfasis1 2 14 4" xfId="24644" xr:uid="{00000000-0005-0000-0000-00009B4C0000}"/>
    <cellStyle name="60% - Énfasis1 2 14 5" xfId="39473" xr:uid="{00000000-0005-0000-0000-00009C4C0000}"/>
    <cellStyle name="60% - Énfasis1 2 14 6" xfId="44541" xr:uid="{E59C45E2-C683-42AA-AEA0-DED112443447}"/>
    <cellStyle name="60% - Énfasis1 2 15" xfId="7648" xr:uid="{00000000-0005-0000-0000-00009D4C0000}"/>
    <cellStyle name="60% - Énfasis1 2 15 2" xfId="19227" xr:uid="{00000000-0005-0000-0000-00009E4C0000}"/>
    <cellStyle name="60% - Énfasis1 2 15 3" xfId="24700" xr:uid="{00000000-0005-0000-0000-00009F4C0000}"/>
    <cellStyle name="60% - Énfasis1 2 15 4" xfId="39529" xr:uid="{00000000-0005-0000-0000-0000A04C0000}"/>
    <cellStyle name="60% - Énfasis1 2 15 5" xfId="44597" xr:uid="{6CC2A72A-C449-4EF5-839D-01D6834EC490}"/>
    <cellStyle name="60% - Énfasis1 2 16" xfId="5120" xr:uid="{00000000-0005-0000-0000-0000A14C0000}"/>
    <cellStyle name="60% - Énfasis1 2 16 2" xfId="24720" xr:uid="{00000000-0005-0000-0000-0000A24C0000}"/>
    <cellStyle name="60% - Énfasis1 2 16 3" xfId="39549" xr:uid="{00000000-0005-0000-0000-0000A34C0000}"/>
    <cellStyle name="60% - Énfasis1 2 16 4" xfId="44617" xr:uid="{83C3C38A-C315-44D7-A725-2232DDB2F19A}"/>
    <cellStyle name="60% - Énfasis1 2 17" xfId="19249" xr:uid="{00000000-0005-0000-0000-0000A44C0000}"/>
    <cellStyle name="60% - Énfasis1 2 17 2" xfId="27255" xr:uid="{00000000-0005-0000-0000-0000A54C0000}"/>
    <cellStyle name="60% - Énfasis1 2 18" xfId="19516" xr:uid="{00000000-0005-0000-0000-0000A64C0000}"/>
    <cellStyle name="60% - Énfasis1 2 18 2" xfId="32140" xr:uid="{00000000-0005-0000-0000-0000A74C0000}"/>
    <cellStyle name="60% - Énfasis1 2 19" xfId="10073" xr:uid="{00000000-0005-0000-0000-0000A84C0000}"/>
    <cellStyle name="60% - Énfasis1 2 2" xfId="122" xr:uid="{00000000-0005-0000-0000-0000A94C0000}"/>
    <cellStyle name="60% - Énfasis1 2 2 10" xfId="2442" xr:uid="{00000000-0005-0000-0000-0000AA4C0000}"/>
    <cellStyle name="60% - Énfasis1 2 2 10 2" xfId="4884" xr:uid="{00000000-0005-0000-0000-0000AB4C0000}"/>
    <cellStyle name="60% - Énfasis1 2 2 10 2 2" xfId="18994" xr:uid="{00000000-0005-0000-0000-0000AC4C0000}"/>
    <cellStyle name="60% - Énfasis1 2 2 10 2 2 2" xfId="31887" xr:uid="{00000000-0005-0000-0000-0000AD4C0000}"/>
    <cellStyle name="60% - Énfasis1 2 2 10 2 3" xfId="14705" xr:uid="{00000000-0005-0000-0000-0000AE4C0000}"/>
    <cellStyle name="60% - Énfasis1 2 2 10 2 3 2" xfId="36772" xr:uid="{00000000-0005-0000-0000-0000AF4C0000}"/>
    <cellStyle name="60% - Énfasis1 2 2 10 2 4" xfId="9827" xr:uid="{00000000-0005-0000-0000-0000B04C0000}"/>
    <cellStyle name="60% - Énfasis1 2 2 10 2 5" xfId="26952" xr:uid="{00000000-0005-0000-0000-0000B14C0000}"/>
    <cellStyle name="60% - Énfasis1 2 2 10 2 6" xfId="41781" xr:uid="{00000000-0005-0000-0000-0000B24C0000}"/>
    <cellStyle name="60% - Énfasis1 2 2 10 2 7" xfId="46844" xr:uid="{4DE34816-CF2F-4DBA-9D76-232F6CCCCE88}"/>
    <cellStyle name="60% - Énfasis1 2 2 10 3" xfId="7358" xr:uid="{00000000-0005-0000-0000-0000B34C0000}"/>
    <cellStyle name="60% - Énfasis1 2 2 10 3 2" xfId="29451" xr:uid="{00000000-0005-0000-0000-0000B44C0000}"/>
    <cellStyle name="60% - Énfasis1 2 2 10 4" xfId="16519" xr:uid="{00000000-0005-0000-0000-0000B54C0000}"/>
    <cellStyle name="60% - Énfasis1 2 2 10 4 2" xfId="34336" xr:uid="{00000000-0005-0000-0000-0000B64C0000}"/>
    <cellStyle name="60% - Énfasis1 2 2 10 5" xfId="21760" xr:uid="{00000000-0005-0000-0000-0000B74C0000}"/>
    <cellStyle name="60% - Énfasis1 2 2 10 6" xfId="12269" xr:uid="{00000000-0005-0000-0000-0000B84C0000}"/>
    <cellStyle name="60% - Énfasis1 2 2 10 7" xfId="24410" xr:uid="{00000000-0005-0000-0000-0000B94C0000}"/>
    <cellStyle name="60% - Énfasis1 2 2 10 8" xfId="39240" xr:uid="{00000000-0005-0000-0000-0000BA4C0000}"/>
    <cellStyle name="60% - Énfasis1 2 2 10 9" xfId="44308" xr:uid="{24446FB4-0276-462A-977E-1804A4693238}"/>
    <cellStyle name="60% - Énfasis1 2 2 11" xfId="877" xr:uid="{00000000-0005-0000-0000-0000BB4C0000}"/>
    <cellStyle name="60% - Énfasis1 2 2 11 2" xfId="3322" xr:uid="{00000000-0005-0000-0000-0000BC4C0000}"/>
    <cellStyle name="60% - Énfasis1 2 2 11 2 2" xfId="17432" xr:uid="{00000000-0005-0000-0000-0000BD4C0000}"/>
    <cellStyle name="60% - Énfasis1 2 2 11 2 2 2" xfId="30325" xr:uid="{00000000-0005-0000-0000-0000BE4C0000}"/>
    <cellStyle name="60% - Énfasis1 2 2 11 2 3" xfId="13143" xr:uid="{00000000-0005-0000-0000-0000BF4C0000}"/>
    <cellStyle name="60% - Énfasis1 2 2 11 2 3 2" xfId="35210" xr:uid="{00000000-0005-0000-0000-0000C04C0000}"/>
    <cellStyle name="60% - Énfasis1 2 2 11 2 4" xfId="8265" xr:uid="{00000000-0005-0000-0000-0000C14C0000}"/>
    <cellStyle name="60% - Énfasis1 2 2 11 2 5" xfId="25390" xr:uid="{00000000-0005-0000-0000-0000C24C0000}"/>
    <cellStyle name="60% - Énfasis1 2 2 11 2 6" xfId="40219" xr:uid="{00000000-0005-0000-0000-0000C34C0000}"/>
    <cellStyle name="60% - Énfasis1 2 2 11 2 7" xfId="45282" xr:uid="{94CA213D-5B07-4097-90E1-8420A29D6B6F}"/>
    <cellStyle name="60% - Énfasis1 2 2 11 3" xfId="5796" xr:uid="{00000000-0005-0000-0000-0000C44C0000}"/>
    <cellStyle name="60% - Énfasis1 2 2 11 3 2" xfId="27889" xr:uid="{00000000-0005-0000-0000-0000C54C0000}"/>
    <cellStyle name="60% - Énfasis1 2 2 11 4" xfId="20198" xr:uid="{00000000-0005-0000-0000-0000C64C0000}"/>
    <cellStyle name="60% - Énfasis1 2 2 11 4 2" xfId="32774" xr:uid="{00000000-0005-0000-0000-0000C74C0000}"/>
    <cellStyle name="60% - Énfasis1 2 2 11 5" xfId="10707" xr:uid="{00000000-0005-0000-0000-0000C84C0000}"/>
    <cellStyle name="60% - Énfasis1 2 2 11 6" xfId="22848" xr:uid="{00000000-0005-0000-0000-0000C94C0000}"/>
    <cellStyle name="60% - Énfasis1 2 2 11 7" xfId="37678" xr:uid="{00000000-0005-0000-0000-0000CA4C0000}"/>
    <cellStyle name="60% - Énfasis1 2 2 11 8" xfId="42746" xr:uid="{0B0C8CE5-59DE-45CF-8BE1-75B8A1751471}"/>
    <cellStyle name="60% - Énfasis1 2 2 12" xfId="2694" xr:uid="{00000000-0005-0000-0000-0000CB4C0000}"/>
    <cellStyle name="60% - Énfasis1 2 2 12 2" xfId="7612" xr:uid="{00000000-0005-0000-0000-0000CC4C0000}"/>
    <cellStyle name="60% - Énfasis1 2 2 12 2 2" xfId="27206" xr:uid="{00000000-0005-0000-0000-0000CD4C0000}"/>
    <cellStyle name="60% - Énfasis1 2 2 12 2 3" xfId="42035" xr:uid="{00000000-0005-0000-0000-0000CE4C0000}"/>
    <cellStyle name="60% - Énfasis1 2 2 12 2 4" xfId="47097" xr:uid="{01FF4968-A03F-40CA-82F6-AB86F4A98E43}"/>
    <cellStyle name="60% - Énfasis1 2 2 12 3" xfId="22014" xr:uid="{00000000-0005-0000-0000-0000CF4C0000}"/>
    <cellStyle name="60% - Énfasis1 2 2 12 3 2" xfId="29697" xr:uid="{00000000-0005-0000-0000-0000D04C0000}"/>
    <cellStyle name="60% - Énfasis1 2 2 12 4" xfId="12515" xr:uid="{00000000-0005-0000-0000-0000D14C0000}"/>
    <cellStyle name="60% - Énfasis1 2 2 12 4 2" xfId="34582" xr:uid="{00000000-0005-0000-0000-0000D24C0000}"/>
    <cellStyle name="60% - Énfasis1 2 2 12 5" xfId="24664" xr:uid="{00000000-0005-0000-0000-0000D34C0000}"/>
    <cellStyle name="60% - Énfasis1 2 2 12 6" xfId="39493" xr:uid="{00000000-0005-0000-0000-0000D44C0000}"/>
    <cellStyle name="60% - Énfasis1 2 2 12 7" xfId="44561" xr:uid="{2BE98277-045F-4C0D-A596-4ADDCCBC303D}"/>
    <cellStyle name="60% - Énfasis1 2 2 13" xfId="5162" xr:uid="{00000000-0005-0000-0000-0000D54C0000}"/>
    <cellStyle name="60% - Énfasis1 2 2 13 2" xfId="16767" xr:uid="{00000000-0005-0000-0000-0000D64C0000}"/>
    <cellStyle name="60% - Énfasis1 2 2 13 3" xfId="24757" xr:uid="{00000000-0005-0000-0000-0000D74C0000}"/>
    <cellStyle name="60% - Énfasis1 2 2 13 4" xfId="39586" xr:uid="{00000000-0005-0000-0000-0000D84C0000}"/>
    <cellStyle name="60% - Énfasis1 2 2 13 5" xfId="44654" xr:uid="{3743C459-57B5-4B00-A073-377C510356E1}"/>
    <cellStyle name="60% - Énfasis1 2 2 14" xfId="14940" xr:uid="{00000000-0005-0000-0000-0000D94C0000}"/>
    <cellStyle name="60% - Énfasis1 2 2 14 2" xfId="27256" xr:uid="{00000000-0005-0000-0000-0000DA4C0000}"/>
    <cellStyle name="60% - Énfasis1 2 2 15" xfId="19269" xr:uid="{00000000-0005-0000-0000-0000DB4C0000}"/>
    <cellStyle name="60% - Énfasis1 2 2 15 2" xfId="32141" xr:uid="{00000000-0005-0000-0000-0000DC4C0000}"/>
    <cellStyle name="60% - Énfasis1 2 2 16" xfId="19552" xr:uid="{00000000-0005-0000-0000-0000DD4C0000}"/>
    <cellStyle name="60% - Énfasis1 2 2 17" xfId="10074" xr:uid="{00000000-0005-0000-0000-0000DE4C0000}"/>
    <cellStyle name="60% - Énfasis1 2 2 18" xfId="22086" xr:uid="{00000000-0005-0000-0000-0000DF4C0000}"/>
    <cellStyle name="60% - Énfasis1 2 2 19" xfId="22215" xr:uid="{00000000-0005-0000-0000-0000E04C0000}"/>
    <cellStyle name="60% - Énfasis1 2 2 2" xfId="223" xr:uid="{00000000-0005-0000-0000-0000E14C0000}"/>
    <cellStyle name="60% - Énfasis1 2 2 2 10" xfId="15037" xr:uid="{00000000-0005-0000-0000-0000E24C0000}"/>
    <cellStyle name="60% - Énfasis1 2 2 2 10 2" xfId="32207" xr:uid="{00000000-0005-0000-0000-0000E34C0000}"/>
    <cellStyle name="60% - Énfasis1 2 2 2 11" xfId="19367" xr:uid="{00000000-0005-0000-0000-0000E44C0000}"/>
    <cellStyle name="60% - Énfasis1 2 2 2 12" xfId="19615" xr:uid="{00000000-0005-0000-0000-0000E54C0000}"/>
    <cellStyle name="60% - Énfasis1 2 2 2 13" xfId="10140" xr:uid="{00000000-0005-0000-0000-0000E64C0000}"/>
    <cellStyle name="60% - Énfasis1 2 2 2 14" xfId="22140" xr:uid="{00000000-0005-0000-0000-0000E74C0000}"/>
    <cellStyle name="60% - Énfasis1 2 2 2 15" xfId="22281" xr:uid="{00000000-0005-0000-0000-0000E84C0000}"/>
    <cellStyle name="60% - Énfasis1 2 2 2 16" xfId="37111" xr:uid="{00000000-0005-0000-0000-0000E94C0000}"/>
    <cellStyle name="60% - Énfasis1 2 2 2 17" xfId="42181" xr:uid="{584AC55A-A44D-4306-8540-393C1E13C56C}"/>
    <cellStyle name="60% - Énfasis1 2 2 2 2" xfId="416" xr:uid="{00000000-0005-0000-0000-0000EA4C0000}"/>
    <cellStyle name="60% - Énfasis1 2 2 2 2 10" xfId="37277" xr:uid="{00000000-0005-0000-0000-0000EB4C0000}"/>
    <cellStyle name="60% - Énfasis1 2 2 2 2 11" xfId="42345" xr:uid="{008BE262-7837-4E36-86F0-4277EA3BDAB7}"/>
    <cellStyle name="60% - Énfasis1 2 2 2 2 2" xfId="2030" xr:uid="{00000000-0005-0000-0000-0000EC4C0000}"/>
    <cellStyle name="60% - Énfasis1 2 2 2 2 2 2" xfId="4472" xr:uid="{00000000-0005-0000-0000-0000ED4C0000}"/>
    <cellStyle name="60% - Énfasis1 2 2 2 2 2 2 2" xfId="18582" xr:uid="{00000000-0005-0000-0000-0000EE4C0000}"/>
    <cellStyle name="60% - Énfasis1 2 2 2 2 2 2 2 2" xfId="31475" xr:uid="{00000000-0005-0000-0000-0000EF4C0000}"/>
    <cellStyle name="60% - Énfasis1 2 2 2 2 2 2 3" xfId="14293" xr:uid="{00000000-0005-0000-0000-0000F04C0000}"/>
    <cellStyle name="60% - Énfasis1 2 2 2 2 2 2 3 2" xfId="36360" xr:uid="{00000000-0005-0000-0000-0000F14C0000}"/>
    <cellStyle name="60% - Énfasis1 2 2 2 2 2 2 4" xfId="9415" xr:uid="{00000000-0005-0000-0000-0000F24C0000}"/>
    <cellStyle name="60% - Énfasis1 2 2 2 2 2 2 5" xfId="26540" xr:uid="{00000000-0005-0000-0000-0000F34C0000}"/>
    <cellStyle name="60% - Énfasis1 2 2 2 2 2 2 6" xfId="41369" xr:uid="{00000000-0005-0000-0000-0000F44C0000}"/>
    <cellStyle name="60% - Énfasis1 2 2 2 2 2 2 7" xfId="46432" xr:uid="{781CA5C7-44EA-44E7-A653-C1E888A6882D}"/>
    <cellStyle name="60% - Énfasis1 2 2 2 2 2 3" xfId="6946" xr:uid="{00000000-0005-0000-0000-0000F54C0000}"/>
    <cellStyle name="60% - Énfasis1 2 2 2 2 2 3 2" xfId="29039" xr:uid="{00000000-0005-0000-0000-0000F64C0000}"/>
    <cellStyle name="60% - Énfasis1 2 2 2 2 2 4" xfId="16107" xr:uid="{00000000-0005-0000-0000-0000F74C0000}"/>
    <cellStyle name="60% - Énfasis1 2 2 2 2 2 4 2" xfId="33924" xr:uid="{00000000-0005-0000-0000-0000F84C0000}"/>
    <cellStyle name="60% - Énfasis1 2 2 2 2 2 5" xfId="21348" xr:uid="{00000000-0005-0000-0000-0000F94C0000}"/>
    <cellStyle name="60% - Énfasis1 2 2 2 2 2 6" xfId="11857" xr:uid="{00000000-0005-0000-0000-0000FA4C0000}"/>
    <cellStyle name="60% - Énfasis1 2 2 2 2 2 7" xfId="23998" xr:uid="{00000000-0005-0000-0000-0000FB4C0000}"/>
    <cellStyle name="60% - Énfasis1 2 2 2 2 2 8" xfId="38828" xr:uid="{00000000-0005-0000-0000-0000FC4C0000}"/>
    <cellStyle name="60% - Énfasis1 2 2 2 2 2 9" xfId="43896" xr:uid="{0E829F91-94D6-483D-B41B-F9F0A155EA10}"/>
    <cellStyle name="60% - Énfasis1 2 2 2 2 3" xfId="1417" xr:uid="{00000000-0005-0000-0000-0000FD4C0000}"/>
    <cellStyle name="60% - Énfasis1 2 2 2 2 3 2" xfId="3859" xr:uid="{00000000-0005-0000-0000-0000FE4C0000}"/>
    <cellStyle name="60% - Énfasis1 2 2 2 2 3 2 2" xfId="17969" xr:uid="{00000000-0005-0000-0000-0000FF4C0000}"/>
    <cellStyle name="60% - Énfasis1 2 2 2 2 3 2 2 2" xfId="30862" xr:uid="{00000000-0005-0000-0000-0000004D0000}"/>
    <cellStyle name="60% - Énfasis1 2 2 2 2 3 2 3" xfId="13680" xr:uid="{00000000-0005-0000-0000-0000014D0000}"/>
    <cellStyle name="60% - Énfasis1 2 2 2 2 3 2 3 2" xfId="35747" xr:uid="{00000000-0005-0000-0000-0000024D0000}"/>
    <cellStyle name="60% - Énfasis1 2 2 2 2 3 2 4" xfId="8802" xr:uid="{00000000-0005-0000-0000-0000034D0000}"/>
    <cellStyle name="60% - Énfasis1 2 2 2 2 3 2 5" xfId="25927" xr:uid="{00000000-0005-0000-0000-0000044D0000}"/>
    <cellStyle name="60% - Énfasis1 2 2 2 2 3 2 6" xfId="40756" xr:uid="{00000000-0005-0000-0000-0000054D0000}"/>
    <cellStyle name="60% - Énfasis1 2 2 2 2 3 2 7" xfId="45819" xr:uid="{477BE8E5-2743-4010-A40F-CD4129E5E055}"/>
    <cellStyle name="60% - Énfasis1 2 2 2 2 3 3" xfId="6333" xr:uid="{00000000-0005-0000-0000-0000064D0000}"/>
    <cellStyle name="60% - Énfasis1 2 2 2 2 3 3 2" xfId="28426" xr:uid="{00000000-0005-0000-0000-0000074D0000}"/>
    <cellStyle name="60% - Énfasis1 2 2 2 2 3 4" xfId="20735" xr:uid="{00000000-0005-0000-0000-0000084D0000}"/>
    <cellStyle name="60% - Énfasis1 2 2 2 2 3 4 2" xfId="33311" xr:uid="{00000000-0005-0000-0000-0000094D0000}"/>
    <cellStyle name="60% - Énfasis1 2 2 2 2 3 5" xfId="11244" xr:uid="{00000000-0005-0000-0000-00000A4D0000}"/>
    <cellStyle name="60% - Énfasis1 2 2 2 2 3 6" xfId="23385" xr:uid="{00000000-0005-0000-0000-00000B4D0000}"/>
    <cellStyle name="60% - Énfasis1 2 2 2 2 3 7" xfId="38215" xr:uid="{00000000-0005-0000-0000-00000C4D0000}"/>
    <cellStyle name="60% - Énfasis1 2 2 2 2 3 8" xfId="43283" xr:uid="{323644B9-1137-4815-B09E-F8371414C5F7}"/>
    <cellStyle name="60% - Énfasis1 2 2 2 2 4" xfId="2921" xr:uid="{00000000-0005-0000-0000-00000D4D0000}"/>
    <cellStyle name="60% - Énfasis1 2 2 2 2 4 2" xfId="17031" xr:uid="{00000000-0005-0000-0000-00000E4D0000}"/>
    <cellStyle name="60% - Énfasis1 2 2 2 2 4 2 2" xfId="29924" xr:uid="{00000000-0005-0000-0000-00000F4D0000}"/>
    <cellStyle name="60% - Énfasis1 2 2 2 2 4 3" xfId="12742" xr:uid="{00000000-0005-0000-0000-0000104D0000}"/>
    <cellStyle name="60% - Énfasis1 2 2 2 2 4 3 2" xfId="34809" xr:uid="{00000000-0005-0000-0000-0000114D0000}"/>
    <cellStyle name="60% - Énfasis1 2 2 2 2 4 4" xfId="7864" xr:uid="{00000000-0005-0000-0000-0000124D0000}"/>
    <cellStyle name="60% - Énfasis1 2 2 2 2 4 5" xfId="24989" xr:uid="{00000000-0005-0000-0000-0000134D0000}"/>
    <cellStyle name="60% - Énfasis1 2 2 2 2 4 6" xfId="39818" xr:uid="{00000000-0005-0000-0000-0000144D0000}"/>
    <cellStyle name="60% - Énfasis1 2 2 2 2 4 7" xfId="44881" xr:uid="{7576F6DF-D1EF-464B-B506-595FFB4A78E8}"/>
    <cellStyle name="60% - Énfasis1 2 2 2 2 5" xfId="5395" xr:uid="{00000000-0005-0000-0000-0000154D0000}"/>
    <cellStyle name="60% - Énfasis1 2 2 2 2 5 2" xfId="27488" xr:uid="{00000000-0005-0000-0000-0000164D0000}"/>
    <cellStyle name="60% - Énfasis1 2 2 2 2 6" xfId="15476" xr:uid="{00000000-0005-0000-0000-0000174D0000}"/>
    <cellStyle name="60% - Énfasis1 2 2 2 2 6 2" xfId="32373" xr:uid="{00000000-0005-0000-0000-0000184D0000}"/>
    <cellStyle name="60% - Énfasis1 2 2 2 2 7" xfId="19779" xr:uid="{00000000-0005-0000-0000-0000194D0000}"/>
    <cellStyle name="60% - Énfasis1 2 2 2 2 8" xfId="10306" xr:uid="{00000000-0005-0000-0000-00001A4D0000}"/>
    <cellStyle name="60% - Énfasis1 2 2 2 2 9" xfId="22447" xr:uid="{00000000-0005-0000-0000-00001B4D0000}"/>
    <cellStyle name="60% - Énfasis1 2 2 2 3" xfId="674" xr:uid="{00000000-0005-0000-0000-00001C4D0000}"/>
    <cellStyle name="60% - Énfasis1 2 2 2 3 10" xfId="37531" xr:uid="{00000000-0005-0000-0000-00001D4D0000}"/>
    <cellStyle name="60% - Énfasis1 2 2 2 3 11" xfId="42599" xr:uid="{9162E401-C5C1-469D-A646-F9DF3A989797}"/>
    <cellStyle name="60% - Énfasis1 2 2 2 3 2" xfId="2284" xr:uid="{00000000-0005-0000-0000-00001E4D0000}"/>
    <cellStyle name="60% - Énfasis1 2 2 2 3 2 2" xfId="4726" xr:uid="{00000000-0005-0000-0000-00001F4D0000}"/>
    <cellStyle name="60% - Énfasis1 2 2 2 3 2 2 2" xfId="18836" xr:uid="{00000000-0005-0000-0000-0000204D0000}"/>
    <cellStyle name="60% - Énfasis1 2 2 2 3 2 2 2 2" xfId="31729" xr:uid="{00000000-0005-0000-0000-0000214D0000}"/>
    <cellStyle name="60% - Énfasis1 2 2 2 3 2 2 3" xfId="14547" xr:uid="{00000000-0005-0000-0000-0000224D0000}"/>
    <cellStyle name="60% - Énfasis1 2 2 2 3 2 2 3 2" xfId="36614" xr:uid="{00000000-0005-0000-0000-0000234D0000}"/>
    <cellStyle name="60% - Énfasis1 2 2 2 3 2 2 4" xfId="9669" xr:uid="{00000000-0005-0000-0000-0000244D0000}"/>
    <cellStyle name="60% - Énfasis1 2 2 2 3 2 2 5" xfId="26794" xr:uid="{00000000-0005-0000-0000-0000254D0000}"/>
    <cellStyle name="60% - Énfasis1 2 2 2 3 2 2 6" xfId="41623" xr:uid="{00000000-0005-0000-0000-0000264D0000}"/>
    <cellStyle name="60% - Énfasis1 2 2 2 3 2 2 7" xfId="46686" xr:uid="{C4C08A44-1C2F-422C-A6B7-33F61340DD4E}"/>
    <cellStyle name="60% - Énfasis1 2 2 2 3 2 3" xfId="7200" xr:uid="{00000000-0005-0000-0000-0000274D0000}"/>
    <cellStyle name="60% - Énfasis1 2 2 2 3 2 3 2" xfId="29293" xr:uid="{00000000-0005-0000-0000-0000284D0000}"/>
    <cellStyle name="60% - Énfasis1 2 2 2 3 2 4" xfId="16361" xr:uid="{00000000-0005-0000-0000-0000294D0000}"/>
    <cellStyle name="60% - Énfasis1 2 2 2 3 2 4 2" xfId="34178" xr:uid="{00000000-0005-0000-0000-00002A4D0000}"/>
    <cellStyle name="60% - Énfasis1 2 2 2 3 2 5" xfId="21602" xr:uid="{00000000-0005-0000-0000-00002B4D0000}"/>
    <cellStyle name="60% - Énfasis1 2 2 2 3 2 6" xfId="12111" xr:uid="{00000000-0005-0000-0000-00002C4D0000}"/>
    <cellStyle name="60% - Énfasis1 2 2 2 3 2 7" xfId="24252" xr:uid="{00000000-0005-0000-0000-00002D4D0000}"/>
    <cellStyle name="60% - Énfasis1 2 2 2 3 2 8" xfId="39082" xr:uid="{00000000-0005-0000-0000-00002E4D0000}"/>
    <cellStyle name="60% - Énfasis1 2 2 2 3 2 9" xfId="44150" xr:uid="{199F52CC-8EA8-4391-A3E4-F0FCF4C66D5D}"/>
    <cellStyle name="60% - Énfasis1 2 2 2 3 3" xfId="1671" xr:uid="{00000000-0005-0000-0000-00002F4D0000}"/>
    <cellStyle name="60% - Énfasis1 2 2 2 3 3 2" xfId="4113" xr:uid="{00000000-0005-0000-0000-0000304D0000}"/>
    <cellStyle name="60% - Énfasis1 2 2 2 3 3 2 2" xfId="18223" xr:uid="{00000000-0005-0000-0000-0000314D0000}"/>
    <cellStyle name="60% - Énfasis1 2 2 2 3 3 2 2 2" xfId="31116" xr:uid="{00000000-0005-0000-0000-0000324D0000}"/>
    <cellStyle name="60% - Énfasis1 2 2 2 3 3 2 3" xfId="13934" xr:uid="{00000000-0005-0000-0000-0000334D0000}"/>
    <cellStyle name="60% - Énfasis1 2 2 2 3 3 2 3 2" xfId="36001" xr:uid="{00000000-0005-0000-0000-0000344D0000}"/>
    <cellStyle name="60% - Énfasis1 2 2 2 3 3 2 4" xfId="9056" xr:uid="{00000000-0005-0000-0000-0000354D0000}"/>
    <cellStyle name="60% - Énfasis1 2 2 2 3 3 2 5" xfId="26181" xr:uid="{00000000-0005-0000-0000-0000364D0000}"/>
    <cellStyle name="60% - Énfasis1 2 2 2 3 3 2 6" xfId="41010" xr:uid="{00000000-0005-0000-0000-0000374D0000}"/>
    <cellStyle name="60% - Énfasis1 2 2 2 3 3 2 7" xfId="46073" xr:uid="{A64E13D7-7211-4BEF-B0E2-704EF3A10BD8}"/>
    <cellStyle name="60% - Énfasis1 2 2 2 3 3 3" xfId="6587" xr:uid="{00000000-0005-0000-0000-0000384D0000}"/>
    <cellStyle name="60% - Énfasis1 2 2 2 3 3 3 2" xfId="28680" xr:uid="{00000000-0005-0000-0000-0000394D0000}"/>
    <cellStyle name="60% - Énfasis1 2 2 2 3 3 4" xfId="20989" xr:uid="{00000000-0005-0000-0000-00003A4D0000}"/>
    <cellStyle name="60% - Énfasis1 2 2 2 3 3 4 2" xfId="33565" xr:uid="{00000000-0005-0000-0000-00003B4D0000}"/>
    <cellStyle name="60% - Énfasis1 2 2 2 3 3 5" xfId="11498" xr:uid="{00000000-0005-0000-0000-00003C4D0000}"/>
    <cellStyle name="60% - Énfasis1 2 2 2 3 3 6" xfId="23639" xr:uid="{00000000-0005-0000-0000-00003D4D0000}"/>
    <cellStyle name="60% - Énfasis1 2 2 2 3 3 7" xfId="38469" xr:uid="{00000000-0005-0000-0000-00003E4D0000}"/>
    <cellStyle name="60% - Énfasis1 2 2 2 3 3 8" xfId="43537" xr:uid="{953087AA-96FB-4AB7-A669-05C2D031F9AB}"/>
    <cellStyle name="60% - Énfasis1 2 2 2 3 4" xfId="3175" xr:uid="{00000000-0005-0000-0000-00003F4D0000}"/>
    <cellStyle name="60% - Énfasis1 2 2 2 3 4 2" xfId="17285" xr:uid="{00000000-0005-0000-0000-0000404D0000}"/>
    <cellStyle name="60% - Énfasis1 2 2 2 3 4 2 2" xfId="30178" xr:uid="{00000000-0005-0000-0000-0000414D0000}"/>
    <cellStyle name="60% - Énfasis1 2 2 2 3 4 3" xfId="12996" xr:uid="{00000000-0005-0000-0000-0000424D0000}"/>
    <cellStyle name="60% - Énfasis1 2 2 2 3 4 3 2" xfId="35063" xr:uid="{00000000-0005-0000-0000-0000434D0000}"/>
    <cellStyle name="60% - Énfasis1 2 2 2 3 4 4" xfId="8118" xr:uid="{00000000-0005-0000-0000-0000444D0000}"/>
    <cellStyle name="60% - Énfasis1 2 2 2 3 4 5" xfId="25243" xr:uid="{00000000-0005-0000-0000-0000454D0000}"/>
    <cellStyle name="60% - Énfasis1 2 2 2 3 4 6" xfId="40072" xr:uid="{00000000-0005-0000-0000-0000464D0000}"/>
    <cellStyle name="60% - Énfasis1 2 2 2 3 4 7" xfId="45135" xr:uid="{534D4206-B4C4-4DA5-A85D-E6B2483415C3}"/>
    <cellStyle name="60% - Énfasis1 2 2 2 3 5" xfId="5649" xr:uid="{00000000-0005-0000-0000-0000474D0000}"/>
    <cellStyle name="60% - Énfasis1 2 2 2 3 5 2" xfId="27742" xr:uid="{00000000-0005-0000-0000-0000484D0000}"/>
    <cellStyle name="60% - Énfasis1 2 2 2 3 6" xfId="15730" xr:uid="{00000000-0005-0000-0000-0000494D0000}"/>
    <cellStyle name="60% - Énfasis1 2 2 2 3 6 2" xfId="32627" xr:uid="{00000000-0005-0000-0000-00004A4D0000}"/>
    <cellStyle name="60% - Énfasis1 2 2 2 3 7" xfId="20033" xr:uid="{00000000-0005-0000-0000-00004B4D0000}"/>
    <cellStyle name="60% - Énfasis1 2 2 2 3 8" xfId="10560" xr:uid="{00000000-0005-0000-0000-00004C4D0000}"/>
    <cellStyle name="60% - Énfasis1 2 2 2 3 9" xfId="22701" xr:uid="{00000000-0005-0000-0000-00004D4D0000}"/>
    <cellStyle name="60% - Énfasis1 2 2 2 4" xfId="1250" xr:uid="{00000000-0005-0000-0000-00004E4D0000}"/>
    <cellStyle name="60% - Énfasis1 2 2 2 4 2" xfId="3695" xr:uid="{00000000-0005-0000-0000-00004F4D0000}"/>
    <cellStyle name="60% - Énfasis1 2 2 2 4 2 2" xfId="17805" xr:uid="{00000000-0005-0000-0000-0000504D0000}"/>
    <cellStyle name="60% - Énfasis1 2 2 2 4 2 2 2" xfId="30698" xr:uid="{00000000-0005-0000-0000-0000514D0000}"/>
    <cellStyle name="60% - Énfasis1 2 2 2 4 2 3" xfId="13516" xr:uid="{00000000-0005-0000-0000-0000524D0000}"/>
    <cellStyle name="60% - Énfasis1 2 2 2 4 2 3 2" xfId="35583" xr:uid="{00000000-0005-0000-0000-0000534D0000}"/>
    <cellStyle name="60% - Énfasis1 2 2 2 4 2 4" xfId="8638" xr:uid="{00000000-0005-0000-0000-0000544D0000}"/>
    <cellStyle name="60% - Énfasis1 2 2 2 4 2 5" xfId="25763" xr:uid="{00000000-0005-0000-0000-0000554D0000}"/>
    <cellStyle name="60% - Énfasis1 2 2 2 4 2 6" xfId="40592" xr:uid="{00000000-0005-0000-0000-0000564D0000}"/>
    <cellStyle name="60% - Énfasis1 2 2 2 4 2 7" xfId="45655" xr:uid="{80BE22BF-E989-41BB-8A61-6850BB771B72}"/>
    <cellStyle name="60% - Énfasis1 2 2 2 4 3" xfId="6169" xr:uid="{00000000-0005-0000-0000-0000574D0000}"/>
    <cellStyle name="60% - Énfasis1 2 2 2 4 3 2" xfId="28262" xr:uid="{00000000-0005-0000-0000-0000584D0000}"/>
    <cellStyle name="60% - Énfasis1 2 2 2 4 4" xfId="15312" xr:uid="{00000000-0005-0000-0000-0000594D0000}"/>
    <cellStyle name="60% - Énfasis1 2 2 2 4 4 2" xfId="33147" xr:uid="{00000000-0005-0000-0000-00005A4D0000}"/>
    <cellStyle name="60% - Énfasis1 2 2 2 4 5" xfId="20571" xr:uid="{00000000-0005-0000-0000-00005B4D0000}"/>
    <cellStyle name="60% - Énfasis1 2 2 2 4 6" xfId="11080" xr:uid="{00000000-0005-0000-0000-00005C4D0000}"/>
    <cellStyle name="60% - Énfasis1 2 2 2 4 7" xfId="23221" xr:uid="{00000000-0005-0000-0000-00005D4D0000}"/>
    <cellStyle name="60% - Énfasis1 2 2 2 4 8" xfId="38051" xr:uid="{00000000-0005-0000-0000-00005E4D0000}"/>
    <cellStyle name="60% - Énfasis1 2 2 2 4 9" xfId="43119" xr:uid="{D4F8EDBE-7336-4F92-8249-B922831E7013}"/>
    <cellStyle name="60% - Énfasis1 2 2 2 5" xfId="1866" xr:uid="{00000000-0005-0000-0000-00005F4D0000}"/>
    <cellStyle name="60% - Énfasis1 2 2 2 5 2" xfId="4308" xr:uid="{00000000-0005-0000-0000-0000604D0000}"/>
    <cellStyle name="60% - Énfasis1 2 2 2 5 2 2" xfId="18418" xr:uid="{00000000-0005-0000-0000-0000614D0000}"/>
    <cellStyle name="60% - Énfasis1 2 2 2 5 2 2 2" xfId="31311" xr:uid="{00000000-0005-0000-0000-0000624D0000}"/>
    <cellStyle name="60% - Énfasis1 2 2 2 5 2 3" xfId="14129" xr:uid="{00000000-0005-0000-0000-0000634D0000}"/>
    <cellStyle name="60% - Énfasis1 2 2 2 5 2 3 2" xfId="36196" xr:uid="{00000000-0005-0000-0000-0000644D0000}"/>
    <cellStyle name="60% - Énfasis1 2 2 2 5 2 4" xfId="9251" xr:uid="{00000000-0005-0000-0000-0000654D0000}"/>
    <cellStyle name="60% - Énfasis1 2 2 2 5 2 5" xfId="26376" xr:uid="{00000000-0005-0000-0000-0000664D0000}"/>
    <cellStyle name="60% - Énfasis1 2 2 2 5 2 6" xfId="41205" xr:uid="{00000000-0005-0000-0000-0000674D0000}"/>
    <cellStyle name="60% - Énfasis1 2 2 2 5 2 7" xfId="46268" xr:uid="{CB9041C5-AF09-4B9C-B7E0-6DD46839BCCE}"/>
    <cellStyle name="60% - Énfasis1 2 2 2 5 3" xfId="6782" xr:uid="{00000000-0005-0000-0000-0000684D0000}"/>
    <cellStyle name="60% - Énfasis1 2 2 2 5 3 2" xfId="28875" xr:uid="{00000000-0005-0000-0000-0000694D0000}"/>
    <cellStyle name="60% - Énfasis1 2 2 2 5 4" xfId="15943" xr:uid="{00000000-0005-0000-0000-00006A4D0000}"/>
    <cellStyle name="60% - Énfasis1 2 2 2 5 4 2" xfId="33760" xr:uid="{00000000-0005-0000-0000-00006B4D0000}"/>
    <cellStyle name="60% - Énfasis1 2 2 2 5 5" xfId="21184" xr:uid="{00000000-0005-0000-0000-00006C4D0000}"/>
    <cellStyle name="60% - Énfasis1 2 2 2 5 6" xfId="11693" xr:uid="{00000000-0005-0000-0000-00006D4D0000}"/>
    <cellStyle name="60% - Énfasis1 2 2 2 5 7" xfId="23834" xr:uid="{00000000-0005-0000-0000-00006E4D0000}"/>
    <cellStyle name="60% - Énfasis1 2 2 2 5 8" xfId="38664" xr:uid="{00000000-0005-0000-0000-00006F4D0000}"/>
    <cellStyle name="60% - Énfasis1 2 2 2 5 9" xfId="43732" xr:uid="{6A8AB5D3-1C5B-4D41-BF12-C2A5C1EE5132}"/>
    <cellStyle name="60% - Énfasis1 2 2 2 6" xfId="2522" xr:uid="{00000000-0005-0000-0000-0000704D0000}"/>
    <cellStyle name="60% - Énfasis1 2 2 2 6 2" xfId="4964" xr:uid="{00000000-0005-0000-0000-0000714D0000}"/>
    <cellStyle name="60% - Énfasis1 2 2 2 6 2 2" xfId="19074" xr:uid="{00000000-0005-0000-0000-0000724D0000}"/>
    <cellStyle name="60% - Énfasis1 2 2 2 6 2 2 2" xfId="31967" xr:uid="{00000000-0005-0000-0000-0000734D0000}"/>
    <cellStyle name="60% - Énfasis1 2 2 2 6 2 3" xfId="14785" xr:uid="{00000000-0005-0000-0000-0000744D0000}"/>
    <cellStyle name="60% - Énfasis1 2 2 2 6 2 3 2" xfId="36852" xr:uid="{00000000-0005-0000-0000-0000754D0000}"/>
    <cellStyle name="60% - Énfasis1 2 2 2 6 2 4" xfId="9907" xr:uid="{00000000-0005-0000-0000-0000764D0000}"/>
    <cellStyle name="60% - Énfasis1 2 2 2 6 2 5" xfId="27032" xr:uid="{00000000-0005-0000-0000-0000774D0000}"/>
    <cellStyle name="60% - Énfasis1 2 2 2 6 2 6" xfId="41861" xr:uid="{00000000-0005-0000-0000-0000784D0000}"/>
    <cellStyle name="60% - Énfasis1 2 2 2 6 2 7" xfId="46924" xr:uid="{39144739-0FA2-491F-BEF3-24195E53CB36}"/>
    <cellStyle name="60% - Énfasis1 2 2 2 6 3" xfId="7438" xr:uid="{00000000-0005-0000-0000-0000794D0000}"/>
    <cellStyle name="60% - Énfasis1 2 2 2 6 3 2" xfId="29531" xr:uid="{00000000-0005-0000-0000-00007A4D0000}"/>
    <cellStyle name="60% - Énfasis1 2 2 2 6 4" xfId="16599" xr:uid="{00000000-0005-0000-0000-00007B4D0000}"/>
    <cellStyle name="60% - Énfasis1 2 2 2 6 4 2" xfId="34416" xr:uid="{00000000-0005-0000-0000-00007C4D0000}"/>
    <cellStyle name="60% - Énfasis1 2 2 2 6 5" xfId="21840" xr:uid="{00000000-0005-0000-0000-00007D4D0000}"/>
    <cellStyle name="60% - Énfasis1 2 2 2 6 6" xfId="12349" xr:uid="{00000000-0005-0000-0000-00007E4D0000}"/>
    <cellStyle name="60% - Énfasis1 2 2 2 6 7" xfId="24490" xr:uid="{00000000-0005-0000-0000-00007F4D0000}"/>
    <cellStyle name="60% - Énfasis1 2 2 2 6 8" xfId="39320" xr:uid="{00000000-0005-0000-0000-0000804D0000}"/>
    <cellStyle name="60% - Énfasis1 2 2 2 6 9" xfId="44388" xr:uid="{F77C379F-73B6-4EFC-BF91-21BD2D2E797C}"/>
    <cellStyle name="60% - Énfasis1 2 2 2 7" xfId="975" xr:uid="{00000000-0005-0000-0000-0000814D0000}"/>
    <cellStyle name="60% - Énfasis1 2 2 2 7 2" xfId="3420" xr:uid="{00000000-0005-0000-0000-0000824D0000}"/>
    <cellStyle name="60% - Énfasis1 2 2 2 7 2 2" xfId="17530" xr:uid="{00000000-0005-0000-0000-0000834D0000}"/>
    <cellStyle name="60% - Énfasis1 2 2 2 7 2 2 2" xfId="30423" xr:uid="{00000000-0005-0000-0000-0000844D0000}"/>
    <cellStyle name="60% - Énfasis1 2 2 2 7 2 3" xfId="13241" xr:uid="{00000000-0005-0000-0000-0000854D0000}"/>
    <cellStyle name="60% - Énfasis1 2 2 2 7 2 3 2" xfId="35308" xr:uid="{00000000-0005-0000-0000-0000864D0000}"/>
    <cellStyle name="60% - Énfasis1 2 2 2 7 2 4" xfId="8363" xr:uid="{00000000-0005-0000-0000-0000874D0000}"/>
    <cellStyle name="60% - Énfasis1 2 2 2 7 2 5" xfId="25488" xr:uid="{00000000-0005-0000-0000-0000884D0000}"/>
    <cellStyle name="60% - Énfasis1 2 2 2 7 2 6" xfId="40317" xr:uid="{00000000-0005-0000-0000-0000894D0000}"/>
    <cellStyle name="60% - Énfasis1 2 2 2 7 2 7" xfId="45380" xr:uid="{065894E5-457D-4536-87FE-25C9928A598A}"/>
    <cellStyle name="60% - Énfasis1 2 2 2 7 3" xfId="5894" xr:uid="{00000000-0005-0000-0000-00008A4D0000}"/>
    <cellStyle name="60% - Énfasis1 2 2 2 7 3 2" xfId="27987" xr:uid="{00000000-0005-0000-0000-00008B4D0000}"/>
    <cellStyle name="60% - Énfasis1 2 2 2 7 4" xfId="20296" xr:uid="{00000000-0005-0000-0000-00008C4D0000}"/>
    <cellStyle name="60% - Énfasis1 2 2 2 7 4 2" xfId="32872" xr:uid="{00000000-0005-0000-0000-00008D4D0000}"/>
    <cellStyle name="60% - Énfasis1 2 2 2 7 5" xfId="10805" xr:uid="{00000000-0005-0000-0000-00008E4D0000}"/>
    <cellStyle name="60% - Énfasis1 2 2 2 7 6" xfId="22946" xr:uid="{00000000-0005-0000-0000-00008F4D0000}"/>
    <cellStyle name="60% - Énfasis1 2 2 2 7 7" xfId="37776" xr:uid="{00000000-0005-0000-0000-0000904D0000}"/>
    <cellStyle name="60% - Énfasis1 2 2 2 7 8" xfId="42844" xr:uid="{43BC09D3-976C-4A5F-97B9-F1B1D1772881}"/>
    <cellStyle name="60% - Énfasis1 2 2 2 8" xfId="2757" xr:uid="{00000000-0005-0000-0000-0000914D0000}"/>
    <cellStyle name="60% - Énfasis1 2 2 2 8 2" xfId="16867" xr:uid="{00000000-0005-0000-0000-0000924D0000}"/>
    <cellStyle name="60% - Énfasis1 2 2 2 8 2 2" xfId="29760" xr:uid="{00000000-0005-0000-0000-0000934D0000}"/>
    <cellStyle name="60% - Énfasis1 2 2 2 8 3" xfId="12578" xr:uid="{00000000-0005-0000-0000-0000944D0000}"/>
    <cellStyle name="60% - Énfasis1 2 2 2 8 3 2" xfId="34645" xr:uid="{00000000-0005-0000-0000-0000954D0000}"/>
    <cellStyle name="60% - Énfasis1 2 2 2 8 4" xfId="7700" xr:uid="{00000000-0005-0000-0000-0000964D0000}"/>
    <cellStyle name="60% - Énfasis1 2 2 2 8 5" xfId="24823" xr:uid="{00000000-0005-0000-0000-0000974D0000}"/>
    <cellStyle name="60% - Énfasis1 2 2 2 8 6" xfId="39652" xr:uid="{00000000-0005-0000-0000-0000984D0000}"/>
    <cellStyle name="60% - Énfasis1 2 2 2 8 7" xfId="44717" xr:uid="{CC754D7B-5B4F-4C04-A84B-47C26AFAD064}"/>
    <cellStyle name="60% - Énfasis1 2 2 2 9" xfId="5229" xr:uid="{00000000-0005-0000-0000-0000994D0000}"/>
    <cellStyle name="60% - Énfasis1 2 2 2 9 2" xfId="27322" xr:uid="{00000000-0005-0000-0000-00009A4D0000}"/>
    <cellStyle name="60% - Énfasis1 2 2 20" xfId="37045" xr:uid="{00000000-0005-0000-0000-00009B4D0000}"/>
    <cellStyle name="60% - Énfasis1 2 2 21" xfId="42118" xr:uid="{1FB384D8-037F-45D1-8798-F7697109674E}"/>
    <cellStyle name="60% - Énfasis1 2 2 3" xfId="350" xr:uid="{00000000-0005-0000-0000-00009C4D0000}"/>
    <cellStyle name="60% - Énfasis1 2 2 3 10" xfId="19304" xr:uid="{00000000-0005-0000-0000-00009D4D0000}"/>
    <cellStyle name="60% - Énfasis1 2 2 3 11" xfId="19716" xr:uid="{00000000-0005-0000-0000-00009E4D0000}"/>
    <cellStyle name="60% - Énfasis1 2 2 3 12" xfId="10243" xr:uid="{00000000-0005-0000-0000-00009F4D0000}"/>
    <cellStyle name="60% - Énfasis1 2 2 3 13" xfId="22384" xr:uid="{00000000-0005-0000-0000-0000A04D0000}"/>
    <cellStyle name="60% - Énfasis1 2 2 3 14" xfId="37214" xr:uid="{00000000-0005-0000-0000-0000A14D0000}"/>
    <cellStyle name="60% - Énfasis1 2 2 3 15" xfId="42282" xr:uid="{B0E88995-096C-4F35-8843-28E0AAA83B84}"/>
    <cellStyle name="60% - Énfasis1 2 2 3 2" xfId="675" xr:uid="{00000000-0005-0000-0000-0000A24D0000}"/>
    <cellStyle name="60% - Énfasis1 2 2 3 2 10" xfId="37532" xr:uid="{00000000-0005-0000-0000-0000A34D0000}"/>
    <cellStyle name="60% - Énfasis1 2 2 3 2 11" xfId="42600" xr:uid="{33499A23-5545-41C0-8687-C35BF5C8A6A2}"/>
    <cellStyle name="60% - Énfasis1 2 2 3 2 2" xfId="2285" xr:uid="{00000000-0005-0000-0000-0000A44D0000}"/>
    <cellStyle name="60% - Énfasis1 2 2 3 2 2 2" xfId="4727" xr:uid="{00000000-0005-0000-0000-0000A54D0000}"/>
    <cellStyle name="60% - Énfasis1 2 2 3 2 2 2 2" xfId="18837" xr:uid="{00000000-0005-0000-0000-0000A64D0000}"/>
    <cellStyle name="60% - Énfasis1 2 2 3 2 2 2 2 2" xfId="31730" xr:uid="{00000000-0005-0000-0000-0000A74D0000}"/>
    <cellStyle name="60% - Énfasis1 2 2 3 2 2 2 3" xfId="14548" xr:uid="{00000000-0005-0000-0000-0000A84D0000}"/>
    <cellStyle name="60% - Énfasis1 2 2 3 2 2 2 3 2" xfId="36615" xr:uid="{00000000-0005-0000-0000-0000A94D0000}"/>
    <cellStyle name="60% - Énfasis1 2 2 3 2 2 2 4" xfId="9670" xr:uid="{00000000-0005-0000-0000-0000AA4D0000}"/>
    <cellStyle name="60% - Énfasis1 2 2 3 2 2 2 5" xfId="26795" xr:uid="{00000000-0005-0000-0000-0000AB4D0000}"/>
    <cellStyle name="60% - Énfasis1 2 2 3 2 2 2 6" xfId="41624" xr:uid="{00000000-0005-0000-0000-0000AC4D0000}"/>
    <cellStyle name="60% - Énfasis1 2 2 3 2 2 2 7" xfId="46687" xr:uid="{80B2516B-3F11-42A8-B568-B6C78A3F1ED1}"/>
    <cellStyle name="60% - Énfasis1 2 2 3 2 2 3" xfId="7201" xr:uid="{00000000-0005-0000-0000-0000AD4D0000}"/>
    <cellStyle name="60% - Énfasis1 2 2 3 2 2 3 2" xfId="29294" xr:uid="{00000000-0005-0000-0000-0000AE4D0000}"/>
    <cellStyle name="60% - Énfasis1 2 2 3 2 2 4" xfId="16362" xr:uid="{00000000-0005-0000-0000-0000AF4D0000}"/>
    <cellStyle name="60% - Énfasis1 2 2 3 2 2 4 2" xfId="34179" xr:uid="{00000000-0005-0000-0000-0000B04D0000}"/>
    <cellStyle name="60% - Énfasis1 2 2 3 2 2 5" xfId="21603" xr:uid="{00000000-0005-0000-0000-0000B14D0000}"/>
    <cellStyle name="60% - Énfasis1 2 2 3 2 2 6" xfId="12112" xr:uid="{00000000-0005-0000-0000-0000B24D0000}"/>
    <cellStyle name="60% - Énfasis1 2 2 3 2 2 7" xfId="24253" xr:uid="{00000000-0005-0000-0000-0000B34D0000}"/>
    <cellStyle name="60% - Énfasis1 2 2 3 2 2 8" xfId="39083" xr:uid="{00000000-0005-0000-0000-0000B44D0000}"/>
    <cellStyle name="60% - Énfasis1 2 2 3 2 2 9" xfId="44151" xr:uid="{230B3485-4CAC-4EC4-BA02-4AE864D1BF78}"/>
    <cellStyle name="60% - Énfasis1 2 2 3 2 3" xfId="1672" xr:uid="{00000000-0005-0000-0000-0000B54D0000}"/>
    <cellStyle name="60% - Énfasis1 2 2 3 2 3 2" xfId="4114" xr:uid="{00000000-0005-0000-0000-0000B64D0000}"/>
    <cellStyle name="60% - Énfasis1 2 2 3 2 3 2 2" xfId="18224" xr:uid="{00000000-0005-0000-0000-0000B74D0000}"/>
    <cellStyle name="60% - Énfasis1 2 2 3 2 3 2 2 2" xfId="31117" xr:uid="{00000000-0005-0000-0000-0000B84D0000}"/>
    <cellStyle name="60% - Énfasis1 2 2 3 2 3 2 3" xfId="13935" xr:uid="{00000000-0005-0000-0000-0000B94D0000}"/>
    <cellStyle name="60% - Énfasis1 2 2 3 2 3 2 3 2" xfId="36002" xr:uid="{00000000-0005-0000-0000-0000BA4D0000}"/>
    <cellStyle name="60% - Énfasis1 2 2 3 2 3 2 4" xfId="9057" xr:uid="{00000000-0005-0000-0000-0000BB4D0000}"/>
    <cellStyle name="60% - Énfasis1 2 2 3 2 3 2 5" xfId="26182" xr:uid="{00000000-0005-0000-0000-0000BC4D0000}"/>
    <cellStyle name="60% - Énfasis1 2 2 3 2 3 2 6" xfId="41011" xr:uid="{00000000-0005-0000-0000-0000BD4D0000}"/>
    <cellStyle name="60% - Énfasis1 2 2 3 2 3 2 7" xfId="46074" xr:uid="{7E256532-5673-4310-B1AB-1A32467455A4}"/>
    <cellStyle name="60% - Énfasis1 2 2 3 2 3 3" xfId="6588" xr:uid="{00000000-0005-0000-0000-0000BE4D0000}"/>
    <cellStyle name="60% - Énfasis1 2 2 3 2 3 3 2" xfId="28681" xr:uid="{00000000-0005-0000-0000-0000BF4D0000}"/>
    <cellStyle name="60% - Énfasis1 2 2 3 2 3 4" xfId="20990" xr:uid="{00000000-0005-0000-0000-0000C04D0000}"/>
    <cellStyle name="60% - Énfasis1 2 2 3 2 3 4 2" xfId="33566" xr:uid="{00000000-0005-0000-0000-0000C14D0000}"/>
    <cellStyle name="60% - Énfasis1 2 2 3 2 3 5" xfId="11499" xr:uid="{00000000-0005-0000-0000-0000C24D0000}"/>
    <cellStyle name="60% - Énfasis1 2 2 3 2 3 6" xfId="23640" xr:uid="{00000000-0005-0000-0000-0000C34D0000}"/>
    <cellStyle name="60% - Énfasis1 2 2 3 2 3 7" xfId="38470" xr:uid="{00000000-0005-0000-0000-0000C44D0000}"/>
    <cellStyle name="60% - Énfasis1 2 2 3 2 3 8" xfId="43538" xr:uid="{927A99FF-223B-49DD-ADC8-0C21D59B6223}"/>
    <cellStyle name="60% - Énfasis1 2 2 3 2 4" xfId="3176" xr:uid="{00000000-0005-0000-0000-0000C54D0000}"/>
    <cellStyle name="60% - Énfasis1 2 2 3 2 4 2" xfId="17286" xr:uid="{00000000-0005-0000-0000-0000C64D0000}"/>
    <cellStyle name="60% - Énfasis1 2 2 3 2 4 2 2" xfId="30179" xr:uid="{00000000-0005-0000-0000-0000C74D0000}"/>
    <cellStyle name="60% - Énfasis1 2 2 3 2 4 3" xfId="12997" xr:uid="{00000000-0005-0000-0000-0000C84D0000}"/>
    <cellStyle name="60% - Énfasis1 2 2 3 2 4 3 2" xfId="35064" xr:uid="{00000000-0005-0000-0000-0000C94D0000}"/>
    <cellStyle name="60% - Énfasis1 2 2 3 2 4 4" xfId="8119" xr:uid="{00000000-0005-0000-0000-0000CA4D0000}"/>
    <cellStyle name="60% - Énfasis1 2 2 3 2 4 5" xfId="25244" xr:uid="{00000000-0005-0000-0000-0000CB4D0000}"/>
    <cellStyle name="60% - Énfasis1 2 2 3 2 4 6" xfId="40073" xr:uid="{00000000-0005-0000-0000-0000CC4D0000}"/>
    <cellStyle name="60% - Énfasis1 2 2 3 2 4 7" xfId="45136" xr:uid="{BB03267E-C9A7-4A81-96CE-87790E0657E2}"/>
    <cellStyle name="60% - Énfasis1 2 2 3 2 5" xfId="5650" xr:uid="{00000000-0005-0000-0000-0000CD4D0000}"/>
    <cellStyle name="60% - Énfasis1 2 2 3 2 5 2" xfId="27743" xr:uid="{00000000-0005-0000-0000-0000CE4D0000}"/>
    <cellStyle name="60% - Énfasis1 2 2 3 2 6" xfId="15731" xr:uid="{00000000-0005-0000-0000-0000CF4D0000}"/>
    <cellStyle name="60% - Énfasis1 2 2 3 2 6 2" xfId="32628" xr:uid="{00000000-0005-0000-0000-0000D04D0000}"/>
    <cellStyle name="60% - Énfasis1 2 2 3 2 7" xfId="20034" xr:uid="{00000000-0005-0000-0000-0000D14D0000}"/>
    <cellStyle name="60% - Énfasis1 2 2 3 2 8" xfId="10561" xr:uid="{00000000-0005-0000-0000-0000D24D0000}"/>
    <cellStyle name="60% - Énfasis1 2 2 3 2 9" xfId="22702" xr:uid="{00000000-0005-0000-0000-0000D34D0000}"/>
    <cellStyle name="60% - Énfasis1 2 2 3 3" xfId="1354" xr:uid="{00000000-0005-0000-0000-0000D44D0000}"/>
    <cellStyle name="60% - Énfasis1 2 2 3 3 2" xfId="3796" xr:uid="{00000000-0005-0000-0000-0000D54D0000}"/>
    <cellStyle name="60% - Énfasis1 2 2 3 3 2 2" xfId="17906" xr:uid="{00000000-0005-0000-0000-0000D64D0000}"/>
    <cellStyle name="60% - Énfasis1 2 2 3 3 2 2 2" xfId="30799" xr:uid="{00000000-0005-0000-0000-0000D74D0000}"/>
    <cellStyle name="60% - Énfasis1 2 2 3 3 2 3" xfId="13617" xr:uid="{00000000-0005-0000-0000-0000D84D0000}"/>
    <cellStyle name="60% - Énfasis1 2 2 3 3 2 3 2" xfId="35684" xr:uid="{00000000-0005-0000-0000-0000D94D0000}"/>
    <cellStyle name="60% - Énfasis1 2 2 3 3 2 4" xfId="8739" xr:uid="{00000000-0005-0000-0000-0000DA4D0000}"/>
    <cellStyle name="60% - Énfasis1 2 2 3 3 2 5" xfId="25864" xr:uid="{00000000-0005-0000-0000-0000DB4D0000}"/>
    <cellStyle name="60% - Énfasis1 2 2 3 3 2 6" xfId="40693" xr:uid="{00000000-0005-0000-0000-0000DC4D0000}"/>
    <cellStyle name="60% - Énfasis1 2 2 3 3 2 7" xfId="45756" xr:uid="{9944F28A-1BDF-4AEF-9E02-0EC45A49D099}"/>
    <cellStyle name="60% - Énfasis1 2 2 3 3 3" xfId="6270" xr:uid="{00000000-0005-0000-0000-0000DD4D0000}"/>
    <cellStyle name="60% - Énfasis1 2 2 3 3 3 2" xfId="28363" xr:uid="{00000000-0005-0000-0000-0000DE4D0000}"/>
    <cellStyle name="60% - Énfasis1 2 2 3 3 4" xfId="15413" xr:uid="{00000000-0005-0000-0000-0000DF4D0000}"/>
    <cellStyle name="60% - Énfasis1 2 2 3 3 4 2" xfId="33248" xr:uid="{00000000-0005-0000-0000-0000E04D0000}"/>
    <cellStyle name="60% - Énfasis1 2 2 3 3 5" xfId="20672" xr:uid="{00000000-0005-0000-0000-0000E14D0000}"/>
    <cellStyle name="60% - Énfasis1 2 2 3 3 6" xfId="11181" xr:uid="{00000000-0005-0000-0000-0000E24D0000}"/>
    <cellStyle name="60% - Énfasis1 2 2 3 3 7" xfId="23322" xr:uid="{00000000-0005-0000-0000-0000E34D0000}"/>
    <cellStyle name="60% - Énfasis1 2 2 3 3 8" xfId="38152" xr:uid="{00000000-0005-0000-0000-0000E44D0000}"/>
    <cellStyle name="60% - Énfasis1 2 2 3 3 9" xfId="43220" xr:uid="{B9344F41-2E70-48C5-AEA0-5BDDC422CFF0}"/>
    <cellStyle name="60% - Énfasis1 2 2 3 4" xfId="1967" xr:uid="{00000000-0005-0000-0000-0000E54D0000}"/>
    <cellStyle name="60% - Énfasis1 2 2 3 4 2" xfId="4409" xr:uid="{00000000-0005-0000-0000-0000E64D0000}"/>
    <cellStyle name="60% - Énfasis1 2 2 3 4 2 2" xfId="18519" xr:uid="{00000000-0005-0000-0000-0000E74D0000}"/>
    <cellStyle name="60% - Énfasis1 2 2 3 4 2 2 2" xfId="31412" xr:uid="{00000000-0005-0000-0000-0000E84D0000}"/>
    <cellStyle name="60% - Énfasis1 2 2 3 4 2 3" xfId="14230" xr:uid="{00000000-0005-0000-0000-0000E94D0000}"/>
    <cellStyle name="60% - Énfasis1 2 2 3 4 2 3 2" xfId="36297" xr:uid="{00000000-0005-0000-0000-0000EA4D0000}"/>
    <cellStyle name="60% - Énfasis1 2 2 3 4 2 4" xfId="9352" xr:uid="{00000000-0005-0000-0000-0000EB4D0000}"/>
    <cellStyle name="60% - Énfasis1 2 2 3 4 2 5" xfId="26477" xr:uid="{00000000-0005-0000-0000-0000EC4D0000}"/>
    <cellStyle name="60% - Énfasis1 2 2 3 4 2 6" xfId="41306" xr:uid="{00000000-0005-0000-0000-0000ED4D0000}"/>
    <cellStyle name="60% - Énfasis1 2 2 3 4 2 7" xfId="46369" xr:uid="{D473396C-F08A-4B5E-B12B-16112CAFA869}"/>
    <cellStyle name="60% - Énfasis1 2 2 3 4 3" xfId="6883" xr:uid="{00000000-0005-0000-0000-0000EE4D0000}"/>
    <cellStyle name="60% - Énfasis1 2 2 3 4 3 2" xfId="28976" xr:uid="{00000000-0005-0000-0000-0000EF4D0000}"/>
    <cellStyle name="60% - Énfasis1 2 2 3 4 4" xfId="16044" xr:uid="{00000000-0005-0000-0000-0000F04D0000}"/>
    <cellStyle name="60% - Énfasis1 2 2 3 4 4 2" xfId="33861" xr:uid="{00000000-0005-0000-0000-0000F14D0000}"/>
    <cellStyle name="60% - Énfasis1 2 2 3 4 5" xfId="21285" xr:uid="{00000000-0005-0000-0000-0000F24D0000}"/>
    <cellStyle name="60% - Énfasis1 2 2 3 4 6" xfId="11794" xr:uid="{00000000-0005-0000-0000-0000F34D0000}"/>
    <cellStyle name="60% - Énfasis1 2 2 3 4 7" xfId="23935" xr:uid="{00000000-0005-0000-0000-0000F44D0000}"/>
    <cellStyle name="60% - Énfasis1 2 2 3 4 8" xfId="38765" xr:uid="{00000000-0005-0000-0000-0000F54D0000}"/>
    <cellStyle name="60% - Énfasis1 2 2 3 4 9" xfId="43833" xr:uid="{2FB05941-92F1-4F8F-9CB2-F98CB005F00A}"/>
    <cellStyle name="60% - Énfasis1 2 2 3 5" xfId="2571" xr:uid="{00000000-0005-0000-0000-0000F64D0000}"/>
    <cellStyle name="60% - Énfasis1 2 2 3 5 2" xfId="5013" xr:uid="{00000000-0005-0000-0000-0000F74D0000}"/>
    <cellStyle name="60% - Énfasis1 2 2 3 5 2 2" xfId="19123" xr:uid="{00000000-0005-0000-0000-0000F84D0000}"/>
    <cellStyle name="60% - Énfasis1 2 2 3 5 2 2 2" xfId="32016" xr:uid="{00000000-0005-0000-0000-0000F94D0000}"/>
    <cellStyle name="60% - Énfasis1 2 2 3 5 2 3" xfId="14834" xr:uid="{00000000-0005-0000-0000-0000FA4D0000}"/>
    <cellStyle name="60% - Énfasis1 2 2 3 5 2 3 2" xfId="36901" xr:uid="{00000000-0005-0000-0000-0000FB4D0000}"/>
    <cellStyle name="60% - Énfasis1 2 2 3 5 2 4" xfId="9956" xr:uid="{00000000-0005-0000-0000-0000FC4D0000}"/>
    <cellStyle name="60% - Énfasis1 2 2 3 5 2 5" xfId="27081" xr:uid="{00000000-0005-0000-0000-0000FD4D0000}"/>
    <cellStyle name="60% - Énfasis1 2 2 3 5 2 6" xfId="41910" xr:uid="{00000000-0005-0000-0000-0000FE4D0000}"/>
    <cellStyle name="60% - Énfasis1 2 2 3 5 2 7" xfId="46973" xr:uid="{1289155C-7BE0-4D77-BB75-3EF29D5A3BC3}"/>
    <cellStyle name="60% - Énfasis1 2 2 3 5 3" xfId="7487" xr:uid="{00000000-0005-0000-0000-0000FF4D0000}"/>
    <cellStyle name="60% - Énfasis1 2 2 3 5 3 2" xfId="29580" xr:uid="{00000000-0005-0000-0000-0000004E0000}"/>
    <cellStyle name="60% - Énfasis1 2 2 3 5 4" xfId="16648" xr:uid="{00000000-0005-0000-0000-0000014E0000}"/>
    <cellStyle name="60% - Énfasis1 2 2 3 5 4 2" xfId="34465" xr:uid="{00000000-0005-0000-0000-0000024E0000}"/>
    <cellStyle name="60% - Énfasis1 2 2 3 5 5" xfId="21889" xr:uid="{00000000-0005-0000-0000-0000034E0000}"/>
    <cellStyle name="60% - Énfasis1 2 2 3 5 6" xfId="12398" xr:uid="{00000000-0005-0000-0000-0000044E0000}"/>
    <cellStyle name="60% - Énfasis1 2 2 3 5 7" xfId="24539" xr:uid="{00000000-0005-0000-0000-0000054E0000}"/>
    <cellStyle name="60% - Énfasis1 2 2 3 5 8" xfId="39369" xr:uid="{00000000-0005-0000-0000-0000064E0000}"/>
    <cellStyle name="60% - Énfasis1 2 2 3 5 9" xfId="44437" xr:uid="{A2B897B8-AEEE-4C8E-9003-840FB2518F1F}"/>
    <cellStyle name="60% - Énfasis1 2 2 3 6" xfId="912" xr:uid="{00000000-0005-0000-0000-0000074E0000}"/>
    <cellStyle name="60% - Énfasis1 2 2 3 6 2" xfId="3357" xr:uid="{00000000-0005-0000-0000-0000084E0000}"/>
    <cellStyle name="60% - Énfasis1 2 2 3 6 2 2" xfId="17467" xr:uid="{00000000-0005-0000-0000-0000094E0000}"/>
    <cellStyle name="60% - Énfasis1 2 2 3 6 2 2 2" xfId="30360" xr:uid="{00000000-0005-0000-0000-00000A4E0000}"/>
    <cellStyle name="60% - Énfasis1 2 2 3 6 2 3" xfId="13178" xr:uid="{00000000-0005-0000-0000-00000B4E0000}"/>
    <cellStyle name="60% - Énfasis1 2 2 3 6 2 3 2" xfId="35245" xr:uid="{00000000-0005-0000-0000-00000C4E0000}"/>
    <cellStyle name="60% - Énfasis1 2 2 3 6 2 4" xfId="8300" xr:uid="{00000000-0005-0000-0000-00000D4E0000}"/>
    <cellStyle name="60% - Énfasis1 2 2 3 6 2 5" xfId="25425" xr:uid="{00000000-0005-0000-0000-00000E4E0000}"/>
    <cellStyle name="60% - Énfasis1 2 2 3 6 2 6" xfId="40254" xr:uid="{00000000-0005-0000-0000-00000F4E0000}"/>
    <cellStyle name="60% - Énfasis1 2 2 3 6 2 7" xfId="45317" xr:uid="{C302F8A6-89CC-42DD-ACBA-452131916A23}"/>
    <cellStyle name="60% - Énfasis1 2 2 3 6 3" xfId="5831" xr:uid="{00000000-0005-0000-0000-0000104E0000}"/>
    <cellStyle name="60% - Énfasis1 2 2 3 6 3 2" xfId="27924" xr:uid="{00000000-0005-0000-0000-0000114E0000}"/>
    <cellStyle name="60% - Énfasis1 2 2 3 6 4" xfId="20233" xr:uid="{00000000-0005-0000-0000-0000124E0000}"/>
    <cellStyle name="60% - Énfasis1 2 2 3 6 4 2" xfId="32809" xr:uid="{00000000-0005-0000-0000-0000134E0000}"/>
    <cellStyle name="60% - Énfasis1 2 2 3 6 5" xfId="10742" xr:uid="{00000000-0005-0000-0000-0000144E0000}"/>
    <cellStyle name="60% - Énfasis1 2 2 3 6 6" xfId="22883" xr:uid="{00000000-0005-0000-0000-0000154E0000}"/>
    <cellStyle name="60% - Énfasis1 2 2 3 6 7" xfId="37713" xr:uid="{00000000-0005-0000-0000-0000164E0000}"/>
    <cellStyle name="60% - Énfasis1 2 2 3 6 8" xfId="42781" xr:uid="{6D6C5343-47A0-474E-B9D3-6F5545A14C35}"/>
    <cellStyle name="60% - Énfasis1 2 2 3 7" xfId="2858" xr:uid="{00000000-0005-0000-0000-0000174E0000}"/>
    <cellStyle name="60% - Énfasis1 2 2 3 7 2" xfId="16968" xr:uid="{00000000-0005-0000-0000-0000184E0000}"/>
    <cellStyle name="60% - Énfasis1 2 2 3 7 2 2" xfId="29861" xr:uid="{00000000-0005-0000-0000-0000194E0000}"/>
    <cellStyle name="60% - Énfasis1 2 2 3 7 3" xfId="12679" xr:uid="{00000000-0005-0000-0000-00001A4E0000}"/>
    <cellStyle name="60% - Énfasis1 2 2 3 7 3 2" xfId="34746" xr:uid="{00000000-0005-0000-0000-00001B4E0000}"/>
    <cellStyle name="60% - Énfasis1 2 2 3 7 4" xfId="7801" xr:uid="{00000000-0005-0000-0000-00001C4E0000}"/>
    <cellStyle name="60% - Énfasis1 2 2 3 7 5" xfId="24926" xr:uid="{00000000-0005-0000-0000-00001D4E0000}"/>
    <cellStyle name="60% - Énfasis1 2 2 3 7 6" xfId="39755" xr:uid="{00000000-0005-0000-0000-00001E4E0000}"/>
    <cellStyle name="60% - Énfasis1 2 2 3 7 7" xfId="44818" xr:uid="{04325C90-0DEE-4BE8-9F18-435270D2D414}"/>
    <cellStyle name="60% - Énfasis1 2 2 3 8" xfId="5332" xr:uid="{00000000-0005-0000-0000-00001F4E0000}"/>
    <cellStyle name="60% - Énfasis1 2 2 3 8 2" xfId="27425" xr:uid="{00000000-0005-0000-0000-0000204E0000}"/>
    <cellStyle name="60% - Énfasis1 2 2 3 9" xfId="14975" xr:uid="{00000000-0005-0000-0000-0000214E0000}"/>
    <cellStyle name="60% - Énfasis1 2 2 3 9 2" xfId="32310" xr:uid="{00000000-0005-0000-0000-0000224E0000}"/>
    <cellStyle name="60% - Énfasis1 2 2 4" xfId="464" xr:uid="{00000000-0005-0000-0000-0000234E0000}"/>
    <cellStyle name="60% - Énfasis1 2 2 4 10" xfId="19415" xr:uid="{00000000-0005-0000-0000-0000244E0000}"/>
    <cellStyle name="60% - Énfasis1 2 2 4 11" xfId="19827" xr:uid="{00000000-0005-0000-0000-0000254E0000}"/>
    <cellStyle name="60% - Énfasis1 2 2 4 12" xfId="10354" xr:uid="{00000000-0005-0000-0000-0000264E0000}"/>
    <cellStyle name="60% - Énfasis1 2 2 4 13" xfId="22495" xr:uid="{00000000-0005-0000-0000-0000274E0000}"/>
    <cellStyle name="60% - Énfasis1 2 2 4 14" xfId="37325" xr:uid="{00000000-0005-0000-0000-0000284E0000}"/>
    <cellStyle name="60% - Énfasis1 2 2 4 15" xfId="42393" xr:uid="{95717FD6-1463-4AD7-9EB8-34EE1455C5E0}"/>
    <cellStyle name="60% - Énfasis1 2 2 4 2" xfId="676" xr:uid="{00000000-0005-0000-0000-0000294E0000}"/>
    <cellStyle name="60% - Énfasis1 2 2 4 2 10" xfId="37533" xr:uid="{00000000-0005-0000-0000-00002A4E0000}"/>
    <cellStyle name="60% - Énfasis1 2 2 4 2 11" xfId="42601" xr:uid="{C5E33AC2-BEEA-4EB3-A7E1-E4B1AE900726}"/>
    <cellStyle name="60% - Énfasis1 2 2 4 2 2" xfId="2286" xr:uid="{00000000-0005-0000-0000-00002B4E0000}"/>
    <cellStyle name="60% - Énfasis1 2 2 4 2 2 2" xfId="4728" xr:uid="{00000000-0005-0000-0000-00002C4E0000}"/>
    <cellStyle name="60% - Énfasis1 2 2 4 2 2 2 2" xfId="18838" xr:uid="{00000000-0005-0000-0000-00002D4E0000}"/>
    <cellStyle name="60% - Énfasis1 2 2 4 2 2 2 2 2" xfId="31731" xr:uid="{00000000-0005-0000-0000-00002E4E0000}"/>
    <cellStyle name="60% - Énfasis1 2 2 4 2 2 2 3" xfId="14549" xr:uid="{00000000-0005-0000-0000-00002F4E0000}"/>
    <cellStyle name="60% - Énfasis1 2 2 4 2 2 2 3 2" xfId="36616" xr:uid="{00000000-0005-0000-0000-0000304E0000}"/>
    <cellStyle name="60% - Énfasis1 2 2 4 2 2 2 4" xfId="9671" xr:uid="{00000000-0005-0000-0000-0000314E0000}"/>
    <cellStyle name="60% - Énfasis1 2 2 4 2 2 2 5" xfId="26796" xr:uid="{00000000-0005-0000-0000-0000324E0000}"/>
    <cellStyle name="60% - Énfasis1 2 2 4 2 2 2 6" xfId="41625" xr:uid="{00000000-0005-0000-0000-0000334E0000}"/>
    <cellStyle name="60% - Énfasis1 2 2 4 2 2 2 7" xfId="46688" xr:uid="{AA07340F-F02C-4CDD-9A1A-2AA0497373CB}"/>
    <cellStyle name="60% - Énfasis1 2 2 4 2 2 3" xfId="7202" xr:uid="{00000000-0005-0000-0000-0000344E0000}"/>
    <cellStyle name="60% - Énfasis1 2 2 4 2 2 3 2" xfId="29295" xr:uid="{00000000-0005-0000-0000-0000354E0000}"/>
    <cellStyle name="60% - Énfasis1 2 2 4 2 2 4" xfId="16363" xr:uid="{00000000-0005-0000-0000-0000364E0000}"/>
    <cellStyle name="60% - Énfasis1 2 2 4 2 2 4 2" xfId="34180" xr:uid="{00000000-0005-0000-0000-0000374E0000}"/>
    <cellStyle name="60% - Énfasis1 2 2 4 2 2 5" xfId="21604" xr:uid="{00000000-0005-0000-0000-0000384E0000}"/>
    <cellStyle name="60% - Énfasis1 2 2 4 2 2 6" xfId="12113" xr:uid="{00000000-0005-0000-0000-0000394E0000}"/>
    <cellStyle name="60% - Énfasis1 2 2 4 2 2 7" xfId="24254" xr:uid="{00000000-0005-0000-0000-00003A4E0000}"/>
    <cellStyle name="60% - Énfasis1 2 2 4 2 2 8" xfId="39084" xr:uid="{00000000-0005-0000-0000-00003B4E0000}"/>
    <cellStyle name="60% - Énfasis1 2 2 4 2 2 9" xfId="44152" xr:uid="{05C97415-2FC5-4BA6-A575-BE3E37C809D9}"/>
    <cellStyle name="60% - Énfasis1 2 2 4 2 3" xfId="1673" xr:uid="{00000000-0005-0000-0000-00003C4E0000}"/>
    <cellStyle name="60% - Énfasis1 2 2 4 2 3 2" xfId="4115" xr:uid="{00000000-0005-0000-0000-00003D4E0000}"/>
    <cellStyle name="60% - Énfasis1 2 2 4 2 3 2 2" xfId="18225" xr:uid="{00000000-0005-0000-0000-00003E4E0000}"/>
    <cellStyle name="60% - Énfasis1 2 2 4 2 3 2 2 2" xfId="31118" xr:uid="{00000000-0005-0000-0000-00003F4E0000}"/>
    <cellStyle name="60% - Énfasis1 2 2 4 2 3 2 3" xfId="13936" xr:uid="{00000000-0005-0000-0000-0000404E0000}"/>
    <cellStyle name="60% - Énfasis1 2 2 4 2 3 2 3 2" xfId="36003" xr:uid="{00000000-0005-0000-0000-0000414E0000}"/>
    <cellStyle name="60% - Énfasis1 2 2 4 2 3 2 4" xfId="9058" xr:uid="{00000000-0005-0000-0000-0000424E0000}"/>
    <cellStyle name="60% - Énfasis1 2 2 4 2 3 2 5" xfId="26183" xr:uid="{00000000-0005-0000-0000-0000434E0000}"/>
    <cellStyle name="60% - Énfasis1 2 2 4 2 3 2 6" xfId="41012" xr:uid="{00000000-0005-0000-0000-0000444E0000}"/>
    <cellStyle name="60% - Énfasis1 2 2 4 2 3 2 7" xfId="46075" xr:uid="{9C8D70BF-14DD-47A7-8596-BACADE6152A2}"/>
    <cellStyle name="60% - Énfasis1 2 2 4 2 3 3" xfId="6589" xr:uid="{00000000-0005-0000-0000-0000454E0000}"/>
    <cellStyle name="60% - Énfasis1 2 2 4 2 3 3 2" xfId="28682" xr:uid="{00000000-0005-0000-0000-0000464E0000}"/>
    <cellStyle name="60% - Énfasis1 2 2 4 2 3 4" xfId="20991" xr:uid="{00000000-0005-0000-0000-0000474E0000}"/>
    <cellStyle name="60% - Énfasis1 2 2 4 2 3 4 2" xfId="33567" xr:uid="{00000000-0005-0000-0000-0000484E0000}"/>
    <cellStyle name="60% - Énfasis1 2 2 4 2 3 5" xfId="11500" xr:uid="{00000000-0005-0000-0000-0000494E0000}"/>
    <cellStyle name="60% - Énfasis1 2 2 4 2 3 6" xfId="23641" xr:uid="{00000000-0005-0000-0000-00004A4E0000}"/>
    <cellStyle name="60% - Énfasis1 2 2 4 2 3 7" xfId="38471" xr:uid="{00000000-0005-0000-0000-00004B4E0000}"/>
    <cellStyle name="60% - Énfasis1 2 2 4 2 3 8" xfId="43539" xr:uid="{E43979BC-FE31-4FB1-AAAF-D24B55EB1A4F}"/>
    <cellStyle name="60% - Énfasis1 2 2 4 2 4" xfId="3177" xr:uid="{00000000-0005-0000-0000-00004C4E0000}"/>
    <cellStyle name="60% - Énfasis1 2 2 4 2 4 2" xfId="17287" xr:uid="{00000000-0005-0000-0000-00004D4E0000}"/>
    <cellStyle name="60% - Énfasis1 2 2 4 2 4 2 2" xfId="30180" xr:uid="{00000000-0005-0000-0000-00004E4E0000}"/>
    <cellStyle name="60% - Énfasis1 2 2 4 2 4 3" xfId="12998" xr:uid="{00000000-0005-0000-0000-00004F4E0000}"/>
    <cellStyle name="60% - Énfasis1 2 2 4 2 4 3 2" xfId="35065" xr:uid="{00000000-0005-0000-0000-0000504E0000}"/>
    <cellStyle name="60% - Énfasis1 2 2 4 2 4 4" xfId="8120" xr:uid="{00000000-0005-0000-0000-0000514E0000}"/>
    <cellStyle name="60% - Énfasis1 2 2 4 2 4 5" xfId="25245" xr:uid="{00000000-0005-0000-0000-0000524E0000}"/>
    <cellStyle name="60% - Énfasis1 2 2 4 2 4 6" xfId="40074" xr:uid="{00000000-0005-0000-0000-0000534E0000}"/>
    <cellStyle name="60% - Énfasis1 2 2 4 2 4 7" xfId="45137" xr:uid="{2DAFAF72-3999-401F-8520-B79E1EC0C052}"/>
    <cellStyle name="60% - Énfasis1 2 2 4 2 5" xfId="5651" xr:uid="{00000000-0005-0000-0000-0000544E0000}"/>
    <cellStyle name="60% - Énfasis1 2 2 4 2 5 2" xfId="27744" xr:uid="{00000000-0005-0000-0000-0000554E0000}"/>
    <cellStyle name="60% - Énfasis1 2 2 4 2 6" xfId="15732" xr:uid="{00000000-0005-0000-0000-0000564E0000}"/>
    <cellStyle name="60% - Énfasis1 2 2 4 2 6 2" xfId="32629" xr:uid="{00000000-0005-0000-0000-0000574E0000}"/>
    <cellStyle name="60% - Énfasis1 2 2 4 2 7" xfId="20035" xr:uid="{00000000-0005-0000-0000-0000584E0000}"/>
    <cellStyle name="60% - Énfasis1 2 2 4 2 8" xfId="10562" xr:uid="{00000000-0005-0000-0000-0000594E0000}"/>
    <cellStyle name="60% - Énfasis1 2 2 4 2 9" xfId="22703" xr:uid="{00000000-0005-0000-0000-00005A4E0000}"/>
    <cellStyle name="60% - Énfasis1 2 2 4 3" xfId="1465" xr:uid="{00000000-0005-0000-0000-00005B4E0000}"/>
    <cellStyle name="60% - Énfasis1 2 2 4 3 2" xfId="3907" xr:uid="{00000000-0005-0000-0000-00005C4E0000}"/>
    <cellStyle name="60% - Énfasis1 2 2 4 3 2 2" xfId="18017" xr:uid="{00000000-0005-0000-0000-00005D4E0000}"/>
    <cellStyle name="60% - Énfasis1 2 2 4 3 2 2 2" xfId="30910" xr:uid="{00000000-0005-0000-0000-00005E4E0000}"/>
    <cellStyle name="60% - Énfasis1 2 2 4 3 2 3" xfId="13728" xr:uid="{00000000-0005-0000-0000-00005F4E0000}"/>
    <cellStyle name="60% - Énfasis1 2 2 4 3 2 3 2" xfId="35795" xr:uid="{00000000-0005-0000-0000-0000604E0000}"/>
    <cellStyle name="60% - Énfasis1 2 2 4 3 2 4" xfId="8850" xr:uid="{00000000-0005-0000-0000-0000614E0000}"/>
    <cellStyle name="60% - Énfasis1 2 2 4 3 2 5" xfId="25975" xr:uid="{00000000-0005-0000-0000-0000624E0000}"/>
    <cellStyle name="60% - Énfasis1 2 2 4 3 2 6" xfId="40804" xr:uid="{00000000-0005-0000-0000-0000634E0000}"/>
    <cellStyle name="60% - Énfasis1 2 2 4 3 2 7" xfId="45867" xr:uid="{5509629D-267B-4185-A3F5-5CF57AC05180}"/>
    <cellStyle name="60% - Énfasis1 2 2 4 3 3" xfId="6381" xr:uid="{00000000-0005-0000-0000-0000644E0000}"/>
    <cellStyle name="60% - Énfasis1 2 2 4 3 3 2" xfId="28474" xr:uid="{00000000-0005-0000-0000-0000654E0000}"/>
    <cellStyle name="60% - Énfasis1 2 2 4 3 4" xfId="15524" xr:uid="{00000000-0005-0000-0000-0000664E0000}"/>
    <cellStyle name="60% - Énfasis1 2 2 4 3 4 2" xfId="33359" xr:uid="{00000000-0005-0000-0000-0000674E0000}"/>
    <cellStyle name="60% - Énfasis1 2 2 4 3 5" xfId="20783" xr:uid="{00000000-0005-0000-0000-0000684E0000}"/>
    <cellStyle name="60% - Énfasis1 2 2 4 3 6" xfId="11292" xr:uid="{00000000-0005-0000-0000-0000694E0000}"/>
    <cellStyle name="60% - Énfasis1 2 2 4 3 7" xfId="23433" xr:uid="{00000000-0005-0000-0000-00006A4E0000}"/>
    <cellStyle name="60% - Énfasis1 2 2 4 3 8" xfId="38263" xr:uid="{00000000-0005-0000-0000-00006B4E0000}"/>
    <cellStyle name="60% - Énfasis1 2 2 4 3 9" xfId="43331" xr:uid="{F895293F-4B05-4A62-9523-9056A34C5C2E}"/>
    <cellStyle name="60% - Énfasis1 2 2 4 4" xfId="2078" xr:uid="{00000000-0005-0000-0000-00006C4E0000}"/>
    <cellStyle name="60% - Énfasis1 2 2 4 4 2" xfId="4520" xr:uid="{00000000-0005-0000-0000-00006D4E0000}"/>
    <cellStyle name="60% - Énfasis1 2 2 4 4 2 2" xfId="18630" xr:uid="{00000000-0005-0000-0000-00006E4E0000}"/>
    <cellStyle name="60% - Énfasis1 2 2 4 4 2 2 2" xfId="31523" xr:uid="{00000000-0005-0000-0000-00006F4E0000}"/>
    <cellStyle name="60% - Énfasis1 2 2 4 4 2 3" xfId="14341" xr:uid="{00000000-0005-0000-0000-0000704E0000}"/>
    <cellStyle name="60% - Énfasis1 2 2 4 4 2 3 2" xfId="36408" xr:uid="{00000000-0005-0000-0000-0000714E0000}"/>
    <cellStyle name="60% - Énfasis1 2 2 4 4 2 4" xfId="9463" xr:uid="{00000000-0005-0000-0000-0000724E0000}"/>
    <cellStyle name="60% - Énfasis1 2 2 4 4 2 5" xfId="26588" xr:uid="{00000000-0005-0000-0000-0000734E0000}"/>
    <cellStyle name="60% - Énfasis1 2 2 4 4 2 6" xfId="41417" xr:uid="{00000000-0005-0000-0000-0000744E0000}"/>
    <cellStyle name="60% - Énfasis1 2 2 4 4 2 7" xfId="46480" xr:uid="{8DF42F63-0AA7-4410-99C7-DC7D705A187A}"/>
    <cellStyle name="60% - Énfasis1 2 2 4 4 3" xfId="6994" xr:uid="{00000000-0005-0000-0000-0000754E0000}"/>
    <cellStyle name="60% - Énfasis1 2 2 4 4 3 2" xfId="29087" xr:uid="{00000000-0005-0000-0000-0000764E0000}"/>
    <cellStyle name="60% - Énfasis1 2 2 4 4 4" xfId="16155" xr:uid="{00000000-0005-0000-0000-0000774E0000}"/>
    <cellStyle name="60% - Énfasis1 2 2 4 4 4 2" xfId="33972" xr:uid="{00000000-0005-0000-0000-0000784E0000}"/>
    <cellStyle name="60% - Énfasis1 2 2 4 4 5" xfId="21396" xr:uid="{00000000-0005-0000-0000-0000794E0000}"/>
    <cellStyle name="60% - Énfasis1 2 2 4 4 6" xfId="11905" xr:uid="{00000000-0005-0000-0000-00007A4E0000}"/>
    <cellStyle name="60% - Énfasis1 2 2 4 4 7" xfId="24046" xr:uid="{00000000-0005-0000-0000-00007B4E0000}"/>
    <cellStyle name="60% - Énfasis1 2 2 4 4 8" xfId="38876" xr:uid="{00000000-0005-0000-0000-00007C4E0000}"/>
    <cellStyle name="60% - Énfasis1 2 2 4 4 9" xfId="43944" xr:uid="{A1D3FAAA-C9AA-437A-92AA-7A96E285FA6B}"/>
    <cellStyle name="60% - Énfasis1 2 2 4 5" xfId="2572" xr:uid="{00000000-0005-0000-0000-00007D4E0000}"/>
    <cellStyle name="60% - Énfasis1 2 2 4 5 2" xfId="5014" xr:uid="{00000000-0005-0000-0000-00007E4E0000}"/>
    <cellStyle name="60% - Énfasis1 2 2 4 5 2 2" xfId="19124" xr:uid="{00000000-0005-0000-0000-00007F4E0000}"/>
    <cellStyle name="60% - Énfasis1 2 2 4 5 2 2 2" xfId="32017" xr:uid="{00000000-0005-0000-0000-0000804E0000}"/>
    <cellStyle name="60% - Énfasis1 2 2 4 5 2 3" xfId="14835" xr:uid="{00000000-0005-0000-0000-0000814E0000}"/>
    <cellStyle name="60% - Énfasis1 2 2 4 5 2 3 2" xfId="36902" xr:uid="{00000000-0005-0000-0000-0000824E0000}"/>
    <cellStyle name="60% - Énfasis1 2 2 4 5 2 4" xfId="9957" xr:uid="{00000000-0005-0000-0000-0000834E0000}"/>
    <cellStyle name="60% - Énfasis1 2 2 4 5 2 5" xfId="27082" xr:uid="{00000000-0005-0000-0000-0000844E0000}"/>
    <cellStyle name="60% - Énfasis1 2 2 4 5 2 6" xfId="41911" xr:uid="{00000000-0005-0000-0000-0000854E0000}"/>
    <cellStyle name="60% - Énfasis1 2 2 4 5 2 7" xfId="46974" xr:uid="{0AF22137-B55A-431D-A8E4-CDFE40C7E5D4}"/>
    <cellStyle name="60% - Énfasis1 2 2 4 5 3" xfId="7488" xr:uid="{00000000-0005-0000-0000-0000864E0000}"/>
    <cellStyle name="60% - Énfasis1 2 2 4 5 3 2" xfId="29581" xr:uid="{00000000-0005-0000-0000-0000874E0000}"/>
    <cellStyle name="60% - Énfasis1 2 2 4 5 4" xfId="16649" xr:uid="{00000000-0005-0000-0000-0000884E0000}"/>
    <cellStyle name="60% - Énfasis1 2 2 4 5 4 2" xfId="34466" xr:uid="{00000000-0005-0000-0000-0000894E0000}"/>
    <cellStyle name="60% - Énfasis1 2 2 4 5 5" xfId="21890" xr:uid="{00000000-0005-0000-0000-00008A4E0000}"/>
    <cellStyle name="60% - Énfasis1 2 2 4 5 6" xfId="12399" xr:uid="{00000000-0005-0000-0000-00008B4E0000}"/>
    <cellStyle name="60% - Énfasis1 2 2 4 5 7" xfId="24540" xr:uid="{00000000-0005-0000-0000-00008C4E0000}"/>
    <cellStyle name="60% - Énfasis1 2 2 4 5 8" xfId="39370" xr:uid="{00000000-0005-0000-0000-00008D4E0000}"/>
    <cellStyle name="60% - Énfasis1 2 2 4 5 9" xfId="44438" xr:uid="{9E5BFBF0-59BC-4A18-8A34-D77536331BB5}"/>
    <cellStyle name="60% - Énfasis1 2 2 4 6" xfId="1023" xr:uid="{00000000-0005-0000-0000-00008E4E0000}"/>
    <cellStyle name="60% - Énfasis1 2 2 4 6 2" xfId="3468" xr:uid="{00000000-0005-0000-0000-00008F4E0000}"/>
    <cellStyle name="60% - Énfasis1 2 2 4 6 2 2" xfId="17578" xr:uid="{00000000-0005-0000-0000-0000904E0000}"/>
    <cellStyle name="60% - Énfasis1 2 2 4 6 2 2 2" xfId="30471" xr:uid="{00000000-0005-0000-0000-0000914E0000}"/>
    <cellStyle name="60% - Énfasis1 2 2 4 6 2 3" xfId="13289" xr:uid="{00000000-0005-0000-0000-0000924E0000}"/>
    <cellStyle name="60% - Énfasis1 2 2 4 6 2 3 2" xfId="35356" xr:uid="{00000000-0005-0000-0000-0000934E0000}"/>
    <cellStyle name="60% - Énfasis1 2 2 4 6 2 4" xfId="8411" xr:uid="{00000000-0005-0000-0000-0000944E0000}"/>
    <cellStyle name="60% - Énfasis1 2 2 4 6 2 5" xfId="25536" xr:uid="{00000000-0005-0000-0000-0000954E0000}"/>
    <cellStyle name="60% - Énfasis1 2 2 4 6 2 6" xfId="40365" xr:uid="{00000000-0005-0000-0000-0000964E0000}"/>
    <cellStyle name="60% - Énfasis1 2 2 4 6 2 7" xfId="45428" xr:uid="{9EB2CE6A-317F-4918-A5A3-C13AF1C5E201}"/>
    <cellStyle name="60% - Énfasis1 2 2 4 6 3" xfId="5942" xr:uid="{00000000-0005-0000-0000-0000974E0000}"/>
    <cellStyle name="60% - Énfasis1 2 2 4 6 3 2" xfId="28035" xr:uid="{00000000-0005-0000-0000-0000984E0000}"/>
    <cellStyle name="60% - Énfasis1 2 2 4 6 4" xfId="20344" xr:uid="{00000000-0005-0000-0000-0000994E0000}"/>
    <cellStyle name="60% - Énfasis1 2 2 4 6 4 2" xfId="32920" xr:uid="{00000000-0005-0000-0000-00009A4E0000}"/>
    <cellStyle name="60% - Énfasis1 2 2 4 6 5" xfId="10853" xr:uid="{00000000-0005-0000-0000-00009B4E0000}"/>
    <cellStyle name="60% - Énfasis1 2 2 4 6 6" xfId="22994" xr:uid="{00000000-0005-0000-0000-00009C4E0000}"/>
    <cellStyle name="60% - Énfasis1 2 2 4 6 7" xfId="37824" xr:uid="{00000000-0005-0000-0000-00009D4E0000}"/>
    <cellStyle name="60% - Énfasis1 2 2 4 6 8" xfId="42892" xr:uid="{B39F6E6A-A012-4297-B465-9FC3A44867AD}"/>
    <cellStyle name="60% - Énfasis1 2 2 4 7" xfId="2969" xr:uid="{00000000-0005-0000-0000-00009E4E0000}"/>
    <cellStyle name="60% - Énfasis1 2 2 4 7 2" xfId="17079" xr:uid="{00000000-0005-0000-0000-00009F4E0000}"/>
    <cellStyle name="60% - Énfasis1 2 2 4 7 2 2" xfId="29972" xr:uid="{00000000-0005-0000-0000-0000A04E0000}"/>
    <cellStyle name="60% - Énfasis1 2 2 4 7 3" xfId="12790" xr:uid="{00000000-0005-0000-0000-0000A14E0000}"/>
    <cellStyle name="60% - Énfasis1 2 2 4 7 3 2" xfId="34857" xr:uid="{00000000-0005-0000-0000-0000A24E0000}"/>
    <cellStyle name="60% - Énfasis1 2 2 4 7 4" xfId="7912" xr:uid="{00000000-0005-0000-0000-0000A34E0000}"/>
    <cellStyle name="60% - Énfasis1 2 2 4 7 5" xfId="25037" xr:uid="{00000000-0005-0000-0000-0000A44E0000}"/>
    <cellStyle name="60% - Énfasis1 2 2 4 7 6" xfId="39866" xr:uid="{00000000-0005-0000-0000-0000A54E0000}"/>
    <cellStyle name="60% - Énfasis1 2 2 4 7 7" xfId="44929" xr:uid="{1B1C5733-5D77-44F0-88BE-B5CE098FEBC2}"/>
    <cellStyle name="60% - Énfasis1 2 2 4 8" xfId="5443" xr:uid="{00000000-0005-0000-0000-0000A64E0000}"/>
    <cellStyle name="60% - Énfasis1 2 2 4 8 2" xfId="27536" xr:uid="{00000000-0005-0000-0000-0000A74E0000}"/>
    <cellStyle name="60% - Énfasis1 2 2 4 9" xfId="15085" xr:uid="{00000000-0005-0000-0000-0000A84E0000}"/>
    <cellStyle name="60% - Énfasis1 2 2 4 9 2" xfId="32421" xr:uid="{00000000-0005-0000-0000-0000A94E0000}"/>
    <cellStyle name="60% - Énfasis1 2 2 5" xfId="525" xr:uid="{00000000-0005-0000-0000-0000AA4E0000}"/>
    <cellStyle name="60% - Énfasis1 2 2 5 10" xfId="19473" xr:uid="{00000000-0005-0000-0000-0000AB4E0000}"/>
    <cellStyle name="60% - Énfasis1 2 2 5 11" xfId="19885" xr:uid="{00000000-0005-0000-0000-0000AC4E0000}"/>
    <cellStyle name="60% - Énfasis1 2 2 5 12" xfId="10412" xr:uid="{00000000-0005-0000-0000-0000AD4E0000}"/>
    <cellStyle name="60% - Énfasis1 2 2 5 13" xfId="22553" xr:uid="{00000000-0005-0000-0000-0000AE4E0000}"/>
    <cellStyle name="60% - Énfasis1 2 2 5 14" xfId="37383" xr:uid="{00000000-0005-0000-0000-0000AF4E0000}"/>
    <cellStyle name="60% - Énfasis1 2 2 5 15" xfId="42451" xr:uid="{14962317-B8A4-4B11-91F9-8663EABAE802}"/>
    <cellStyle name="60% - Énfasis1 2 2 5 2" xfId="677" xr:uid="{00000000-0005-0000-0000-0000B04E0000}"/>
    <cellStyle name="60% - Énfasis1 2 2 5 2 10" xfId="37534" xr:uid="{00000000-0005-0000-0000-0000B14E0000}"/>
    <cellStyle name="60% - Énfasis1 2 2 5 2 11" xfId="42602" xr:uid="{4480C2FA-4D97-40B8-A079-77D1E6C278D6}"/>
    <cellStyle name="60% - Énfasis1 2 2 5 2 2" xfId="2287" xr:uid="{00000000-0005-0000-0000-0000B24E0000}"/>
    <cellStyle name="60% - Énfasis1 2 2 5 2 2 2" xfId="4729" xr:uid="{00000000-0005-0000-0000-0000B34E0000}"/>
    <cellStyle name="60% - Énfasis1 2 2 5 2 2 2 2" xfId="18839" xr:uid="{00000000-0005-0000-0000-0000B44E0000}"/>
    <cellStyle name="60% - Énfasis1 2 2 5 2 2 2 2 2" xfId="31732" xr:uid="{00000000-0005-0000-0000-0000B54E0000}"/>
    <cellStyle name="60% - Énfasis1 2 2 5 2 2 2 3" xfId="14550" xr:uid="{00000000-0005-0000-0000-0000B64E0000}"/>
    <cellStyle name="60% - Énfasis1 2 2 5 2 2 2 3 2" xfId="36617" xr:uid="{00000000-0005-0000-0000-0000B74E0000}"/>
    <cellStyle name="60% - Énfasis1 2 2 5 2 2 2 4" xfId="9672" xr:uid="{00000000-0005-0000-0000-0000B84E0000}"/>
    <cellStyle name="60% - Énfasis1 2 2 5 2 2 2 5" xfId="26797" xr:uid="{00000000-0005-0000-0000-0000B94E0000}"/>
    <cellStyle name="60% - Énfasis1 2 2 5 2 2 2 6" xfId="41626" xr:uid="{00000000-0005-0000-0000-0000BA4E0000}"/>
    <cellStyle name="60% - Énfasis1 2 2 5 2 2 2 7" xfId="46689" xr:uid="{D5438405-ECCF-4AEE-BC24-38AAF27E1DEB}"/>
    <cellStyle name="60% - Énfasis1 2 2 5 2 2 3" xfId="7203" xr:uid="{00000000-0005-0000-0000-0000BB4E0000}"/>
    <cellStyle name="60% - Énfasis1 2 2 5 2 2 3 2" xfId="29296" xr:uid="{00000000-0005-0000-0000-0000BC4E0000}"/>
    <cellStyle name="60% - Énfasis1 2 2 5 2 2 4" xfId="16364" xr:uid="{00000000-0005-0000-0000-0000BD4E0000}"/>
    <cellStyle name="60% - Énfasis1 2 2 5 2 2 4 2" xfId="34181" xr:uid="{00000000-0005-0000-0000-0000BE4E0000}"/>
    <cellStyle name="60% - Énfasis1 2 2 5 2 2 5" xfId="21605" xr:uid="{00000000-0005-0000-0000-0000BF4E0000}"/>
    <cellStyle name="60% - Énfasis1 2 2 5 2 2 6" xfId="12114" xr:uid="{00000000-0005-0000-0000-0000C04E0000}"/>
    <cellStyle name="60% - Énfasis1 2 2 5 2 2 7" xfId="24255" xr:uid="{00000000-0005-0000-0000-0000C14E0000}"/>
    <cellStyle name="60% - Énfasis1 2 2 5 2 2 8" xfId="39085" xr:uid="{00000000-0005-0000-0000-0000C24E0000}"/>
    <cellStyle name="60% - Énfasis1 2 2 5 2 2 9" xfId="44153" xr:uid="{0E3B4A50-1A1F-436E-8FCB-A2E470A0774A}"/>
    <cellStyle name="60% - Énfasis1 2 2 5 2 3" xfId="1674" xr:uid="{00000000-0005-0000-0000-0000C34E0000}"/>
    <cellStyle name="60% - Énfasis1 2 2 5 2 3 2" xfId="4116" xr:uid="{00000000-0005-0000-0000-0000C44E0000}"/>
    <cellStyle name="60% - Énfasis1 2 2 5 2 3 2 2" xfId="18226" xr:uid="{00000000-0005-0000-0000-0000C54E0000}"/>
    <cellStyle name="60% - Énfasis1 2 2 5 2 3 2 2 2" xfId="31119" xr:uid="{00000000-0005-0000-0000-0000C64E0000}"/>
    <cellStyle name="60% - Énfasis1 2 2 5 2 3 2 3" xfId="13937" xr:uid="{00000000-0005-0000-0000-0000C74E0000}"/>
    <cellStyle name="60% - Énfasis1 2 2 5 2 3 2 3 2" xfId="36004" xr:uid="{00000000-0005-0000-0000-0000C84E0000}"/>
    <cellStyle name="60% - Énfasis1 2 2 5 2 3 2 4" xfId="9059" xr:uid="{00000000-0005-0000-0000-0000C94E0000}"/>
    <cellStyle name="60% - Énfasis1 2 2 5 2 3 2 5" xfId="26184" xr:uid="{00000000-0005-0000-0000-0000CA4E0000}"/>
    <cellStyle name="60% - Énfasis1 2 2 5 2 3 2 6" xfId="41013" xr:uid="{00000000-0005-0000-0000-0000CB4E0000}"/>
    <cellStyle name="60% - Énfasis1 2 2 5 2 3 2 7" xfId="46076" xr:uid="{AA653668-55B0-4978-8C6B-118283CDBCCE}"/>
    <cellStyle name="60% - Énfasis1 2 2 5 2 3 3" xfId="6590" xr:uid="{00000000-0005-0000-0000-0000CC4E0000}"/>
    <cellStyle name="60% - Énfasis1 2 2 5 2 3 3 2" xfId="28683" xr:uid="{00000000-0005-0000-0000-0000CD4E0000}"/>
    <cellStyle name="60% - Énfasis1 2 2 5 2 3 4" xfId="20992" xr:uid="{00000000-0005-0000-0000-0000CE4E0000}"/>
    <cellStyle name="60% - Énfasis1 2 2 5 2 3 4 2" xfId="33568" xr:uid="{00000000-0005-0000-0000-0000CF4E0000}"/>
    <cellStyle name="60% - Énfasis1 2 2 5 2 3 5" xfId="11501" xr:uid="{00000000-0005-0000-0000-0000D04E0000}"/>
    <cellStyle name="60% - Énfasis1 2 2 5 2 3 6" xfId="23642" xr:uid="{00000000-0005-0000-0000-0000D14E0000}"/>
    <cellStyle name="60% - Énfasis1 2 2 5 2 3 7" xfId="38472" xr:uid="{00000000-0005-0000-0000-0000D24E0000}"/>
    <cellStyle name="60% - Énfasis1 2 2 5 2 3 8" xfId="43540" xr:uid="{9279E1E9-8D21-486D-A361-71F7D6414EE7}"/>
    <cellStyle name="60% - Énfasis1 2 2 5 2 4" xfId="3178" xr:uid="{00000000-0005-0000-0000-0000D34E0000}"/>
    <cellStyle name="60% - Énfasis1 2 2 5 2 4 2" xfId="17288" xr:uid="{00000000-0005-0000-0000-0000D44E0000}"/>
    <cellStyle name="60% - Énfasis1 2 2 5 2 4 2 2" xfId="30181" xr:uid="{00000000-0005-0000-0000-0000D54E0000}"/>
    <cellStyle name="60% - Énfasis1 2 2 5 2 4 3" xfId="12999" xr:uid="{00000000-0005-0000-0000-0000D64E0000}"/>
    <cellStyle name="60% - Énfasis1 2 2 5 2 4 3 2" xfId="35066" xr:uid="{00000000-0005-0000-0000-0000D74E0000}"/>
    <cellStyle name="60% - Énfasis1 2 2 5 2 4 4" xfId="8121" xr:uid="{00000000-0005-0000-0000-0000D84E0000}"/>
    <cellStyle name="60% - Énfasis1 2 2 5 2 4 5" xfId="25246" xr:uid="{00000000-0005-0000-0000-0000D94E0000}"/>
    <cellStyle name="60% - Énfasis1 2 2 5 2 4 6" xfId="40075" xr:uid="{00000000-0005-0000-0000-0000DA4E0000}"/>
    <cellStyle name="60% - Énfasis1 2 2 5 2 4 7" xfId="45138" xr:uid="{E401CC20-0275-4305-8FCD-E929CE38F3A7}"/>
    <cellStyle name="60% - Énfasis1 2 2 5 2 5" xfId="5652" xr:uid="{00000000-0005-0000-0000-0000DB4E0000}"/>
    <cellStyle name="60% - Énfasis1 2 2 5 2 5 2" xfId="27745" xr:uid="{00000000-0005-0000-0000-0000DC4E0000}"/>
    <cellStyle name="60% - Énfasis1 2 2 5 2 6" xfId="15733" xr:uid="{00000000-0005-0000-0000-0000DD4E0000}"/>
    <cellStyle name="60% - Énfasis1 2 2 5 2 6 2" xfId="32630" xr:uid="{00000000-0005-0000-0000-0000DE4E0000}"/>
    <cellStyle name="60% - Énfasis1 2 2 5 2 7" xfId="20036" xr:uid="{00000000-0005-0000-0000-0000DF4E0000}"/>
    <cellStyle name="60% - Énfasis1 2 2 5 2 8" xfId="10563" xr:uid="{00000000-0005-0000-0000-0000E04E0000}"/>
    <cellStyle name="60% - Énfasis1 2 2 5 2 9" xfId="22704" xr:uid="{00000000-0005-0000-0000-0000E14E0000}"/>
    <cellStyle name="60% - Énfasis1 2 2 5 3" xfId="1523" xr:uid="{00000000-0005-0000-0000-0000E24E0000}"/>
    <cellStyle name="60% - Énfasis1 2 2 5 3 2" xfId="3965" xr:uid="{00000000-0005-0000-0000-0000E34E0000}"/>
    <cellStyle name="60% - Énfasis1 2 2 5 3 2 2" xfId="18075" xr:uid="{00000000-0005-0000-0000-0000E44E0000}"/>
    <cellStyle name="60% - Énfasis1 2 2 5 3 2 2 2" xfId="30968" xr:uid="{00000000-0005-0000-0000-0000E54E0000}"/>
    <cellStyle name="60% - Énfasis1 2 2 5 3 2 3" xfId="13786" xr:uid="{00000000-0005-0000-0000-0000E64E0000}"/>
    <cellStyle name="60% - Énfasis1 2 2 5 3 2 3 2" xfId="35853" xr:uid="{00000000-0005-0000-0000-0000E74E0000}"/>
    <cellStyle name="60% - Énfasis1 2 2 5 3 2 4" xfId="8908" xr:uid="{00000000-0005-0000-0000-0000E84E0000}"/>
    <cellStyle name="60% - Énfasis1 2 2 5 3 2 5" xfId="26033" xr:uid="{00000000-0005-0000-0000-0000E94E0000}"/>
    <cellStyle name="60% - Énfasis1 2 2 5 3 2 6" xfId="40862" xr:uid="{00000000-0005-0000-0000-0000EA4E0000}"/>
    <cellStyle name="60% - Énfasis1 2 2 5 3 2 7" xfId="45925" xr:uid="{16E03D0D-4334-4904-99CB-7E27EDDD586E}"/>
    <cellStyle name="60% - Énfasis1 2 2 5 3 3" xfId="6439" xr:uid="{00000000-0005-0000-0000-0000EB4E0000}"/>
    <cellStyle name="60% - Énfasis1 2 2 5 3 3 2" xfId="28532" xr:uid="{00000000-0005-0000-0000-0000EC4E0000}"/>
    <cellStyle name="60% - Énfasis1 2 2 5 3 4" xfId="15582" xr:uid="{00000000-0005-0000-0000-0000ED4E0000}"/>
    <cellStyle name="60% - Énfasis1 2 2 5 3 4 2" xfId="33417" xr:uid="{00000000-0005-0000-0000-0000EE4E0000}"/>
    <cellStyle name="60% - Énfasis1 2 2 5 3 5" xfId="20841" xr:uid="{00000000-0005-0000-0000-0000EF4E0000}"/>
    <cellStyle name="60% - Énfasis1 2 2 5 3 6" xfId="11350" xr:uid="{00000000-0005-0000-0000-0000F04E0000}"/>
    <cellStyle name="60% - Énfasis1 2 2 5 3 7" xfId="23491" xr:uid="{00000000-0005-0000-0000-0000F14E0000}"/>
    <cellStyle name="60% - Énfasis1 2 2 5 3 8" xfId="38321" xr:uid="{00000000-0005-0000-0000-0000F24E0000}"/>
    <cellStyle name="60% - Énfasis1 2 2 5 3 9" xfId="43389" xr:uid="{285BB1BD-8D4C-4D63-9517-C8259C08798D}"/>
    <cellStyle name="60% - Énfasis1 2 2 5 4" xfId="2136" xr:uid="{00000000-0005-0000-0000-0000F34E0000}"/>
    <cellStyle name="60% - Énfasis1 2 2 5 4 2" xfId="4578" xr:uid="{00000000-0005-0000-0000-0000F44E0000}"/>
    <cellStyle name="60% - Énfasis1 2 2 5 4 2 2" xfId="18688" xr:uid="{00000000-0005-0000-0000-0000F54E0000}"/>
    <cellStyle name="60% - Énfasis1 2 2 5 4 2 2 2" xfId="31581" xr:uid="{00000000-0005-0000-0000-0000F64E0000}"/>
    <cellStyle name="60% - Énfasis1 2 2 5 4 2 3" xfId="14399" xr:uid="{00000000-0005-0000-0000-0000F74E0000}"/>
    <cellStyle name="60% - Énfasis1 2 2 5 4 2 3 2" xfId="36466" xr:uid="{00000000-0005-0000-0000-0000F84E0000}"/>
    <cellStyle name="60% - Énfasis1 2 2 5 4 2 4" xfId="9521" xr:uid="{00000000-0005-0000-0000-0000F94E0000}"/>
    <cellStyle name="60% - Énfasis1 2 2 5 4 2 5" xfId="26646" xr:uid="{00000000-0005-0000-0000-0000FA4E0000}"/>
    <cellStyle name="60% - Énfasis1 2 2 5 4 2 6" xfId="41475" xr:uid="{00000000-0005-0000-0000-0000FB4E0000}"/>
    <cellStyle name="60% - Énfasis1 2 2 5 4 2 7" xfId="46538" xr:uid="{5D30BF8B-DC5E-4C34-BD48-47A9488CF19D}"/>
    <cellStyle name="60% - Énfasis1 2 2 5 4 3" xfId="7052" xr:uid="{00000000-0005-0000-0000-0000FC4E0000}"/>
    <cellStyle name="60% - Énfasis1 2 2 5 4 3 2" xfId="29145" xr:uid="{00000000-0005-0000-0000-0000FD4E0000}"/>
    <cellStyle name="60% - Énfasis1 2 2 5 4 4" xfId="16213" xr:uid="{00000000-0005-0000-0000-0000FE4E0000}"/>
    <cellStyle name="60% - Énfasis1 2 2 5 4 4 2" xfId="34030" xr:uid="{00000000-0005-0000-0000-0000FF4E0000}"/>
    <cellStyle name="60% - Énfasis1 2 2 5 4 5" xfId="21454" xr:uid="{00000000-0005-0000-0000-0000004F0000}"/>
    <cellStyle name="60% - Énfasis1 2 2 5 4 6" xfId="11963" xr:uid="{00000000-0005-0000-0000-0000014F0000}"/>
    <cellStyle name="60% - Énfasis1 2 2 5 4 7" xfId="24104" xr:uid="{00000000-0005-0000-0000-0000024F0000}"/>
    <cellStyle name="60% - Énfasis1 2 2 5 4 8" xfId="38934" xr:uid="{00000000-0005-0000-0000-0000034F0000}"/>
    <cellStyle name="60% - Énfasis1 2 2 5 4 9" xfId="44002" xr:uid="{16DDDFB9-F6F3-444E-B854-7AE34D294CA1}"/>
    <cellStyle name="60% - Énfasis1 2 2 5 5" xfId="2573" xr:uid="{00000000-0005-0000-0000-0000044F0000}"/>
    <cellStyle name="60% - Énfasis1 2 2 5 5 2" xfId="5015" xr:uid="{00000000-0005-0000-0000-0000054F0000}"/>
    <cellStyle name="60% - Énfasis1 2 2 5 5 2 2" xfId="19125" xr:uid="{00000000-0005-0000-0000-0000064F0000}"/>
    <cellStyle name="60% - Énfasis1 2 2 5 5 2 2 2" xfId="32018" xr:uid="{00000000-0005-0000-0000-0000074F0000}"/>
    <cellStyle name="60% - Énfasis1 2 2 5 5 2 3" xfId="14836" xr:uid="{00000000-0005-0000-0000-0000084F0000}"/>
    <cellStyle name="60% - Énfasis1 2 2 5 5 2 3 2" xfId="36903" xr:uid="{00000000-0005-0000-0000-0000094F0000}"/>
    <cellStyle name="60% - Énfasis1 2 2 5 5 2 4" xfId="9958" xr:uid="{00000000-0005-0000-0000-00000A4F0000}"/>
    <cellStyle name="60% - Énfasis1 2 2 5 5 2 5" xfId="27083" xr:uid="{00000000-0005-0000-0000-00000B4F0000}"/>
    <cellStyle name="60% - Énfasis1 2 2 5 5 2 6" xfId="41912" xr:uid="{00000000-0005-0000-0000-00000C4F0000}"/>
    <cellStyle name="60% - Énfasis1 2 2 5 5 2 7" xfId="46975" xr:uid="{FF4BFB72-C335-4E8A-BF97-578CAD5FC54A}"/>
    <cellStyle name="60% - Énfasis1 2 2 5 5 3" xfId="7489" xr:uid="{00000000-0005-0000-0000-00000D4F0000}"/>
    <cellStyle name="60% - Énfasis1 2 2 5 5 3 2" xfId="29582" xr:uid="{00000000-0005-0000-0000-00000E4F0000}"/>
    <cellStyle name="60% - Énfasis1 2 2 5 5 4" xfId="16650" xr:uid="{00000000-0005-0000-0000-00000F4F0000}"/>
    <cellStyle name="60% - Énfasis1 2 2 5 5 4 2" xfId="34467" xr:uid="{00000000-0005-0000-0000-0000104F0000}"/>
    <cellStyle name="60% - Énfasis1 2 2 5 5 5" xfId="21891" xr:uid="{00000000-0005-0000-0000-0000114F0000}"/>
    <cellStyle name="60% - Énfasis1 2 2 5 5 6" xfId="12400" xr:uid="{00000000-0005-0000-0000-0000124F0000}"/>
    <cellStyle name="60% - Énfasis1 2 2 5 5 7" xfId="24541" xr:uid="{00000000-0005-0000-0000-0000134F0000}"/>
    <cellStyle name="60% - Énfasis1 2 2 5 5 8" xfId="39371" xr:uid="{00000000-0005-0000-0000-0000144F0000}"/>
    <cellStyle name="60% - Énfasis1 2 2 5 5 9" xfId="44439" xr:uid="{DE79CE55-6078-492A-B56E-FEC63A94462E}"/>
    <cellStyle name="60% - Énfasis1 2 2 5 6" xfId="1081" xr:uid="{00000000-0005-0000-0000-0000154F0000}"/>
    <cellStyle name="60% - Énfasis1 2 2 5 6 2" xfId="3526" xr:uid="{00000000-0005-0000-0000-0000164F0000}"/>
    <cellStyle name="60% - Énfasis1 2 2 5 6 2 2" xfId="17636" xr:uid="{00000000-0005-0000-0000-0000174F0000}"/>
    <cellStyle name="60% - Énfasis1 2 2 5 6 2 2 2" xfId="30529" xr:uid="{00000000-0005-0000-0000-0000184F0000}"/>
    <cellStyle name="60% - Énfasis1 2 2 5 6 2 3" xfId="13347" xr:uid="{00000000-0005-0000-0000-0000194F0000}"/>
    <cellStyle name="60% - Énfasis1 2 2 5 6 2 3 2" xfId="35414" xr:uid="{00000000-0005-0000-0000-00001A4F0000}"/>
    <cellStyle name="60% - Énfasis1 2 2 5 6 2 4" xfId="8469" xr:uid="{00000000-0005-0000-0000-00001B4F0000}"/>
    <cellStyle name="60% - Énfasis1 2 2 5 6 2 5" xfId="25594" xr:uid="{00000000-0005-0000-0000-00001C4F0000}"/>
    <cellStyle name="60% - Énfasis1 2 2 5 6 2 6" xfId="40423" xr:uid="{00000000-0005-0000-0000-00001D4F0000}"/>
    <cellStyle name="60% - Énfasis1 2 2 5 6 2 7" xfId="45486" xr:uid="{C241A0E6-3A64-4650-ADAD-CB84457DF2F3}"/>
    <cellStyle name="60% - Énfasis1 2 2 5 6 3" xfId="6000" xr:uid="{00000000-0005-0000-0000-00001E4F0000}"/>
    <cellStyle name="60% - Énfasis1 2 2 5 6 3 2" xfId="28093" xr:uid="{00000000-0005-0000-0000-00001F4F0000}"/>
    <cellStyle name="60% - Énfasis1 2 2 5 6 4" xfId="20402" xr:uid="{00000000-0005-0000-0000-0000204F0000}"/>
    <cellStyle name="60% - Énfasis1 2 2 5 6 4 2" xfId="32978" xr:uid="{00000000-0005-0000-0000-0000214F0000}"/>
    <cellStyle name="60% - Énfasis1 2 2 5 6 5" xfId="10911" xr:uid="{00000000-0005-0000-0000-0000224F0000}"/>
    <cellStyle name="60% - Énfasis1 2 2 5 6 6" xfId="23052" xr:uid="{00000000-0005-0000-0000-0000234F0000}"/>
    <cellStyle name="60% - Énfasis1 2 2 5 6 7" xfId="37882" xr:uid="{00000000-0005-0000-0000-0000244F0000}"/>
    <cellStyle name="60% - Énfasis1 2 2 5 6 8" xfId="42950" xr:uid="{FC395ABD-DC75-410B-8F16-3FD4C1A18DC1}"/>
    <cellStyle name="60% - Énfasis1 2 2 5 7" xfId="3027" xr:uid="{00000000-0005-0000-0000-0000254F0000}"/>
    <cellStyle name="60% - Énfasis1 2 2 5 7 2" xfId="17137" xr:uid="{00000000-0005-0000-0000-0000264F0000}"/>
    <cellStyle name="60% - Énfasis1 2 2 5 7 2 2" xfId="30030" xr:uid="{00000000-0005-0000-0000-0000274F0000}"/>
    <cellStyle name="60% - Énfasis1 2 2 5 7 3" xfId="12848" xr:uid="{00000000-0005-0000-0000-0000284F0000}"/>
    <cellStyle name="60% - Énfasis1 2 2 5 7 3 2" xfId="34915" xr:uid="{00000000-0005-0000-0000-0000294F0000}"/>
    <cellStyle name="60% - Énfasis1 2 2 5 7 4" xfId="7970" xr:uid="{00000000-0005-0000-0000-00002A4F0000}"/>
    <cellStyle name="60% - Énfasis1 2 2 5 7 5" xfId="25095" xr:uid="{00000000-0005-0000-0000-00002B4F0000}"/>
    <cellStyle name="60% - Énfasis1 2 2 5 7 6" xfId="39924" xr:uid="{00000000-0005-0000-0000-00002C4F0000}"/>
    <cellStyle name="60% - Énfasis1 2 2 5 7 7" xfId="44987" xr:uid="{333F4797-34CB-417F-8E3A-FCD6F83990A1}"/>
    <cellStyle name="60% - Énfasis1 2 2 5 8" xfId="5501" xr:uid="{00000000-0005-0000-0000-00002D4F0000}"/>
    <cellStyle name="60% - Énfasis1 2 2 5 8 2" xfId="27594" xr:uid="{00000000-0005-0000-0000-00002E4F0000}"/>
    <cellStyle name="60% - Énfasis1 2 2 5 9" xfId="15143" xr:uid="{00000000-0005-0000-0000-00002F4F0000}"/>
    <cellStyle name="60% - Énfasis1 2 2 5 9 2" xfId="32479" xr:uid="{00000000-0005-0000-0000-0000304F0000}"/>
    <cellStyle name="60% - Énfasis1 2 2 6" xfId="295" xr:uid="{00000000-0005-0000-0000-0000314F0000}"/>
    <cellStyle name="60% - Énfasis1 2 2 6 10" xfId="22349" xr:uid="{00000000-0005-0000-0000-0000324F0000}"/>
    <cellStyle name="60% - Énfasis1 2 2 6 11" xfId="37179" xr:uid="{00000000-0005-0000-0000-0000334F0000}"/>
    <cellStyle name="60% - Énfasis1 2 2 6 12" xfId="42247" xr:uid="{66F00C1B-6E4D-4770-AAB5-D445E653C73A}"/>
    <cellStyle name="60% - Énfasis1 2 2 6 2" xfId="1317" xr:uid="{00000000-0005-0000-0000-0000344F0000}"/>
    <cellStyle name="60% - Énfasis1 2 2 6 2 2" xfId="3761" xr:uid="{00000000-0005-0000-0000-0000354F0000}"/>
    <cellStyle name="60% - Énfasis1 2 2 6 2 2 2" xfId="17871" xr:uid="{00000000-0005-0000-0000-0000364F0000}"/>
    <cellStyle name="60% - Énfasis1 2 2 6 2 2 2 2" xfId="30764" xr:uid="{00000000-0005-0000-0000-0000374F0000}"/>
    <cellStyle name="60% - Énfasis1 2 2 6 2 2 3" xfId="13582" xr:uid="{00000000-0005-0000-0000-0000384F0000}"/>
    <cellStyle name="60% - Énfasis1 2 2 6 2 2 3 2" xfId="35649" xr:uid="{00000000-0005-0000-0000-0000394F0000}"/>
    <cellStyle name="60% - Énfasis1 2 2 6 2 2 4" xfId="8704" xr:uid="{00000000-0005-0000-0000-00003A4F0000}"/>
    <cellStyle name="60% - Énfasis1 2 2 6 2 2 5" xfId="25829" xr:uid="{00000000-0005-0000-0000-00003B4F0000}"/>
    <cellStyle name="60% - Énfasis1 2 2 6 2 2 6" xfId="40658" xr:uid="{00000000-0005-0000-0000-00003C4F0000}"/>
    <cellStyle name="60% - Énfasis1 2 2 6 2 2 7" xfId="45721" xr:uid="{AC68298A-DF43-4231-BE81-81E985FF8BFA}"/>
    <cellStyle name="60% - Énfasis1 2 2 6 2 3" xfId="6235" xr:uid="{00000000-0005-0000-0000-00003D4F0000}"/>
    <cellStyle name="60% - Énfasis1 2 2 6 2 3 2" xfId="28328" xr:uid="{00000000-0005-0000-0000-00003E4F0000}"/>
    <cellStyle name="60% - Énfasis1 2 2 6 2 4" xfId="15378" xr:uid="{00000000-0005-0000-0000-00003F4F0000}"/>
    <cellStyle name="60% - Énfasis1 2 2 6 2 4 2" xfId="33213" xr:uid="{00000000-0005-0000-0000-0000404F0000}"/>
    <cellStyle name="60% - Énfasis1 2 2 6 2 5" xfId="20637" xr:uid="{00000000-0005-0000-0000-0000414F0000}"/>
    <cellStyle name="60% - Énfasis1 2 2 6 2 6" xfId="11146" xr:uid="{00000000-0005-0000-0000-0000424F0000}"/>
    <cellStyle name="60% - Énfasis1 2 2 6 2 7" xfId="23287" xr:uid="{00000000-0005-0000-0000-0000434F0000}"/>
    <cellStyle name="60% - Énfasis1 2 2 6 2 8" xfId="38117" xr:uid="{00000000-0005-0000-0000-0000444F0000}"/>
    <cellStyle name="60% - Énfasis1 2 2 6 2 9" xfId="43185" xr:uid="{28D42390-7128-416E-8AEF-4E1203788436}"/>
    <cellStyle name="60% - Énfasis1 2 2 6 3" xfId="1932" xr:uid="{00000000-0005-0000-0000-0000454F0000}"/>
    <cellStyle name="60% - Énfasis1 2 2 6 3 2" xfId="4374" xr:uid="{00000000-0005-0000-0000-0000464F0000}"/>
    <cellStyle name="60% - Énfasis1 2 2 6 3 2 2" xfId="18484" xr:uid="{00000000-0005-0000-0000-0000474F0000}"/>
    <cellStyle name="60% - Énfasis1 2 2 6 3 2 2 2" xfId="31377" xr:uid="{00000000-0005-0000-0000-0000484F0000}"/>
    <cellStyle name="60% - Énfasis1 2 2 6 3 2 3" xfId="14195" xr:uid="{00000000-0005-0000-0000-0000494F0000}"/>
    <cellStyle name="60% - Énfasis1 2 2 6 3 2 3 2" xfId="36262" xr:uid="{00000000-0005-0000-0000-00004A4F0000}"/>
    <cellStyle name="60% - Énfasis1 2 2 6 3 2 4" xfId="9317" xr:uid="{00000000-0005-0000-0000-00004B4F0000}"/>
    <cellStyle name="60% - Énfasis1 2 2 6 3 2 5" xfId="26442" xr:uid="{00000000-0005-0000-0000-00004C4F0000}"/>
    <cellStyle name="60% - Énfasis1 2 2 6 3 2 6" xfId="41271" xr:uid="{00000000-0005-0000-0000-00004D4F0000}"/>
    <cellStyle name="60% - Énfasis1 2 2 6 3 2 7" xfId="46334" xr:uid="{BDF660D0-BE75-46B0-8A40-1966A287AE6B}"/>
    <cellStyle name="60% - Énfasis1 2 2 6 3 3" xfId="6848" xr:uid="{00000000-0005-0000-0000-00004E4F0000}"/>
    <cellStyle name="60% - Énfasis1 2 2 6 3 3 2" xfId="28941" xr:uid="{00000000-0005-0000-0000-00004F4F0000}"/>
    <cellStyle name="60% - Énfasis1 2 2 6 3 4" xfId="16009" xr:uid="{00000000-0005-0000-0000-0000504F0000}"/>
    <cellStyle name="60% - Énfasis1 2 2 6 3 4 2" xfId="33826" xr:uid="{00000000-0005-0000-0000-0000514F0000}"/>
    <cellStyle name="60% - Énfasis1 2 2 6 3 5" xfId="21250" xr:uid="{00000000-0005-0000-0000-0000524F0000}"/>
    <cellStyle name="60% - Énfasis1 2 2 6 3 6" xfId="11759" xr:uid="{00000000-0005-0000-0000-0000534F0000}"/>
    <cellStyle name="60% - Énfasis1 2 2 6 3 7" xfId="23900" xr:uid="{00000000-0005-0000-0000-0000544F0000}"/>
    <cellStyle name="60% - Énfasis1 2 2 6 3 8" xfId="38730" xr:uid="{00000000-0005-0000-0000-0000554F0000}"/>
    <cellStyle name="60% - Énfasis1 2 2 6 3 9" xfId="43798" xr:uid="{32FDC026-B00B-4C2A-B50B-57856082EC11}"/>
    <cellStyle name="60% - Énfasis1 2 2 6 4" xfId="1132" xr:uid="{00000000-0005-0000-0000-0000564F0000}"/>
    <cellStyle name="60% - Énfasis1 2 2 6 4 2" xfId="3577" xr:uid="{00000000-0005-0000-0000-0000574F0000}"/>
    <cellStyle name="60% - Énfasis1 2 2 6 4 2 2" xfId="17687" xr:uid="{00000000-0005-0000-0000-0000584F0000}"/>
    <cellStyle name="60% - Énfasis1 2 2 6 4 2 2 2" xfId="30580" xr:uid="{00000000-0005-0000-0000-0000594F0000}"/>
    <cellStyle name="60% - Énfasis1 2 2 6 4 2 3" xfId="13398" xr:uid="{00000000-0005-0000-0000-00005A4F0000}"/>
    <cellStyle name="60% - Énfasis1 2 2 6 4 2 3 2" xfId="35465" xr:uid="{00000000-0005-0000-0000-00005B4F0000}"/>
    <cellStyle name="60% - Énfasis1 2 2 6 4 2 4" xfId="8520" xr:uid="{00000000-0005-0000-0000-00005C4F0000}"/>
    <cellStyle name="60% - Énfasis1 2 2 6 4 2 5" xfId="25645" xr:uid="{00000000-0005-0000-0000-00005D4F0000}"/>
    <cellStyle name="60% - Énfasis1 2 2 6 4 2 6" xfId="40474" xr:uid="{00000000-0005-0000-0000-00005E4F0000}"/>
    <cellStyle name="60% - Énfasis1 2 2 6 4 2 7" xfId="45537" xr:uid="{EE2E2793-D391-4E6F-BB14-4521AFECE071}"/>
    <cellStyle name="60% - Énfasis1 2 2 6 4 3" xfId="6051" xr:uid="{00000000-0005-0000-0000-00005F4F0000}"/>
    <cellStyle name="60% - Énfasis1 2 2 6 4 3 2" xfId="28144" xr:uid="{00000000-0005-0000-0000-0000604F0000}"/>
    <cellStyle name="60% - Énfasis1 2 2 6 4 4" xfId="20453" xr:uid="{00000000-0005-0000-0000-0000614F0000}"/>
    <cellStyle name="60% - Énfasis1 2 2 6 4 4 2" xfId="33029" xr:uid="{00000000-0005-0000-0000-0000624F0000}"/>
    <cellStyle name="60% - Énfasis1 2 2 6 4 5" xfId="10962" xr:uid="{00000000-0005-0000-0000-0000634F0000}"/>
    <cellStyle name="60% - Énfasis1 2 2 6 4 6" xfId="23103" xr:uid="{00000000-0005-0000-0000-0000644F0000}"/>
    <cellStyle name="60% - Énfasis1 2 2 6 4 7" xfId="37933" xr:uid="{00000000-0005-0000-0000-0000654F0000}"/>
    <cellStyle name="60% - Énfasis1 2 2 6 4 8" xfId="43001" xr:uid="{4396EC29-4285-48B0-BAD5-542943B70D99}"/>
    <cellStyle name="60% - Énfasis1 2 2 6 5" xfId="2823" xr:uid="{00000000-0005-0000-0000-0000664F0000}"/>
    <cellStyle name="60% - Énfasis1 2 2 6 5 2" xfId="16933" xr:uid="{00000000-0005-0000-0000-0000674F0000}"/>
    <cellStyle name="60% - Énfasis1 2 2 6 5 2 2" xfId="29826" xr:uid="{00000000-0005-0000-0000-0000684F0000}"/>
    <cellStyle name="60% - Énfasis1 2 2 6 5 3" xfId="12644" xr:uid="{00000000-0005-0000-0000-0000694F0000}"/>
    <cellStyle name="60% - Énfasis1 2 2 6 5 3 2" xfId="34711" xr:uid="{00000000-0005-0000-0000-00006A4F0000}"/>
    <cellStyle name="60% - Énfasis1 2 2 6 5 4" xfId="7766" xr:uid="{00000000-0005-0000-0000-00006B4F0000}"/>
    <cellStyle name="60% - Énfasis1 2 2 6 5 5" xfId="24891" xr:uid="{00000000-0005-0000-0000-00006C4F0000}"/>
    <cellStyle name="60% - Énfasis1 2 2 6 5 6" xfId="39720" xr:uid="{00000000-0005-0000-0000-00006D4F0000}"/>
    <cellStyle name="60% - Énfasis1 2 2 6 5 7" xfId="44783" xr:uid="{EE56120A-0B18-4375-A0F4-2D54D70F364C}"/>
    <cellStyle name="60% - Énfasis1 2 2 6 6" xfId="5297" xr:uid="{00000000-0005-0000-0000-00006E4F0000}"/>
    <cellStyle name="60% - Énfasis1 2 2 6 6 2" xfId="27390" xr:uid="{00000000-0005-0000-0000-00006F4F0000}"/>
    <cellStyle name="60% - Énfasis1 2 2 6 7" xfId="15194" xr:uid="{00000000-0005-0000-0000-0000704F0000}"/>
    <cellStyle name="60% - Énfasis1 2 2 6 7 2" xfId="32275" xr:uid="{00000000-0005-0000-0000-0000714F0000}"/>
    <cellStyle name="60% - Énfasis1 2 2 6 8" xfId="19681" xr:uid="{00000000-0005-0000-0000-0000724F0000}"/>
    <cellStyle name="60% - Énfasis1 2 2 6 9" xfId="10208" xr:uid="{00000000-0005-0000-0000-0000734F0000}"/>
    <cellStyle name="60% - Énfasis1 2 2 7" xfId="673" xr:uid="{00000000-0005-0000-0000-0000744F0000}"/>
    <cellStyle name="60% - Énfasis1 2 2 7 10" xfId="37530" xr:uid="{00000000-0005-0000-0000-0000754F0000}"/>
    <cellStyle name="60% - Énfasis1 2 2 7 11" xfId="42598" xr:uid="{63B38AE0-E349-43FF-9894-2425603941F9}"/>
    <cellStyle name="60% - Énfasis1 2 2 7 2" xfId="2283" xr:uid="{00000000-0005-0000-0000-0000764F0000}"/>
    <cellStyle name="60% - Énfasis1 2 2 7 2 2" xfId="4725" xr:uid="{00000000-0005-0000-0000-0000774F0000}"/>
    <cellStyle name="60% - Énfasis1 2 2 7 2 2 2" xfId="18835" xr:uid="{00000000-0005-0000-0000-0000784F0000}"/>
    <cellStyle name="60% - Énfasis1 2 2 7 2 2 2 2" xfId="31728" xr:uid="{00000000-0005-0000-0000-0000794F0000}"/>
    <cellStyle name="60% - Énfasis1 2 2 7 2 2 3" xfId="14546" xr:uid="{00000000-0005-0000-0000-00007A4F0000}"/>
    <cellStyle name="60% - Énfasis1 2 2 7 2 2 3 2" xfId="36613" xr:uid="{00000000-0005-0000-0000-00007B4F0000}"/>
    <cellStyle name="60% - Énfasis1 2 2 7 2 2 4" xfId="9668" xr:uid="{00000000-0005-0000-0000-00007C4F0000}"/>
    <cellStyle name="60% - Énfasis1 2 2 7 2 2 5" xfId="26793" xr:uid="{00000000-0005-0000-0000-00007D4F0000}"/>
    <cellStyle name="60% - Énfasis1 2 2 7 2 2 6" xfId="41622" xr:uid="{00000000-0005-0000-0000-00007E4F0000}"/>
    <cellStyle name="60% - Énfasis1 2 2 7 2 2 7" xfId="46685" xr:uid="{407F92A2-D084-428D-B119-45273A141260}"/>
    <cellStyle name="60% - Énfasis1 2 2 7 2 3" xfId="7199" xr:uid="{00000000-0005-0000-0000-00007F4F0000}"/>
    <cellStyle name="60% - Énfasis1 2 2 7 2 3 2" xfId="29292" xr:uid="{00000000-0005-0000-0000-0000804F0000}"/>
    <cellStyle name="60% - Énfasis1 2 2 7 2 4" xfId="16360" xr:uid="{00000000-0005-0000-0000-0000814F0000}"/>
    <cellStyle name="60% - Énfasis1 2 2 7 2 4 2" xfId="34177" xr:uid="{00000000-0005-0000-0000-0000824F0000}"/>
    <cellStyle name="60% - Énfasis1 2 2 7 2 5" xfId="21601" xr:uid="{00000000-0005-0000-0000-0000834F0000}"/>
    <cellStyle name="60% - Énfasis1 2 2 7 2 6" xfId="12110" xr:uid="{00000000-0005-0000-0000-0000844F0000}"/>
    <cellStyle name="60% - Énfasis1 2 2 7 2 7" xfId="24251" xr:uid="{00000000-0005-0000-0000-0000854F0000}"/>
    <cellStyle name="60% - Énfasis1 2 2 7 2 8" xfId="39081" xr:uid="{00000000-0005-0000-0000-0000864F0000}"/>
    <cellStyle name="60% - Énfasis1 2 2 7 2 9" xfId="44149" xr:uid="{08110805-88A1-4158-B1C2-C636DB24E177}"/>
    <cellStyle name="60% - Énfasis1 2 2 7 3" xfId="1670" xr:uid="{00000000-0005-0000-0000-0000874F0000}"/>
    <cellStyle name="60% - Énfasis1 2 2 7 3 2" xfId="4112" xr:uid="{00000000-0005-0000-0000-0000884F0000}"/>
    <cellStyle name="60% - Énfasis1 2 2 7 3 2 2" xfId="18222" xr:uid="{00000000-0005-0000-0000-0000894F0000}"/>
    <cellStyle name="60% - Énfasis1 2 2 7 3 2 2 2" xfId="31115" xr:uid="{00000000-0005-0000-0000-00008A4F0000}"/>
    <cellStyle name="60% - Énfasis1 2 2 7 3 2 3" xfId="13933" xr:uid="{00000000-0005-0000-0000-00008B4F0000}"/>
    <cellStyle name="60% - Énfasis1 2 2 7 3 2 3 2" xfId="36000" xr:uid="{00000000-0005-0000-0000-00008C4F0000}"/>
    <cellStyle name="60% - Énfasis1 2 2 7 3 2 4" xfId="9055" xr:uid="{00000000-0005-0000-0000-00008D4F0000}"/>
    <cellStyle name="60% - Énfasis1 2 2 7 3 2 5" xfId="26180" xr:uid="{00000000-0005-0000-0000-00008E4F0000}"/>
    <cellStyle name="60% - Énfasis1 2 2 7 3 2 6" xfId="41009" xr:uid="{00000000-0005-0000-0000-00008F4F0000}"/>
    <cellStyle name="60% - Énfasis1 2 2 7 3 2 7" xfId="46072" xr:uid="{9B48C606-1618-4547-98EE-61215E46E91F}"/>
    <cellStyle name="60% - Énfasis1 2 2 7 3 3" xfId="6586" xr:uid="{00000000-0005-0000-0000-0000904F0000}"/>
    <cellStyle name="60% - Énfasis1 2 2 7 3 3 2" xfId="28679" xr:uid="{00000000-0005-0000-0000-0000914F0000}"/>
    <cellStyle name="60% - Énfasis1 2 2 7 3 4" xfId="20988" xr:uid="{00000000-0005-0000-0000-0000924F0000}"/>
    <cellStyle name="60% - Énfasis1 2 2 7 3 4 2" xfId="33564" xr:uid="{00000000-0005-0000-0000-0000934F0000}"/>
    <cellStyle name="60% - Énfasis1 2 2 7 3 5" xfId="11497" xr:uid="{00000000-0005-0000-0000-0000944F0000}"/>
    <cellStyle name="60% - Énfasis1 2 2 7 3 6" xfId="23638" xr:uid="{00000000-0005-0000-0000-0000954F0000}"/>
    <cellStyle name="60% - Énfasis1 2 2 7 3 7" xfId="38468" xr:uid="{00000000-0005-0000-0000-0000964F0000}"/>
    <cellStyle name="60% - Énfasis1 2 2 7 3 8" xfId="43536" xr:uid="{C24F2308-2C35-4EC5-BEE7-A5FDC658F82F}"/>
    <cellStyle name="60% - Énfasis1 2 2 7 4" xfId="3174" xr:uid="{00000000-0005-0000-0000-0000974F0000}"/>
    <cellStyle name="60% - Énfasis1 2 2 7 4 2" xfId="17284" xr:uid="{00000000-0005-0000-0000-0000984F0000}"/>
    <cellStyle name="60% - Énfasis1 2 2 7 4 2 2" xfId="30177" xr:uid="{00000000-0005-0000-0000-0000994F0000}"/>
    <cellStyle name="60% - Énfasis1 2 2 7 4 3" xfId="12995" xr:uid="{00000000-0005-0000-0000-00009A4F0000}"/>
    <cellStyle name="60% - Énfasis1 2 2 7 4 3 2" xfId="35062" xr:uid="{00000000-0005-0000-0000-00009B4F0000}"/>
    <cellStyle name="60% - Énfasis1 2 2 7 4 4" xfId="8117" xr:uid="{00000000-0005-0000-0000-00009C4F0000}"/>
    <cellStyle name="60% - Énfasis1 2 2 7 4 5" xfId="25242" xr:uid="{00000000-0005-0000-0000-00009D4F0000}"/>
    <cellStyle name="60% - Énfasis1 2 2 7 4 6" xfId="40071" xr:uid="{00000000-0005-0000-0000-00009E4F0000}"/>
    <cellStyle name="60% - Énfasis1 2 2 7 4 7" xfId="45134" xr:uid="{9DC10839-0AF0-4AEF-9055-481B53BE3127}"/>
    <cellStyle name="60% - Énfasis1 2 2 7 5" xfId="5648" xr:uid="{00000000-0005-0000-0000-00009F4F0000}"/>
    <cellStyle name="60% - Énfasis1 2 2 7 5 2" xfId="27741" xr:uid="{00000000-0005-0000-0000-0000A04F0000}"/>
    <cellStyle name="60% - Énfasis1 2 2 7 6" xfId="15729" xr:uid="{00000000-0005-0000-0000-0000A14F0000}"/>
    <cellStyle name="60% - Énfasis1 2 2 7 6 2" xfId="32626" xr:uid="{00000000-0005-0000-0000-0000A24F0000}"/>
    <cellStyle name="60% - Énfasis1 2 2 7 7" xfId="20032" xr:uid="{00000000-0005-0000-0000-0000A34F0000}"/>
    <cellStyle name="60% - Énfasis1 2 2 7 8" xfId="10559" xr:uid="{00000000-0005-0000-0000-0000A44F0000}"/>
    <cellStyle name="60% - Énfasis1 2 2 7 9" xfId="22700" xr:uid="{00000000-0005-0000-0000-0000A54F0000}"/>
    <cellStyle name="60% - Énfasis1 2 2 8" xfId="1187" xr:uid="{00000000-0005-0000-0000-0000A64F0000}"/>
    <cellStyle name="60% - Énfasis1 2 2 8 2" xfId="3632" xr:uid="{00000000-0005-0000-0000-0000A74F0000}"/>
    <cellStyle name="60% - Énfasis1 2 2 8 2 2" xfId="17742" xr:uid="{00000000-0005-0000-0000-0000A84F0000}"/>
    <cellStyle name="60% - Énfasis1 2 2 8 2 2 2" xfId="30635" xr:uid="{00000000-0005-0000-0000-0000A94F0000}"/>
    <cellStyle name="60% - Énfasis1 2 2 8 2 3" xfId="13453" xr:uid="{00000000-0005-0000-0000-0000AA4F0000}"/>
    <cellStyle name="60% - Énfasis1 2 2 8 2 3 2" xfId="35520" xr:uid="{00000000-0005-0000-0000-0000AB4F0000}"/>
    <cellStyle name="60% - Énfasis1 2 2 8 2 4" xfId="8575" xr:uid="{00000000-0005-0000-0000-0000AC4F0000}"/>
    <cellStyle name="60% - Énfasis1 2 2 8 2 5" xfId="25700" xr:uid="{00000000-0005-0000-0000-0000AD4F0000}"/>
    <cellStyle name="60% - Énfasis1 2 2 8 2 6" xfId="40529" xr:uid="{00000000-0005-0000-0000-0000AE4F0000}"/>
    <cellStyle name="60% - Énfasis1 2 2 8 2 7" xfId="45592" xr:uid="{CFAB7772-9BF9-4F99-AAB1-A7C3FDAD69D1}"/>
    <cellStyle name="60% - Énfasis1 2 2 8 3" xfId="6106" xr:uid="{00000000-0005-0000-0000-0000AF4F0000}"/>
    <cellStyle name="60% - Énfasis1 2 2 8 3 2" xfId="28199" xr:uid="{00000000-0005-0000-0000-0000B04F0000}"/>
    <cellStyle name="60% - Énfasis1 2 2 8 4" xfId="15249" xr:uid="{00000000-0005-0000-0000-0000B14F0000}"/>
    <cellStyle name="60% - Énfasis1 2 2 8 4 2" xfId="33084" xr:uid="{00000000-0005-0000-0000-0000B24F0000}"/>
    <cellStyle name="60% - Énfasis1 2 2 8 5" xfId="20508" xr:uid="{00000000-0005-0000-0000-0000B34F0000}"/>
    <cellStyle name="60% - Énfasis1 2 2 8 6" xfId="11017" xr:uid="{00000000-0005-0000-0000-0000B44F0000}"/>
    <cellStyle name="60% - Énfasis1 2 2 8 7" xfId="23158" xr:uid="{00000000-0005-0000-0000-0000B54F0000}"/>
    <cellStyle name="60% - Énfasis1 2 2 8 8" xfId="37988" xr:uid="{00000000-0005-0000-0000-0000B64F0000}"/>
    <cellStyle name="60% - Énfasis1 2 2 8 9" xfId="43056" xr:uid="{B605F1F5-F41F-4190-8DC0-30574020AE2A}"/>
    <cellStyle name="60% - Énfasis1 2 2 9" xfId="1803" xr:uid="{00000000-0005-0000-0000-0000B74F0000}"/>
    <cellStyle name="60% - Énfasis1 2 2 9 2" xfId="4245" xr:uid="{00000000-0005-0000-0000-0000B84F0000}"/>
    <cellStyle name="60% - Énfasis1 2 2 9 2 2" xfId="18355" xr:uid="{00000000-0005-0000-0000-0000B94F0000}"/>
    <cellStyle name="60% - Énfasis1 2 2 9 2 2 2" xfId="31248" xr:uid="{00000000-0005-0000-0000-0000BA4F0000}"/>
    <cellStyle name="60% - Énfasis1 2 2 9 2 3" xfId="14066" xr:uid="{00000000-0005-0000-0000-0000BB4F0000}"/>
    <cellStyle name="60% - Énfasis1 2 2 9 2 3 2" xfId="36133" xr:uid="{00000000-0005-0000-0000-0000BC4F0000}"/>
    <cellStyle name="60% - Énfasis1 2 2 9 2 4" xfId="9188" xr:uid="{00000000-0005-0000-0000-0000BD4F0000}"/>
    <cellStyle name="60% - Énfasis1 2 2 9 2 5" xfId="26313" xr:uid="{00000000-0005-0000-0000-0000BE4F0000}"/>
    <cellStyle name="60% - Énfasis1 2 2 9 2 6" xfId="41142" xr:uid="{00000000-0005-0000-0000-0000BF4F0000}"/>
    <cellStyle name="60% - Énfasis1 2 2 9 2 7" xfId="46205" xr:uid="{127BA3B3-5B82-4D38-BCFD-A305793DCEEE}"/>
    <cellStyle name="60% - Énfasis1 2 2 9 3" xfId="6719" xr:uid="{00000000-0005-0000-0000-0000C04F0000}"/>
    <cellStyle name="60% - Énfasis1 2 2 9 3 2" xfId="28812" xr:uid="{00000000-0005-0000-0000-0000C14F0000}"/>
    <cellStyle name="60% - Énfasis1 2 2 9 4" xfId="15880" xr:uid="{00000000-0005-0000-0000-0000C24F0000}"/>
    <cellStyle name="60% - Énfasis1 2 2 9 4 2" xfId="33697" xr:uid="{00000000-0005-0000-0000-0000C34F0000}"/>
    <cellStyle name="60% - Énfasis1 2 2 9 5" xfId="21121" xr:uid="{00000000-0005-0000-0000-0000C44F0000}"/>
    <cellStyle name="60% - Énfasis1 2 2 9 6" xfId="11630" xr:uid="{00000000-0005-0000-0000-0000C54F0000}"/>
    <cellStyle name="60% - Énfasis1 2 2 9 7" xfId="23771" xr:uid="{00000000-0005-0000-0000-0000C64F0000}"/>
    <cellStyle name="60% - Énfasis1 2 2 9 8" xfId="38601" xr:uid="{00000000-0005-0000-0000-0000C74F0000}"/>
    <cellStyle name="60% - Énfasis1 2 2 9 9" xfId="43669" xr:uid="{655FC8C4-BD05-4DFA-A13A-BE5B3190A048}"/>
    <cellStyle name="60% - Énfasis1 2 20" xfId="22050" xr:uid="{00000000-0005-0000-0000-0000C84F0000}"/>
    <cellStyle name="60% - Énfasis1 2 21" xfId="22178" xr:uid="{00000000-0005-0000-0000-0000C94F0000}"/>
    <cellStyle name="60% - Énfasis1 2 22" xfId="37008" xr:uid="{00000000-0005-0000-0000-0000CA4F0000}"/>
    <cellStyle name="60% - Énfasis1 2 23" xfId="42081" xr:uid="{C22DDBDF-5AC9-4B00-B447-7D7D18505DB0}"/>
    <cellStyle name="60% - Énfasis1 2 3" xfId="222" xr:uid="{00000000-0005-0000-0000-0000CB4F0000}"/>
    <cellStyle name="60% - Énfasis1 2 3 10" xfId="15036" xr:uid="{00000000-0005-0000-0000-0000CC4F0000}"/>
    <cellStyle name="60% - Énfasis1 2 3 10 2" xfId="32206" xr:uid="{00000000-0005-0000-0000-0000CD4F0000}"/>
    <cellStyle name="60% - Énfasis1 2 3 11" xfId="19366" xr:uid="{00000000-0005-0000-0000-0000CE4F0000}"/>
    <cellStyle name="60% - Énfasis1 2 3 12" xfId="19614" xr:uid="{00000000-0005-0000-0000-0000CF4F0000}"/>
    <cellStyle name="60% - Énfasis1 2 3 13" xfId="10139" xr:uid="{00000000-0005-0000-0000-0000D04F0000}"/>
    <cellStyle name="60% - Énfasis1 2 3 14" xfId="22085" xr:uid="{00000000-0005-0000-0000-0000D14F0000}"/>
    <cellStyle name="60% - Énfasis1 2 3 15" xfId="22280" xr:uid="{00000000-0005-0000-0000-0000D24F0000}"/>
    <cellStyle name="60% - Énfasis1 2 3 16" xfId="37110" xr:uid="{00000000-0005-0000-0000-0000D34F0000}"/>
    <cellStyle name="60% - Énfasis1 2 3 17" xfId="42180" xr:uid="{AD5D5DB8-D82D-4AEB-8B27-672CE39CF4C0}"/>
    <cellStyle name="60% - Énfasis1 2 3 2" xfId="415" xr:uid="{00000000-0005-0000-0000-0000D44F0000}"/>
    <cellStyle name="60% - Énfasis1 2 3 2 10" xfId="37276" xr:uid="{00000000-0005-0000-0000-0000D54F0000}"/>
    <cellStyle name="60% - Énfasis1 2 3 2 11" xfId="42344" xr:uid="{7B1D139B-E16C-4FF5-8302-594A75A6B259}"/>
    <cellStyle name="60% - Énfasis1 2 3 2 2" xfId="2029" xr:uid="{00000000-0005-0000-0000-0000D64F0000}"/>
    <cellStyle name="60% - Énfasis1 2 3 2 2 2" xfId="4471" xr:uid="{00000000-0005-0000-0000-0000D74F0000}"/>
    <cellStyle name="60% - Énfasis1 2 3 2 2 2 2" xfId="18581" xr:uid="{00000000-0005-0000-0000-0000D84F0000}"/>
    <cellStyle name="60% - Énfasis1 2 3 2 2 2 2 2" xfId="31474" xr:uid="{00000000-0005-0000-0000-0000D94F0000}"/>
    <cellStyle name="60% - Énfasis1 2 3 2 2 2 3" xfId="14292" xr:uid="{00000000-0005-0000-0000-0000DA4F0000}"/>
    <cellStyle name="60% - Énfasis1 2 3 2 2 2 3 2" xfId="36359" xr:uid="{00000000-0005-0000-0000-0000DB4F0000}"/>
    <cellStyle name="60% - Énfasis1 2 3 2 2 2 4" xfId="9414" xr:uid="{00000000-0005-0000-0000-0000DC4F0000}"/>
    <cellStyle name="60% - Énfasis1 2 3 2 2 2 5" xfId="26539" xr:uid="{00000000-0005-0000-0000-0000DD4F0000}"/>
    <cellStyle name="60% - Énfasis1 2 3 2 2 2 6" xfId="41368" xr:uid="{00000000-0005-0000-0000-0000DE4F0000}"/>
    <cellStyle name="60% - Énfasis1 2 3 2 2 2 7" xfId="46431" xr:uid="{7F415C90-510B-4344-AA38-D993F25236EB}"/>
    <cellStyle name="60% - Énfasis1 2 3 2 2 3" xfId="6945" xr:uid="{00000000-0005-0000-0000-0000DF4F0000}"/>
    <cellStyle name="60% - Énfasis1 2 3 2 2 3 2" xfId="29038" xr:uid="{00000000-0005-0000-0000-0000E04F0000}"/>
    <cellStyle name="60% - Énfasis1 2 3 2 2 4" xfId="16106" xr:uid="{00000000-0005-0000-0000-0000E14F0000}"/>
    <cellStyle name="60% - Énfasis1 2 3 2 2 4 2" xfId="33923" xr:uid="{00000000-0005-0000-0000-0000E24F0000}"/>
    <cellStyle name="60% - Énfasis1 2 3 2 2 5" xfId="21347" xr:uid="{00000000-0005-0000-0000-0000E34F0000}"/>
    <cellStyle name="60% - Énfasis1 2 3 2 2 6" xfId="11856" xr:uid="{00000000-0005-0000-0000-0000E44F0000}"/>
    <cellStyle name="60% - Énfasis1 2 3 2 2 7" xfId="23997" xr:uid="{00000000-0005-0000-0000-0000E54F0000}"/>
    <cellStyle name="60% - Énfasis1 2 3 2 2 8" xfId="38827" xr:uid="{00000000-0005-0000-0000-0000E64F0000}"/>
    <cellStyle name="60% - Énfasis1 2 3 2 2 9" xfId="43895" xr:uid="{59D4AA08-1867-4B20-9A37-5C00635B023C}"/>
    <cellStyle name="60% - Énfasis1 2 3 2 3" xfId="1416" xr:uid="{00000000-0005-0000-0000-0000E74F0000}"/>
    <cellStyle name="60% - Énfasis1 2 3 2 3 2" xfId="3858" xr:uid="{00000000-0005-0000-0000-0000E84F0000}"/>
    <cellStyle name="60% - Énfasis1 2 3 2 3 2 2" xfId="17968" xr:uid="{00000000-0005-0000-0000-0000E94F0000}"/>
    <cellStyle name="60% - Énfasis1 2 3 2 3 2 2 2" xfId="30861" xr:uid="{00000000-0005-0000-0000-0000EA4F0000}"/>
    <cellStyle name="60% - Énfasis1 2 3 2 3 2 3" xfId="13679" xr:uid="{00000000-0005-0000-0000-0000EB4F0000}"/>
    <cellStyle name="60% - Énfasis1 2 3 2 3 2 3 2" xfId="35746" xr:uid="{00000000-0005-0000-0000-0000EC4F0000}"/>
    <cellStyle name="60% - Énfasis1 2 3 2 3 2 4" xfId="8801" xr:uid="{00000000-0005-0000-0000-0000ED4F0000}"/>
    <cellStyle name="60% - Énfasis1 2 3 2 3 2 5" xfId="25926" xr:uid="{00000000-0005-0000-0000-0000EE4F0000}"/>
    <cellStyle name="60% - Énfasis1 2 3 2 3 2 6" xfId="40755" xr:uid="{00000000-0005-0000-0000-0000EF4F0000}"/>
    <cellStyle name="60% - Énfasis1 2 3 2 3 2 7" xfId="45818" xr:uid="{383E7536-9AA8-47DA-A670-7150D9B1BA28}"/>
    <cellStyle name="60% - Énfasis1 2 3 2 3 3" xfId="6332" xr:uid="{00000000-0005-0000-0000-0000F04F0000}"/>
    <cellStyle name="60% - Énfasis1 2 3 2 3 3 2" xfId="28425" xr:uid="{00000000-0005-0000-0000-0000F14F0000}"/>
    <cellStyle name="60% - Énfasis1 2 3 2 3 4" xfId="20734" xr:uid="{00000000-0005-0000-0000-0000F24F0000}"/>
    <cellStyle name="60% - Énfasis1 2 3 2 3 4 2" xfId="33310" xr:uid="{00000000-0005-0000-0000-0000F34F0000}"/>
    <cellStyle name="60% - Énfasis1 2 3 2 3 5" xfId="11243" xr:uid="{00000000-0005-0000-0000-0000F44F0000}"/>
    <cellStyle name="60% - Énfasis1 2 3 2 3 6" xfId="23384" xr:uid="{00000000-0005-0000-0000-0000F54F0000}"/>
    <cellStyle name="60% - Énfasis1 2 3 2 3 7" xfId="38214" xr:uid="{00000000-0005-0000-0000-0000F64F0000}"/>
    <cellStyle name="60% - Énfasis1 2 3 2 3 8" xfId="43282" xr:uid="{E638274E-3844-47ED-B152-317DB53554B3}"/>
    <cellStyle name="60% - Énfasis1 2 3 2 4" xfId="2920" xr:uid="{00000000-0005-0000-0000-0000F74F0000}"/>
    <cellStyle name="60% - Énfasis1 2 3 2 4 2" xfId="17030" xr:uid="{00000000-0005-0000-0000-0000F84F0000}"/>
    <cellStyle name="60% - Énfasis1 2 3 2 4 2 2" xfId="29923" xr:uid="{00000000-0005-0000-0000-0000F94F0000}"/>
    <cellStyle name="60% - Énfasis1 2 3 2 4 3" xfId="12741" xr:uid="{00000000-0005-0000-0000-0000FA4F0000}"/>
    <cellStyle name="60% - Énfasis1 2 3 2 4 3 2" xfId="34808" xr:uid="{00000000-0005-0000-0000-0000FB4F0000}"/>
    <cellStyle name="60% - Énfasis1 2 3 2 4 4" xfId="7863" xr:uid="{00000000-0005-0000-0000-0000FC4F0000}"/>
    <cellStyle name="60% - Énfasis1 2 3 2 4 5" xfId="24988" xr:uid="{00000000-0005-0000-0000-0000FD4F0000}"/>
    <cellStyle name="60% - Énfasis1 2 3 2 4 6" xfId="39817" xr:uid="{00000000-0005-0000-0000-0000FE4F0000}"/>
    <cellStyle name="60% - Énfasis1 2 3 2 4 7" xfId="44880" xr:uid="{EF1D4547-0661-451E-8B59-A06CFDCD14F5}"/>
    <cellStyle name="60% - Énfasis1 2 3 2 5" xfId="5394" xr:uid="{00000000-0005-0000-0000-0000FF4F0000}"/>
    <cellStyle name="60% - Énfasis1 2 3 2 5 2" xfId="27487" xr:uid="{00000000-0005-0000-0000-000000500000}"/>
    <cellStyle name="60% - Énfasis1 2 3 2 6" xfId="15475" xr:uid="{00000000-0005-0000-0000-000001500000}"/>
    <cellStyle name="60% - Énfasis1 2 3 2 6 2" xfId="32372" xr:uid="{00000000-0005-0000-0000-000002500000}"/>
    <cellStyle name="60% - Énfasis1 2 3 2 7" xfId="19778" xr:uid="{00000000-0005-0000-0000-000003500000}"/>
    <cellStyle name="60% - Énfasis1 2 3 2 8" xfId="10305" xr:uid="{00000000-0005-0000-0000-000004500000}"/>
    <cellStyle name="60% - Énfasis1 2 3 2 9" xfId="22446" xr:uid="{00000000-0005-0000-0000-000005500000}"/>
    <cellStyle name="60% - Énfasis1 2 3 3" xfId="678" xr:uid="{00000000-0005-0000-0000-000006500000}"/>
    <cellStyle name="60% - Énfasis1 2 3 3 10" xfId="37535" xr:uid="{00000000-0005-0000-0000-000007500000}"/>
    <cellStyle name="60% - Énfasis1 2 3 3 11" xfId="42603" xr:uid="{308ADA0A-2451-4994-A8D4-FA16FFFD0A82}"/>
    <cellStyle name="60% - Énfasis1 2 3 3 2" xfId="2288" xr:uid="{00000000-0005-0000-0000-000008500000}"/>
    <cellStyle name="60% - Énfasis1 2 3 3 2 2" xfId="4730" xr:uid="{00000000-0005-0000-0000-000009500000}"/>
    <cellStyle name="60% - Énfasis1 2 3 3 2 2 2" xfId="18840" xr:uid="{00000000-0005-0000-0000-00000A500000}"/>
    <cellStyle name="60% - Énfasis1 2 3 3 2 2 2 2" xfId="31733" xr:uid="{00000000-0005-0000-0000-00000B500000}"/>
    <cellStyle name="60% - Énfasis1 2 3 3 2 2 3" xfId="14551" xr:uid="{00000000-0005-0000-0000-00000C500000}"/>
    <cellStyle name="60% - Énfasis1 2 3 3 2 2 3 2" xfId="36618" xr:uid="{00000000-0005-0000-0000-00000D500000}"/>
    <cellStyle name="60% - Énfasis1 2 3 3 2 2 4" xfId="9673" xr:uid="{00000000-0005-0000-0000-00000E500000}"/>
    <cellStyle name="60% - Énfasis1 2 3 3 2 2 5" xfId="26798" xr:uid="{00000000-0005-0000-0000-00000F500000}"/>
    <cellStyle name="60% - Énfasis1 2 3 3 2 2 6" xfId="41627" xr:uid="{00000000-0005-0000-0000-000010500000}"/>
    <cellStyle name="60% - Énfasis1 2 3 3 2 2 7" xfId="46690" xr:uid="{61DF2EFC-00F7-4E05-A1D3-AA7BB2DCEFF0}"/>
    <cellStyle name="60% - Énfasis1 2 3 3 2 3" xfId="7204" xr:uid="{00000000-0005-0000-0000-000011500000}"/>
    <cellStyle name="60% - Énfasis1 2 3 3 2 3 2" xfId="29297" xr:uid="{00000000-0005-0000-0000-000012500000}"/>
    <cellStyle name="60% - Énfasis1 2 3 3 2 4" xfId="16365" xr:uid="{00000000-0005-0000-0000-000013500000}"/>
    <cellStyle name="60% - Énfasis1 2 3 3 2 4 2" xfId="34182" xr:uid="{00000000-0005-0000-0000-000014500000}"/>
    <cellStyle name="60% - Énfasis1 2 3 3 2 5" xfId="21606" xr:uid="{00000000-0005-0000-0000-000015500000}"/>
    <cellStyle name="60% - Énfasis1 2 3 3 2 6" xfId="12115" xr:uid="{00000000-0005-0000-0000-000016500000}"/>
    <cellStyle name="60% - Énfasis1 2 3 3 2 7" xfId="24256" xr:uid="{00000000-0005-0000-0000-000017500000}"/>
    <cellStyle name="60% - Énfasis1 2 3 3 2 8" xfId="39086" xr:uid="{00000000-0005-0000-0000-000018500000}"/>
    <cellStyle name="60% - Énfasis1 2 3 3 2 9" xfId="44154" xr:uid="{A5F55FD7-FEF5-4DC0-A0B4-34ACD91C90DD}"/>
    <cellStyle name="60% - Énfasis1 2 3 3 3" xfId="1675" xr:uid="{00000000-0005-0000-0000-000019500000}"/>
    <cellStyle name="60% - Énfasis1 2 3 3 3 2" xfId="4117" xr:uid="{00000000-0005-0000-0000-00001A500000}"/>
    <cellStyle name="60% - Énfasis1 2 3 3 3 2 2" xfId="18227" xr:uid="{00000000-0005-0000-0000-00001B500000}"/>
    <cellStyle name="60% - Énfasis1 2 3 3 3 2 2 2" xfId="31120" xr:uid="{00000000-0005-0000-0000-00001C500000}"/>
    <cellStyle name="60% - Énfasis1 2 3 3 3 2 3" xfId="13938" xr:uid="{00000000-0005-0000-0000-00001D500000}"/>
    <cellStyle name="60% - Énfasis1 2 3 3 3 2 3 2" xfId="36005" xr:uid="{00000000-0005-0000-0000-00001E500000}"/>
    <cellStyle name="60% - Énfasis1 2 3 3 3 2 4" xfId="9060" xr:uid="{00000000-0005-0000-0000-00001F500000}"/>
    <cellStyle name="60% - Énfasis1 2 3 3 3 2 5" xfId="26185" xr:uid="{00000000-0005-0000-0000-000020500000}"/>
    <cellStyle name="60% - Énfasis1 2 3 3 3 2 6" xfId="41014" xr:uid="{00000000-0005-0000-0000-000021500000}"/>
    <cellStyle name="60% - Énfasis1 2 3 3 3 2 7" xfId="46077" xr:uid="{D4182F36-98F2-4E5D-901E-78A3B469058A}"/>
    <cellStyle name="60% - Énfasis1 2 3 3 3 3" xfId="6591" xr:uid="{00000000-0005-0000-0000-000022500000}"/>
    <cellStyle name="60% - Énfasis1 2 3 3 3 3 2" xfId="28684" xr:uid="{00000000-0005-0000-0000-000023500000}"/>
    <cellStyle name="60% - Énfasis1 2 3 3 3 4" xfId="20993" xr:uid="{00000000-0005-0000-0000-000024500000}"/>
    <cellStyle name="60% - Énfasis1 2 3 3 3 4 2" xfId="33569" xr:uid="{00000000-0005-0000-0000-000025500000}"/>
    <cellStyle name="60% - Énfasis1 2 3 3 3 5" xfId="11502" xr:uid="{00000000-0005-0000-0000-000026500000}"/>
    <cellStyle name="60% - Énfasis1 2 3 3 3 6" xfId="23643" xr:uid="{00000000-0005-0000-0000-000027500000}"/>
    <cellStyle name="60% - Énfasis1 2 3 3 3 7" xfId="38473" xr:uid="{00000000-0005-0000-0000-000028500000}"/>
    <cellStyle name="60% - Énfasis1 2 3 3 3 8" xfId="43541" xr:uid="{5183ED33-DE0E-4B50-B20F-BDCAEA93AA2A}"/>
    <cellStyle name="60% - Énfasis1 2 3 3 4" xfId="3179" xr:uid="{00000000-0005-0000-0000-000029500000}"/>
    <cellStyle name="60% - Énfasis1 2 3 3 4 2" xfId="17289" xr:uid="{00000000-0005-0000-0000-00002A500000}"/>
    <cellStyle name="60% - Énfasis1 2 3 3 4 2 2" xfId="30182" xr:uid="{00000000-0005-0000-0000-00002B500000}"/>
    <cellStyle name="60% - Énfasis1 2 3 3 4 3" xfId="13000" xr:uid="{00000000-0005-0000-0000-00002C500000}"/>
    <cellStyle name="60% - Énfasis1 2 3 3 4 3 2" xfId="35067" xr:uid="{00000000-0005-0000-0000-00002D500000}"/>
    <cellStyle name="60% - Énfasis1 2 3 3 4 4" xfId="8122" xr:uid="{00000000-0005-0000-0000-00002E500000}"/>
    <cellStyle name="60% - Énfasis1 2 3 3 4 5" xfId="25247" xr:uid="{00000000-0005-0000-0000-00002F500000}"/>
    <cellStyle name="60% - Énfasis1 2 3 3 4 6" xfId="40076" xr:uid="{00000000-0005-0000-0000-000030500000}"/>
    <cellStyle name="60% - Énfasis1 2 3 3 4 7" xfId="45139" xr:uid="{A3F88234-DD2D-4E8E-A9D8-2BA3FA6762B5}"/>
    <cellStyle name="60% - Énfasis1 2 3 3 5" xfId="5653" xr:uid="{00000000-0005-0000-0000-000031500000}"/>
    <cellStyle name="60% - Énfasis1 2 3 3 5 2" xfId="27746" xr:uid="{00000000-0005-0000-0000-000032500000}"/>
    <cellStyle name="60% - Énfasis1 2 3 3 6" xfId="15734" xr:uid="{00000000-0005-0000-0000-000033500000}"/>
    <cellStyle name="60% - Énfasis1 2 3 3 6 2" xfId="32631" xr:uid="{00000000-0005-0000-0000-000034500000}"/>
    <cellStyle name="60% - Énfasis1 2 3 3 7" xfId="20037" xr:uid="{00000000-0005-0000-0000-000035500000}"/>
    <cellStyle name="60% - Énfasis1 2 3 3 8" xfId="10564" xr:uid="{00000000-0005-0000-0000-000036500000}"/>
    <cellStyle name="60% - Énfasis1 2 3 3 9" xfId="22705" xr:uid="{00000000-0005-0000-0000-000037500000}"/>
    <cellStyle name="60% - Énfasis1 2 3 4" xfId="1249" xr:uid="{00000000-0005-0000-0000-000038500000}"/>
    <cellStyle name="60% - Énfasis1 2 3 4 2" xfId="3694" xr:uid="{00000000-0005-0000-0000-000039500000}"/>
    <cellStyle name="60% - Énfasis1 2 3 4 2 2" xfId="17804" xr:uid="{00000000-0005-0000-0000-00003A500000}"/>
    <cellStyle name="60% - Énfasis1 2 3 4 2 2 2" xfId="30697" xr:uid="{00000000-0005-0000-0000-00003B500000}"/>
    <cellStyle name="60% - Énfasis1 2 3 4 2 3" xfId="13515" xr:uid="{00000000-0005-0000-0000-00003C500000}"/>
    <cellStyle name="60% - Énfasis1 2 3 4 2 3 2" xfId="35582" xr:uid="{00000000-0005-0000-0000-00003D500000}"/>
    <cellStyle name="60% - Énfasis1 2 3 4 2 4" xfId="8637" xr:uid="{00000000-0005-0000-0000-00003E500000}"/>
    <cellStyle name="60% - Énfasis1 2 3 4 2 5" xfId="25762" xr:uid="{00000000-0005-0000-0000-00003F500000}"/>
    <cellStyle name="60% - Énfasis1 2 3 4 2 6" xfId="40591" xr:uid="{00000000-0005-0000-0000-000040500000}"/>
    <cellStyle name="60% - Énfasis1 2 3 4 2 7" xfId="45654" xr:uid="{6791392B-1105-4B97-8487-6544E2D7C878}"/>
    <cellStyle name="60% - Énfasis1 2 3 4 3" xfId="6168" xr:uid="{00000000-0005-0000-0000-000041500000}"/>
    <cellStyle name="60% - Énfasis1 2 3 4 3 2" xfId="28261" xr:uid="{00000000-0005-0000-0000-000042500000}"/>
    <cellStyle name="60% - Énfasis1 2 3 4 4" xfId="15311" xr:uid="{00000000-0005-0000-0000-000043500000}"/>
    <cellStyle name="60% - Énfasis1 2 3 4 4 2" xfId="33146" xr:uid="{00000000-0005-0000-0000-000044500000}"/>
    <cellStyle name="60% - Énfasis1 2 3 4 5" xfId="20570" xr:uid="{00000000-0005-0000-0000-000045500000}"/>
    <cellStyle name="60% - Énfasis1 2 3 4 6" xfId="11079" xr:uid="{00000000-0005-0000-0000-000046500000}"/>
    <cellStyle name="60% - Énfasis1 2 3 4 7" xfId="23220" xr:uid="{00000000-0005-0000-0000-000047500000}"/>
    <cellStyle name="60% - Énfasis1 2 3 4 8" xfId="38050" xr:uid="{00000000-0005-0000-0000-000048500000}"/>
    <cellStyle name="60% - Énfasis1 2 3 4 9" xfId="43118" xr:uid="{3C513AC3-23B0-4A64-B9F5-C342888E9E9B}"/>
    <cellStyle name="60% - Énfasis1 2 3 5" xfId="1865" xr:uid="{00000000-0005-0000-0000-000049500000}"/>
    <cellStyle name="60% - Énfasis1 2 3 5 2" xfId="4307" xr:uid="{00000000-0005-0000-0000-00004A500000}"/>
    <cellStyle name="60% - Énfasis1 2 3 5 2 2" xfId="18417" xr:uid="{00000000-0005-0000-0000-00004B500000}"/>
    <cellStyle name="60% - Énfasis1 2 3 5 2 2 2" xfId="31310" xr:uid="{00000000-0005-0000-0000-00004C500000}"/>
    <cellStyle name="60% - Énfasis1 2 3 5 2 3" xfId="14128" xr:uid="{00000000-0005-0000-0000-00004D500000}"/>
    <cellStyle name="60% - Énfasis1 2 3 5 2 3 2" xfId="36195" xr:uid="{00000000-0005-0000-0000-00004E500000}"/>
    <cellStyle name="60% - Énfasis1 2 3 5 2 4" xfId="9250" xr:uid="{00000000-0005-0000-0000-00004F500000}"/>
    <cellStyle name="60% - Énfasis1 2 3 5 2 5" xfId="26375" xr:uid="{00000000-0005-0000-0000-000050500000}"/>
    <cellStyle name="60% - Énfasis1 2 3 5 2 6" xfId="41204" xr:uid="{00000000-0005-0000-0000-000051500000}"/>
    <cellStyle name="60% - Énfasis1 2 3 5 2 7" xfId="46267" xr:uid="{0A1EA760-6C5B-4945-ADED-3FE33F1C9FFD}"/>
    <cellStyle name="60% - Énfasis1 2 3 5 3" xfId="6781" xr:uid="{00000000-0005-0000-0000-000052500000}"/>
    <cellStyle name="60% - Énfasis1 2 3 5 3 2" xfId="28874" xr:uid="{00000000-0005-0000-0000-000053500000}"/>
    <cellStyle name="60% - Énfasis1 2 3 5 4" xfId="15942" xr:uid="{00000000-0005-0000-0000-000054500000}"/>
    <cellStyle name="60% - Énfasis1 2 3 5 4 2" xfId="33759" xr:uid="{00000000-0005-0000-0000-000055500000}"/>
    <cellStyle name="60% - Énfasis1 2 3 5 5" xfId="21183" xr:uid="{00000000-0005-0000-0000-000056500000}"/>
    <cellStyle name="60% - Énfasis1 2 3 5 6" xfId="11692" xr:uid="{00000000-0005-0000-0000-000057500000}"/>
    <cellStyle name="60% - Énfasis1 2 3 5 7" xfId="23833" xr:uid="{00000000-0005-0000-0000-000058500000}"/>
    <cellStyle name="60% - Énfasis1 2 3 5 8" xfId="38663" xr:uid="{00000000-0005-0000-0000-000059500000}"/>
    <cellStyle name="60% - Énfasis1 2 3 5 9" xfId="43731" xr:uid="{25815FB4-FC33-4B84-89D3-1382F9FE16F2}"/>
    <cellStyle name="60% - Énfasis1 2 3 6" xfId="2521" xr:uid="{00000000-0005-0000-0000-00005A500000}"/>
    <cellStyle name="60% - Énfasis1 2 3 6 2" xfId="4963" xr:uid="{00000000-0005-0000-0000-00005B500000}"/>
    <cellStyle name="60% - Énfasis1 2 3 6 2 2" xfId="19073" xr:uid="{00000000-0005-0000-0000-00005C500000}"/>
    <cellStyle name="60% - Énfasis1 2 3 6 2 2 2" xfId="31966" xr:uid="{00000000-0005-0000-0000-00005D500000}"/>
    <cellStyle name="60% - Énfasis1 2 3 6 2 3" xfId="14784" xr:uid="{00000000-0005-0000-0000-00005E500000}"/>
    <cellStyle name="60% - Énfasis1 2 3 6 2 3 2" xfId="36851" xr:uid="{00000000-0005-0000-0000-00005F500000}"/>
    <cellStyle name="60% - Énfasis1 2 3 6 2 4" xfId="9906" xr:uid="{00000000-0005-0000-0000-000060500000}"/>
    <cellStyle name="60% - Énfasis1 2 3 6 2 5" xfId="27031" xr:uid="{00000000-0005-0000-0000-000061500000}"/>
    <cellStyle name="60% - Énfasis1 2 3 6 2 6" xfId="41860" xr:uid="{00000000-0005-0000-0000-000062500000}"/>
    <cellStyle name="60% - Énfasis1 2 3 6 2 7" xfId="46923" xr:uid="{58577BEF-9CD5-4348-AF44-A6B60FD82C03}"/>
    <cellStyle name="60% - Énfasis1 2 3 6 3" xfId="7437" xr:uid="{00000000-0005-0000-0000-000063500000}"/>
    <cellStyle name="60% - Énfasis1 2 3 6 3 2" xfId="29530" xr:uid="{00000000-0005-0000-0000-000064500000}"/>
    <cellStyle name="60% - Énfasis1 2 3 6 4" xfId="16598" xr:uid="{00000000-0005-0000-0000-000065500000}"/>
    <cellStyle name="60% - Énfasis1 2 3 6 4 2" xfId="34415" xr:uid="{00000000-0005-0000-0000-000066500000}"/>
    <cellStyle name="60% - Énfasis1 2 3 6 5" xfId="21839" xr:uid="{00000000-0005-0000-0000-000067500000}"/>
    <cellStyle name="60% - Énfasis1 2 3 6 6" xfId="12348" xr:uid="{00000000-0005-0000-0000-000068500000}"/>
    <cellStyle name="60% - Énfasis1 2 3 6 7" xfId="24489" xr:uid="{00000000-0005-0000-0000-000069500000}"/>
    <cellStyle name="60% - Énfasis1 2 3 6 8" xfId="39319" xr:uid="{00000000-0005-0000-0000-00006A500000}"/>
    <cellStyle name="60% - Énfasis1 2 3 6 9" xfId="44387" xr:uid="{99054ABE-E050-4860-A861-45D3A0E45585}"/>
    <cellStyle name="60% - Énfasis1 2 3 7" xfId="974" xr:uid="{00000000-0005-0000-0000-00006B500000}"/>
    <cellStyle name="60% - Énfasis1 2 3 7 2" xfId="3419" xr:uid="{00000000-0005-0000-0000-00006C500000}"/>
    <cellStyle name="60% - Énfasis1 2 3 7 2 2" xfId="17529" xr:uid="{00000000-0005-0000-0000-00006D500000}"/>
    <cellStyle name="60% - Énfasis1 2 3 7 2 2 2" xfId="30422" xr:uid="{00000000-0005-0000-0000-00006E500000}"/>
    <cellStyle name="60% - Énfasis1 2 3 7 2 3" xfId="13240" xr:uid="{00000000-0005-0000-0000-00006F500000}"/>
    <cellStyle name="60% - Énfasis1 2 3 7 2 3 2" xfId="35307" xr:uid="{00000000-0005-0000-0000-000070500000}"/>
    <cellStyle name="60% - Énfasis1 2 3 7 2 4" xfId="8362" xr:uid="{00000000-0005-0000-0000-000071500000}"/>
    <cellStyle name="60% - Énfasis1 2 3 7 2 5" xfId="25487" xr:uid="{00000000-0005-0000-0000-000072500000}"/>
    <cellStyle name="60% - Énfasis1 2 3 7 2 6" xfId="40316" xr:uid="{00000000-0005-0000-0000-000073500000}"/>
    <cellStyle name="60% - Énfasis1 2 3 7 2 7" xfId="45379" xr:uid="{D9C3AB04-FB65-4C65-97DC-759C56E20C2C}"/>
    <cellStyle name="60% - Énfasis1 2 3 7 3" xfId="5893" xr:uid="{00000000-0005-0000-0000-000074500000}"/>
    <cellStyle name="60% - Énfasis1 2 3 7 3 2" xfId="27986" xr:uid="{00000000-0005-0000-0000-000075500000}"/>
    <cellStyle name="60% - Énfasis1 2 3 7 4" xfId="20295" xr:uid="{00000000-0005-0000-0000-000076500000}"/>
    <cellStyle name="60% - Énfasis1 2 3 7 4 2" xfId="32871" xr:uid="{00000000-0005-0000-0000-000077500000}"/>
    <cellStyle name="60% - Énfasis1 2 3 7 5" xfId="10804" xr:uid="{00000000-0005-0000-0000-000078500000}"/>
    <cellStyle name="60% - Énfasis1 2 3 7 6" xfId="22945" xr:uid="{00000000-0005-0000-0000-000079500000}"/>
    <cellStyle name="60% - Énfasis1 2 3 7 7" xfId="37775" xr:uid="{00000000-0005-0000-0000-00007A500000}"/>
    <cellStyle name="60% - Énfasis1 2 3 7 8" xfId="42843" xr:uid="{030A4F55-8586-4970-93E6-F435984F714D}"/>
    <cellStyle name="60% - Énfasis1 2 3 8" xfId="2756" xr:uid="{00000000-0005-0000-0000-00007B500000}"/>
    <cellStyle name="60% - Énfasis1 2 3 8 2" xfId="16866" xr:uid="{00000000-0005-0000-0000-00007C500000}"/>
    <cellStyle name="60% - Énfasis1 2 3 8 2 2" xfId="29759" xr:uid="{00000000-0005-0000-0000-00007D500000}"/>
    <cellStyle name="60% - Énfasis1 2 3 8 3" xfId="12577" xr:uid="{00000000-0005-0000-0000-00007E500000}"/>
    <cellStyle name="60% - Énfasis1 2 3 8 3 2" xfId="34644" xr:uid="{00000000-0005-0000-0000-00007F500000}"/>
    <cellStyle name="60% - Énfasis1 2 3 8 4" xfId="7699" xr:uid="{00000000-0005-0000-0000-000080500000}"/>
    <cellStyle name="60% - Énfasis1 2 3 8 5" xfId="24822" xr:uid="{00000000-0005-0000-0000-000081500000}"/>
    <cellStyle name="60% - Énfasis1 2 3 8 6" xfId="39651" xr:uid="{00000000-0005-0000-0000-000082500000}"/>
    <cellStyle name="60% - Énfasis1 2 3 8 7" xfId="44716" xr:uid="{6D70DE15-91D4-4B03-ABDC-65D4AD4BD498}"/>
    <cellStyle name="60% - Énfasis1 2 3 9" xfId="5228" xr:uid="{00000000-0005-0000-0000-000083500000}"/>
    <cellStyle name="60% - Énfasis1 2 3 9 2" xfId="27321" xr:uid="{00000000-0005-0000-0000-000084500000}"/>
    <cellStyle name="60% - Énfasis1 2 4" xfId="349" xr:uid="{00000000-0005-0000-0000-000085500000}"/>
    <cellStyle name="60% - Énfasis1 2 4 10" xfId="19303" xr:uid="{00000000-0005-0000-0000-000086500000}"/>
    <cellStyle name="60% - Énfasis1 2 4 11" xfId="19715" xr:uid="{00000000-0005-0000-0000-000087500000}"/>
    <cellStyle name="60% - Énfasis1 2 4 12" xfId="10242" xr:uid="{00000000-0005-0000-0000-000088500000}"/>
    <cellStyle name="60% - Énfasis1 2 4 13" xfId="22139" xr:uid="{00000000-0005-0000-0000-000089500000}"/>
    <cellStyle name="60% - Énfasis1 2 4 14" xfId="22383" xr:uid="{00000000-0005-0000-0000-00008A500000}"/>
    <cellStyle name="60% - Énfasis1 2 4 15" xfId="37213" xr:uid="{00000000-0005-0000-0000-00008B500000}"/>
    <cellStyle name="60% - Énfasis1 2 4 16" xfId="42281" xr:uid="{FD3B59DA-B6D4-48F9-B412-51908E40774E}"/>
    <cellStyle name="60% - Énfasis1 2 4 2" xfId="679" xr:uid="{00000000-0005-0000-0000-00008C500000}"/>
    <cellStyle name="60% - Énfasis1 2 4 2 10" xfId="37536" xr:uid="{00000000-0005-0000-0000-00008D500000}"/>
    <cellStyle name="60% - Énfasis1 2 4 2 11" xfId="42604" xr:uid="{5B13448D-592E-427E-9D2C-C3979BCA1EF4}"/>
    <cellStyle name="60% - Énfasis1 2 4 2 2" xfId="2289" xr:uid="{00000000-0005-0000-0000-00008E500000}"/>
    <cellStyle name="60% - Énfasis1 2 4 2 2 2" xfId="4731" xr:uid="{00000000-0005-0000-0000-00008F500000}"/>
    <cellStyle name="60% - Énfasis1 2 4 2 2 2 2" xfId="18841" xr:uid="{00000000-0005-0000-0000-000090500000}"/>
    <cellStyle name="60% - Énfasis1 2 4 2 2 2 2 2" xfId="31734" xr:uid="{00000000-0005-0000-0000-000091500000}"/>
    <cellStyle name="60% - Énfasis1 2 4 2 2 2 3" xfId="14552" xr:uid="{00000000-0005-0000-0000-000092500000}"/>
    <cellStyle name="60% - Énfasis1 2 4 2 2 2 3 2" xfId="36619" xr:uid="{00000000-0005-0000-0000-000093500000}"/>
    <cellStyle name="60% - Énfasis1 2 4 2 2 2 4" xfId="9674" xr:uid="{00000000-0005-0000-0000-000094500000}"/>
    <cellStyle name="60% - Énfasis1 2 4 2 2 2 5" xfId="26799" xr:uid="{00000000-0005-0000-0000-000095500000}"/>
    <cellStyle name="60% - Énfasis1 2 4 2 2 2 6" xfId="41628" xr:uid="{00000000-0005-0000-0000-000096500000}"/>
    <cellStyle name="60% - Énfasis1 2 4 2 2 2 7" xfId="46691" xr:uid="{1B4E6AA0-46D2-4296-A5C3-38C035C49B91}"/>
    <cellStyle name="60% - Énfasis1 2 4 2 2 3" xfId="7205" xr:uid="{00000000-0005-0000-0000-000097500000}"/>
    <cellStyle name="60% - Énfasis1 2 4 2 2 3 2" xfId="29298" xr:uid="{00000000-0005-0000-0000-000098500000}"/>
    <cellStyle name="60% - Énfasis1 2 4 2 2 4" xfId="16366" xr:uid="{00000000-0005-0000-0000-000099500000}"/>
    <cellStyle name="60% - Énfasis1 2 4 2 2 4 2" xfId="34183" xr:uid="{00000000-0005-0000-0000-00009A500000}"/>
    <cellStyle name="60% - Énfasis1 2 4 2 2 5" xfId="21607" xr:uid="{00000000-0005-0000-0000-00009B500000}"/>
    <cellStyle name="60% - Énfasis1 2 4 2 2 6" xfId="12116" xr:uid="{00000000-0005-0000-0000-00009C500000}"/>
    <cellStyle name="60% - Énfasis1 2 4 2 2 7" xfId="24257" xr:uid="{00000000-0005-0000-0000-00009D500000}"/>
    <cellStyle name="60% - Énfasis1 2 4 2 2 8" xfId="39087" xr:uid="{00000000-0005-0000-0000-00009E500000}"/>
    <cellStyle name="60% - Énfasis1 2 4 2 2 9" xfId="44155" xr:uid="{8A8B72B7-59E2-473E-A121-6FC59A8CCFDD}"/>
    <cellStyle name="60% - Énfasis1 2 4 2 3" xfId="1676" xr:uid="{00000000-0005-0000-0000-00009F500000}"/>
    <cellStyle name="60% - Énfasis1 2 4 2 3 2" xfId="4118" xr:uid="{00000000-0005-0000-0000-0000A0500000}"/>
    <cellStyle name="60% - Énfasis1 2 4 2 3 2 2" xfId="18228" xr:uid="{00000000-0005-0000-0000-0000A1500000}"/>
    <cellStyle name="60% - Énfasis1 2 4 2 3 2 2 2" xfId="31121" xr:uid="{00000000-0005-0000-0000-0000A2500000}"/>
    <cellStyle name="60% - Énfasis1 2 4 2 3 2 3" xfId="13939" xr:uid="{00000000-0005-0000-0000-0000A3500000}"/>
    <cellStyle name="60% - Énfasis1 2 4 2 3 2 3 2" xfId="36006" xr:uid="{00000000-0005-0000-0000-0000A4500000}"/>
    <cellStyle name="60% - Énfasis1 2 4 2 3 2 4" xfId="9061" xr:uid="{00000000-0005-0000-0000-0000A5500000}"/>
    <cellStyle name="60% - Énfasis1 2 4 2 3 2 5" xfId="26186" xr:uid="{00000000-0005-0000-0000-0000A6500000}"/>
    <cellStyle name="60% - Énfasis1 2 4 2 3 2 6" xfId="41015" xr:uid="{00000000-0005-0000-0000-0000A7500000}"/>
    <cellStyle name="60% - Énfasis1 2 4 2 3 2 7" xfId="46078" xr:uid="{DD685836-F093-4CDA-9576-45623A231DF2}"/>
    <cellStyle name="60% - Énfasis1 2 4 2 3 3" xfId="6592" xr:uid="{00000000-0005-0000-0000-0000A8500000}"/>
    <cellStyle name="60% - Énfasis1 2 4 2 3 3 2" xfId="28685" xr:uid="{00000000-0005-0000-0000-0000A9500000}"/>
    <cellStyle name="60% - Énfasis1 2 4 2 3 4" xfId="20994" xr:uid="{00000000-0005-0000-0000-0000AA500000}"/>
    <cellStyle name="60% - Énfasis1 2 4 2 3 4 2" xfId="33570" xr:uid="{00000000-0005-0000-0000-0000AB500000}"/>
    <cellStyle name="60% - Énfasis1 2 4 2 3 5" xfId="11503" xr:uid="{00000000-0005-0000-0000-0000AC500000}"/>
    <cellStyle name="60% - Énfasis1 2 4 2 3 6" xfId="23644" xr:uid="{00000000-0005-0000-0000-0000AD500000}"/>
    <cellStyle name="60% - Énfasis1 2 4 2 3 7" xfId="38474" xr:uid="{00000000-0005-0000-0000-0000AE500000}"/>
    <cellStyle name="60% - Énfasis1 2 4 2 3 8" xfId="43542" xr:uid="{32432FB8-2B72-4C67-93D8-E8E8F603CD1A}"/>
    <cellStyle name="60% - Énfasis1 2 4 2 4" xfId="3180" xr:uid="{00000000-0005-0000-0000-0000AF500000}"/>
    <cellStyle name="60% - Énfasis1 2 4 2 4 2" xfId="17290" xr:uid="{00000000-0005-0000-0000-0000B0500000}"/>
    <cellStyle name="60% - Énfasis1 2 4 2 4 2 2" xfId="30183" xr:uid="{00000000-0005-0000-0000-0000B1500000}"/>
    <cellStyle name="60% - Énfasis1 2 4 2 4 3" xfId="13001" xr:uid="{00000000-0005-0000-0000-0000B2500000}"/>
    <cellStyle name="60% - Énfasis1 2 4 2 4 3 2" xfId="35068" xr:uid="{00000000-0005-0000-0000-0000B3500000}"/>
    <cellStyle name="60% - Énfasis1 2 4 2 4 4" xfId="8123" xr:uid="{00000000-0005-0000-0000-0000B4500000}"/>
    <cellStyle name="60% - Énfasis1 2 4 2 4 5" xfId="25248" xr:uid="{00000000-0005-0000-0000-0000B5500000}"/>
    <cellStyle name="60% - Énfasis1 2 4 2 4 6" xfId="40077" xr:uid="{00000000-0005-0000-0000-0000B6500000}"/>
    <cellStyle name="60% - Énfasis1 2 4 2 4 7" xfId="45140" xr:uid="{D39DEC06-863B-4037-92D7-43B4419C0E5E}"/>
    <cellStyle name="60% - Énfasis1 2 4 2 5" xfId="5654" xr:uid="{00000000-0005-0000-0000-0000B7500000}"/>
    <cellStyle name="60% - Énfasis1 2 4 2 5 2" xfId="27747" xr:uid="{00000000-0005-0000-0000-0000B8500000}"/>
    <cellStyle name="60% - Énfasis1 2 4 2 6" xfId="15735" xr:uid="{00000000-0005-0000-0000-0000B9500000}"/>
    <cellStyle name="60% - Énfasis1 2 4 2 6 2" xfId="32632" xr:uid="{00000000-0005-0000-0000-0000BA500000}"/>
    <cellStyle name="60% - Énfasis1 2 4 2 7" xfId="20038" xr:uid="{00000000-0005-0000-0000-0000BB500000}"/>
    <cellStyle name="60% - Énfasis1 2 4 2 8" xfId="10565" xr:uid="{00000000-0005-0000-0000-0000BC500000}"/>
    <cellStyle name="60% - Énfasis1 2 4 2 9" xfId="22706" xr:uid="{00000000-0005-0000-0000-0000BD500000}"/>
    <cellStyle name="60% - Énfasis1 2 4 3" xfId="1353" xr:uid="{00000000-0005-0000-0000-0000BE500000}"/>
    <cellStyle name="60% - Énfasis1 2 4 3 2" xfId="3795" xr:uid="{00000000-0005-0000-0000-0000BF500000}"/>
    <cellStyle name="60% - Énfasis1 2 4 3 2 2" xfId="17905" xr:uid="{00000000-0005-0000-0000-0000C0500000}"/>
    <cellStyle name="60% - Énfasis1 2 4 3 2 2 2" xfId="30798" xr:uid="{00000000-0005-0000-0000-0000C1500000}"/>
    <cellStyle name="60% - Énfasis1 2 4 3 2 3" xfId="13616" xr:uid="{00000000-0005-0000-0000-0000C2500000}"/>
    <cellStyle name="60% - Énfasis1 2 4 3 2 3 2" xfId="35683" xr:uid="{00000000-0005-0000-0000-0000C3500000}"/>
    <cellStyle name="60% - Énfasis1 2 4 3 2 4" xfId="8738" xr:uid="{00000000-0005-0000-0000-0000C4500000}"/>
    <cellStyle name="60% - Énfasis1 2 4 3 2 5" xfId="25863" xr:uid="{00000000-0005-0000-0000-0000C5500000}"/>
    <cellStyle name="60% - Énfasis1 2 4 3 2 6" xfId="40692" xr:uid="{00000000-0005-0000-0000-0000C6500000}"/>
    <cellStyle name="60% - Énfasis1 2 4 3 2 7" xfId="45755" xr:uid="{7096475B-72F6-49BC-B21B-83E66C815095}"/>
    <cellStyle name="60% - Énfasis1 2 4 3 3" xfId="6269" xr:uid="{00000000-0005-0000-0000-0000C7500000}"/>
    <cellStyle name="60% - Énfasis1 2 4 3 3 2" xfId="28362" xr:uid="{00000000-0005-0000-0000-0000C8500000}"/>
    <cellStyle name="60% - Énfasis1 2 4 3 4" xfId="15412" xr:uid="{00000000-0005-0000-0000-0000C9500000}"/>
    <cellStyle name="60% - Énfasis1 2 4 3 4 2" xfId="33247" xr:uid="{00000000-0005-0000-0000-0000CA500000}"/>
    <cellStyle name="60% - Énfasis1 2 4 3 5" xfId="20671" xr:uid="{00000000-0005-0000-0000-0000CB500000}"/>
    <cellStyle name="60% - Énfasis1 2 4 3 6" xfId="11180" xr:uid="{00000000-0005-0000-0000-0000CC500000}"/>
    <cellStyle name="60% - Énfasis1 2 4 3 7" xfId="23321" xr:uid="{00000000-0005-0000-0000-0000CD500000}"/>
    <cellStyle name="60% - Énfasis1 2 4 3 8" xfId="38151" xr:uid="{00000000-0005-0000-0000-0000CE500000}"/>
    <cellStyle name="60% - Énfasis1 2 4 3 9" xfId="43219" xr:uid="{5264D157-2985-4D27-B28D-D4FFDFE5F197}"/>
    <cellStyle name="60% - Énfasis1 2 4 4" xfId="1966" xr:uid="{00000000-0005-0000-0000-0000CF500000}"/>
    <cellStyle name="60% - Énfasis1 2 4 4 2" xfId="4408" xr:uid="{00000000-0005-0000-0000-0000D0500000}"/>
    <cellStyle name="60% - Énfasis1 2 4 4 2 2" xfId="18518" xr:uid="{00000000-0005-0000-0000-0000D1500000}"/>
    <cellStyle name="60% - Énfasis1 2 4 4 2 2 2" xfId="31411" xr:uid="{00000000-0005-0000-0000-0000D2500000}"/>
    <cellStyle name="60% - Énfasis1 2 4 4 2 3" xfId="14229" xr:uid="{00000000-0005-0000-0000-0000D3500000}"/>
    <cellStyle name="60% - Énfasis1 2 4 4 2 3 2" xfId="36296" xr:uid="{00000000-0005-0000-0000-0000D4500000}"/>
    <cellStyle name="60% - Énfasis1 2 4 4 2 4" xfId="9351" xr:uid="{00000000-0005-0000-0000-0000D5500000}"/>
    <cellStyle name="60% - Énfasis1 2 4 4 2 5" xfId="26476" xr:uid="{00000000-0005-0000-0000-0000D6500000}"/>
    <cellStyle name="60% - Énfasis1 2 4 4 2 6" xfId="41305" xr:uid="{00000000-0005-0000-0000-0000D7500000}"/>
    <cellStyle name="60% - Énfasis1 2 4 4 2 7" xfId="46368" xr:uid="{6A089B1F-9D0C-4A2D-811E-20743DC23D0B}"/>
    <cellStyle name="60% - Énfasis1 2 4 4 3" xfId="6882" xr:uid="{00000000-0005-0000-0000-0000D8500000}"/>
    <cellStyle name="60% - Énfasis1 2 4 4 3 2" xfId="28975" xr:uid="{00000000-0005-0000-0000-0000D9500000}"/>
    <cellStyle name="60% - Énfasis1 2 4 4 4" xfId="16043" xr:uid="{00000000-0005-0000-0000-0000DA500000}"/>
    <cellStyle name="60% - Énfasis1 2 4 4 4 2" xfId="33860" xr:uid="{00000000-0005-0000-0000-0000DB500000}"/>
    <cellStyle name="60% - Énfasis1 2 4 4 5" xfId="21284" xr:uid="{00000000-0005-0000-0000-0000DC500000}"/>
    <cellStyle name="60% - Énfasis1 2 4 4 6" xfId="11793" xr:uid="{00000000-0005-0000-0000-0000DD500000}"/>
    <cellStyle name="60% - Énfasis1 2 4 4 7" xfId="23934" xr:uid="{00000000-0005-0000-0000-0000DE500000}"/>
    <cellStyle name="60% - Énfasis1 2 4 4 8" xfId="38764" xr:uid="{00000000-0005-0000-0000-0000DF500000}"/>
    <cellStyle name="60% - Énfasis1 2 4 4 9" xfId="43832" xr:uid="{CAD8D568-1EE0-462E-8D13-B3950E3778CC}"/>
    <cellStyle name="60% - Énfasis1 2 4 5" xfId="2574" xr:uid="{00000000-0005-0000-0000-0000E0500000}"/>
    <cellStyle name="60% - Énfasis1 2 4 5 2" xfId="5016" xr:uid="{00000000-0005-0000-0000-0000E1500000}"/>
    <cellStyle name="60% - Énfasis1 2 4 5 2 2" xfId="19126" xr:uid="{00000000-0005-0000-0000-0000E2500000}"/>
    <cellStyle name="60% - Énfasis1 2 4 5 2 2 2" xfId="32019" xr:uid="{00000000-0005-0000-0000-0000E3500000}"/>
    <cellStyle name="60% - Énfasis1 2 4 5 2 3" xfId="14837" xr:uid="{00000000-0005-0000-0000-0000E4500000}"/>
    <cellStyle name="60% - Énfasis1 2 4 5 2 3 2" xfId="36904" xr:uid="{00000000-0005-0000-0000-0000E5500000}"/>
    <cellStyle name="60% - Énfasis1 2 4 5 2 4" xfId="9959" xr:uid="{00000000-0005-0000-0000-0000E6500000}"/>
    <cellStyle name="60% - Énfasis1 2 4 5 2 5" xfId="27084" xr:uid="{00000000-0005-0000-0000-0000E7500000}"/>
    <cellStyle name="60% - Énfasis1 2 4 5 2 6" xfId="41913" xr:uid="{00000000-0005-0000-0000-0000E8500000}"/>
    <cellStyle name="60% - Énfasis1 2 4 5 2 7" xfId="46976" xr:uid="{A83BCC9E-E759-4B85-85C9-45ED7F8BA2A6}"/>
    <cellStyle name="60% - Énfasis1 2 4 5 3" xfId="7490" xr:uid="{00000000-0005-0000-0000-0000E9500000}"/>
    <cellStyle name="60% - Énfasis1 2 4 5 3 2" xfId="29583" xr:uid="{00000000-0005-0000-0000-0000EA500000}"/>
    <cellStyle name="60% - Énfasis1 2 4 5 4" xfId="16651" xr:uid="{00000000-0005-0000-0000-0000EB500000}"/>
    <cellStyle name="60% - Énfasis1 2 4 5 4 2" xfId="34468" xr:uid="{00000000-0005-0000-0000-0000EC500000}"/>
    <cellStyle name="60% - Énfasis1 2 4 5 5" xfId="21892" xr:uid="{00000000-0005-0000-0000-0000ED500000}"/>
    <cellStyle name="60% - Énfasis1 2 4 5 6" xfId="12401" xr:uid="{00000000-0005-0000-0000-0000EE500000}"/>
    <cellStyle name="60% - Énfasis1 2 4 5 7" xfId="24542" xr:uid="{00000000-0005-0000-0000-0000EF500000}"/>
    <cellStyle name="60% - Énfasis1 2 4 5 8" xfId="39372" xr:uid="{00000000-0005-0000-0000-0000F0500000}"/>
    <cellStyle name="60% - Énfasis1 2 4 5 9" xfId="44440" xr:uid="{40313333-BC8D-4212-85EC-C9EC66444282}"/>
    <cellStyle name="60% - Énfasis1 2 4 6" xfId="911" xr:uid="{00000000-0005-0000-0000-0000F1500000}"/>
    <cellStyle name="60% - Énfasis1 2 4 6 2" xfId="3356" xr:uid="{00000000-0005-0000-0000-0000F2500000}"/>
    <cellStyle name="60% - Énfasis1 2 4 6 2 2" xfId="17466" xr:uid="{00000000-0005-0000-0000-0000F3500000}"/>
    <cellStyle name="60% - Énfasis1 2 4 6 2 2 2" xfId="30359" xr:uid="{00000000-0005-0000-0000-0000F4500000}"/>
    <cellStyle name="60% - Énfasis1 2 4 6 2 3" xfId="13177" xr:uid="{00000000-0005-0000-0000-0000F5500000}"/>
    <cellStyle name="60% - Énfasis1 2 4 6 2 3 2" xfId="35244" xr:uid="{00000000-0005-0000-0000-0000F6500000}"/>
    <cellStyle name="60% - Énfasis1 2 4 6 2 4" xfId="8299" xr:uid="{00000000-0005-0000-0000-0000F7500000}"/>
    <cellStyle name="60% - Énfasis1 2 4 6 2 5" xfId="25424" xr:uid="{00000000-0005-0000-0000-0000F8500000}"/>
    <cellStyle name="60% - Énfasis1 2 4 6 2 6" xfId="40253" xr:uid="{00000000-0005-0000-0000-0000F9500000}"/>
    <cellStyle name="60% - Énfasis1 2 4 6 2 7" xfId="45316" xr:uid="{78730B3C-7664-4E9F-A3B3-37D45DA8319B}"/>
    <cellStyle name="60% - Énfasis1 2 4 6 3" xfId="5830" xr:uid="{00000000-0005-0000-0000-0000FA500000}"/>
    <cellStyle name="60% - Énfasis1 2 4 6 3 2" xfId="27923" xr:uid="{00000000-0005-0000-0000-0000FB500000}"/>
    <cellStyle name="60% - Énfasis1 2 4 6 4" xfId="20232" xr:uid="{00000000-0005-0000-0000-0000FC500000}"/>
    <cellStyle name="60% - Énfasis1 2 4 6 4 2" xfId="32808" xr:uid="{00000000-0005-0000-0000-0000FD500000}"/>
    <cellStyle name="60% - Énfasis1 2 4 6 5" xfId="10741" xr:uid="{00000000-0005-0000-0000-0000FE500000}"/>
    <cellStyle name="60% - Énfasis1 2 4 6 6" xfId="22882" xr:uid="{00000000-0005-0000-0000-0000FF500000}"/>
    <cellStyle name="60% - Énfasis1 2 4 6 7" xfId="37712" xr:uid="{00000000-0005-0000-0000-000000510000}"/>
    <cellStyle name="60% - Énfasis1 2 4 6 8" xfId="42780" xr:uid="{D63B2497-EE5A-45B9-840E-FC6F693DCC88}"/>
    <cellStyle name="60% - Énfasis1 2 4 7" xfId="2857" xr:uid="{00000000-0005-0000-0000-000001510000}"/>
    <cellStyle name="60% - Énfasis1 2 4 7 2" xfId="16967" xr:uid="{00000000-0005-0000-0000-000002510000}"/>
    <cellStyle name="60% - Énfasis1 2 4 7 2 2" xfId="29860" xr:uid="{00000000-0005-0000-0000-000003510000}"/>
    <cellStyle name="60% - Énfasis1 2 4 7 3" xfId="12678" xr:uid="{00000000-0005-0000-0000-000004510000}"/>
    <cellStyle name="60% - Énfasis1 2 4 7 3 2" xfId="34745" xr:uid="{00000000-0005-0000-0000-000005510000}"/>
    <cellStyle name="60% - Énfasis1 2 4 7 4" xfId="7800" xr:uid="{00000000-0005-0000-0000-000006510000}"/>
    <cellStyle name="60% - Énfasis1 2 4 7 5" xfId="24925" xr:uid="{00000000-0005-0000-0000-000007510000}"/>
    <cellStyle name="60% - Énfasis1 2 4 7 6" xfId="39754" xr:uid="{00000000-0005-0000-0000-000008510000}"/>
    <cellStyle name="60% - Énfasis1 2 4 7 7" xfId="44817" xr:uid="{EA06B200-7697-4B69-A889-A818ADDA6DEB}"/>
    <cellStyle name="60% - Énfasis1 2 4 8" xfId="5331" xr:uid="{00000000-0005-0000-0000-000009510000}"/>
    <cellStyle name="60% - Énfasis1 2 4 8 2" xfId="27424" xr:uid="{00000000-0005-0000-0000-00000A510000}"/>
    <cellStyle name="60% - Énfasis1 2 4 9" xfId="14974" xr:uid="{00000000-0005-0000-0000-00000B510000}"/>
    <cellStyle name="60% - Énfasis1 2 4 9 2" xfId="32309" xr:uid="{00000000-0005-0000-0000-00000C510000}"/>
    <cellStyle name="60% - Énfasis1 2 5" xfId="465" xr:uid="{00000000-0005-0000-0000-00000D510000}"/>
    <cellStyle name="60% - Énfasis1 2 5 10" xfId="19416" xr:uid="{00000000-0005-0000-0000-00000E510000}"/>
    <cellStyle name="60% - Énfasis1 2 5 11" xfId="19828" xr:uid="{00000000-0005-0000-0000-00000F510000}"/>
    <cellStyle name="60% - Énfasis1 2 5 12" xfId="10355" xr:uid="{00000000-0005-0000-0000-000010510000}"/>
    <cellStyle name="60% - Énfasis1 2 5 13" xfId="22496" xr:uid="{00000000-0005-0000-0000-000011510000}"/>
    <cellStyle name="60% - Énfasis1 2 5 14" xfId="37326" xr:uid="{00000000-0005-0000-0000-000012510000}"/>
    <cellStyle name="60% - Énfasis1 2 5 15" xfId="42394" xr:uid="{EE45E223-0C4F-4827-A525-357C77C28555}"/>
    <cellStyle name="60% - Énfasis1 2 5 2" xfId="680" xr:uid="{00000000-0005-0000-0000-000013510000}"/>
    <cellStyle name="60% - Énfasis1 2 5 2 10" xfId="37537" xr:uid="{00000000-0005-0000-0000-000014510000}"/>
    <cellStyle name="60% - Énfasis1 2 5 2 11" xfId="42605" xr:uid="{887CD81A-E85E-408C-A192-53FEEF323C7E}"/>
    <cellStyle name="60% - Énfasis1 2 5 2 2" xfId="2290" xr:uid="{00000000-0005-0000-0000-000015510000}"/>
    <cellStyle name="60% - Énfasis1 2 5 2 2 2" xfId="4732" xr:uid="{00000000-0005-0000-0000-000016510000}"/>
    <cellStyle name="60% - Énfasis1 2 5 2 2 2 2" xfId="18842" xr:uid="{00000000-0005-0000-0000-000017510000}"/>
    <cellStyle name="60% - Énfasis1 2 5 2 2 2 2 2" xfId="31735" xr:uid="{00000000-0005-0000-0000-000018510000}"/>
    <cellStyle name="60% - Énfasis1 2 5 2 2 2 3" xfId="14553" xr:uid="{00000000-0005-0000-0000-000019510000}"/>
    <cellStyle name="60% - Énfasis1 2 5 2 2 2 3 2" xfId="36620" xr:uid="{00000000-0005-0000-0000-00001A510000}"/>
    <cellStyle name="60% - Énfasis1 2 5 2 2 2 4" xfId="9675" xr:uid="{00000000-0005-0000-0000-00001B510000}"/>
    <cellStyle name="60% - Énfasis1 2 5 2 2 2 5" xfId="26800" xr:uid="{00000000-0005-0000-0000-00001C510000}"/>
    <cellStyle name="60% - Énfasis1 2 5 2 2 2 6" xfId="41629" xr:uid="{00000000-0005-0000-0000-00001D510000}"/>
    <cellStyle name="60% - Énfasis1 2 5 2 2 2 7" xfId="46692" xr:uid="{CC6D078B-B0F8-4A49-938E-50DF5AEB1EC8}"/>
    <cellStyle name="60% - Énfasis1 2 5 2 2 3" xfId="7206" xr:uid="{00000000-0005-0000-0000-00001E510000}"/>
    <cellStyle name="60% - Énfasis1 2 5 2 2 3 2" xfId="29299" xr:uid="{00000000-0005-0000-0000-00001F510000}"/>
    <cellStyle name="60% - Énfasis1 2 5 2 2 4" xfId="16367" xr:uid="{00000000-0005-0000-0000-000020510000}"/>
    <cellStyle name="60% - Énfasis1 2 5 2 2 4 2" xfId="34184" xr:uid="{00000000-0005-0000-0000-000021510000}"/>
    <cellStyle name="60% - Énfasis1 2 5 2 2 5" xfId="21608" xr:uid="{00000000-0005-0000-0000-000022510000}"/>
    <cellStyle name="60% - Énfasis1 2 5 2 2 6" xfId="12117" xr:uid="{00000000-0005-0000-0000-000023510000}"/>
    <cellStyle name="60% - Énfasis1 2 5 2 2 7" xfId="24258" xr:uid="{00000000-0005-0000-0000-000024510000}"/>
    <cellStyle name="60% - Énfasis1 2 5 2 2 8" xfId="39088" xr:uid="{00000000-0005-0000-0000-000025510000}"/>
    <cellStyle name="60% - Énfasis1 2 5 2 2 9" xfId="44156" xr:uid="{A00A8596-67D7-4083-81A5-06488ED50021}"/>
    <cellStyle name="60% - Énfasis1 2 5 2 3" xfId="1677" xr:uid="{00000000-0005-0000-0000-000026510000}"/>
    <cellStyle name="60% - Énfasis1 2 5 2 3 2" xfId="4119" xr:uid="{00000000-0005-0000-0000-000027510000}"/>
    <cellStyle name="60% - Énfasis1 2 5 2 3 2 2" xfId="18229" xr:uid="{00000000-0005-0000-0000-000028510000}"/>
    <cellStyle name="60% - Énfasis1 2 5 2 3 2 2 2" xfId="31122" xr:uid="{00000000-0005-0000-0000-000029510000}"/>
    <cellStyle name="60% - Énfasis1 2 5 2 3 2 3" xfId="13940" xr:uid="{00000000-0005-0000-0000-00002A510000}"/>
    <cellStyle name="60% - Énfasis1 2 5 2 3 2 3 2" xfId="36007" xr:uid="{00000000-0005-0000-0000-00002B510000}"/>
    <cellStyle name="60% - Énfasis1 2 5 2 3 2 4" xfId="9062" xr:uid="{00000000-0005-0000-0000-00002C510000}"/>
    <cellStyle name="60% - Énfasis1 2 5 2 3 2 5" xfId="26187" xr:uid="{00000000-0005-0000-0000-00002D510000}"/>
    <cellStyle name="60% - Énfasis1 2 5 2 3 2 6" xfId="41016" xr:uid="{00000000-0005-0000-0000-00002E510000}"/>
    <cellStyle name="60% - Énfasis1 2 5 2 3 2 7" xfId="46079" xr:uid="{48499059-D0C8-45F4-A233-83EF899E210D}"/>
    <cellStyle name="60% - Énfasis1 2 5 2 3 3" xfId="6593" xr:uid="{00000000-0005-0000-0000-00002F510000}"/>
    <cellStyle name="60% - Énfasis1 2 5 2 3 3 2" xfId="28686" xr:uid="{00000000-0005-0000-0000-000030510000}"/>
    <cellStyle name="60% - Énfasis1 2 5 2 3 4" xfId="20995" xr:uid="{00000000-0005-0000-0000-000031510000}"/>
    <cellStyle name="60% - Énfasis1 2 5 2 3 4 2" xfId="33571" xr:uid="{00000000-0005-0000-0000-000032510000}"/>
    <cellStyle name="60% - Énfasis1 2 5 2 3 5" xfId="11504" xr:uid="{00000000-0005-0000-0000-000033510000}"/>
    <cellStyle name="60% - Énfasis1 2 5 2 3 6" xfId="23645" xr:uid="{00000000-0005-0000-0000-000034510000}"/>
    <cellStyle name="60% - Énfasis1 2 5 2 3 7" xfId="38475" xr:uid="{00000000-0005-0000-0000-000035510000}"/>
    <cellStyle name="60% - Énfasis1 2 5 2 3 8" xfId="43543" xr:uid="{45F536AB-24BC-46A5-B24A-A3EB6D7D44A7}"/>
    <cellStyle name="60% - Énfasis1 2 5 2 4" xfId="3181" xr:uid="{00000000-0005-0000-0000-000036510000}"/>
    <cellStyle name="60% - Énfasis1 2 5 2 4 2" xfId="17291" xr:uid="{00000000-0005-0000-0000-000037510000}"/>
    <cellStyle name="60% - Énfasis1 2 5 2 4 2 2" xfId="30184" xr:uid="{00000000-0005-0000-0000-000038510000}"/>
    <cellStyle name="60% - Énfasis1 2 5 2 4 3" xfId="13002" xr:uid="{00000000-0005-0000-0000-000039510000}"/>
    <cellStyle name="60% - Énfasis1 2 5 2 4 3 2" xfId="35069" xr:uid="{00000000-0005-0000-0000-00003A510000}"/>
    <cellStyle name="60% - Énfasis1 2 5 2 4 4" xfId="8124" xr:uid="{00000000-0005-0000-0000-00003B510000}"/>
    <cellStyle name="60% - Énfasis1 2 5 2 4 5" xfId="25249" xr:uid="{00000000-0005-0000-0000-00003C510000}"/>
    <cellStyle name="60% - Énfasis1 2 5 2 4 6" xfId="40078" xr:uid="{00000000-0005-0000-0000-00003D510000}"/>
    <cellStyle name="60% - Énfasis1 2 5 2 4 7" xfId="45141" xr:uid="{D1603AEB-974D-457E-9E7E-A9287DE77459}"/>
    <cellStyle name="60% - Énfasis1 2 5 2 5" xfId="5655" xr:uid="{00000000-0005-0000-0000-00003E510000}"/>
    <cellStyle name="60% - Énfasis1 2 5 2 5 2" xfId="27748" xr:uid="{00000000-0005-0000-0000-00003F510000}"/>
    <cellStyle name="60% - Énfasis1 2 5 2 6" xfId="15736" xr:uid="{00000000-0005-0000-0000-000040510000}"/>
    <cellStyle name="60% - Énfasis1 2 5 2 6 2" xfId="32633" xr:uid="{00000000-0005-0000-0000-000041510000}"/>
    <cellStyle name="60% - Énfasis1 2 5 2 7" xfId="20039" xr:uid="{00000000-0005-0000-0000-000042510000}"/>
    <cellStyle name="60% - Énfasis1 2 5 2 8" xfId="10566" xr:uid="{00000000-0005-0000-0000-000043510000}"/>
    <cellStyle name="60% - Énfasis1 2 5 2 9" xfId="22707" xr:uid="{00000000-0005-0000-0000-000044510000}"/>
    <cellStyle name="60% - Énfasis1 2 5 3" xfId="1466" xr:uid="{00000000-0005-0000-0000-000045510000}"/>
    <cellStyle name="60% - Énfasis1 2 5 3 2" xfId="3908" xr:uid="{00000000-0005-0000-0000-000046510000}"/>
    <cellStyle name="60% - Énfasis1 2 5 3 2 2" xfId="18018" xr:uid="{00000000-0005-0000-0000-000047510000}"/>
    <cellStyle name="60% - Énfasis1 2 5 3 2 2 2" xfId="30911" xr:uid="{00000000-0005-0000-0000-000048510000}"/>
    <cellStyle name="60% - Énfasis1 2 5 3 2 3" xfId="13729" xr:uid="{00000000-0005-0000-0000-000049510000}"/>
    <cellStyle name="60% - Énfasis1 2 5 3 2 3 2" xfId="35796" xr:uid="{00000000-0005-0000-0000-00004A510000}"/>
    <cellStyle name="60% - Énfasis1 2 5 3 2 4" xfId="8851" xr:uid="{00000000-0005-0000-0000-00004B510000}"/>
    <cellStyle name="60% - Énfasis1 2 5 3 2 5" xfId="25976" xr:uid="{00000000-0005-0000-0000-00004C510000}"/>
    <cellStyle name="60% - Énfasis1 2 5 3 2 6" xfId="40805" xr:uid="{00000000-0005-0000-0000-00004D510000}"/>
    <cellStyle name="60% - Énfasis1 2 5 3 2 7" xfId="45868" xr:uid="{8FF09188-C09F-4336-B5ED-7EB86735409E}"/>
    <cellStyle name="60% - Énfasis1 2 5 3 3" xfId="6382" xr:uid="{00000000-0005-0000-0000-00004E510000}"/>
    <cellStyle name="60% - Énfasis1 2 5 3 3 2" xfId="28475" xr:uid="{00000000-0005-0000-0000-00004F510000}"/>
    <cellStyle name="60% - Énfasis1 2 5 3 4" xfId="15525" xr:uid="{00000000-0005-0000-0000-000050510000}"/>
    <cellStyle name="60% - Énfasis1 2 5 3 4 2" xfId="33360" xr:uid="{00000000-0005-0000-0000-000051510000}"/>
    <cellStyle name="60% - Énfasis1 2 5 3 5" xfId="20784" xr:uid="{00000000-0005-0000-0000-000052510000}"/>
    <cellStyle name="60% - Énfasis1 2 5 3 6" xfId="11293" xr:uid="{00000000-0005-0000-0000-000053510000}"/>
    <cellStyle name="60% - Énfasis1 2 5 3 7" xfId="23434" xr:uid="{00000000-0005-0000-0000-000054510000}"/>
    <cellStyle name="60% - Énfasis1 2 5 3 8" xfId="38264" xr:uid="{00000000-0005-0000-0000-000055510000}"/>
    <cellStyle name="60% - Énfasis1 2 5 3 9" xfId="43332" xr:uid="{DD28E30D-C080-46DE-B979-A9CAA88573D4}"/>
    <cellStyle name="60% - Énfasis1 2 5 4" xfId="2079" xr:uid="{00000000-0005-0000-0000-000056510000}"/>
    <cellStyle name="60% - Énfasis1 2 5 4 2" xfId="4521" xr:uid="{00000000-0005-0000-0000-000057510000}"/>
    <cellStyle name="60% - Énfasis1 2 5 4 2 2" xfId="18631" xr:uid="{00000000-0005-0000-0000-000058510000}"/>
    <cellStyle name="60% - Énfasis1 2 5 4 2 2 2" xfId="31524" xr:uid="{00000000-0005-0000-0000-000059510000}"/>
    <cellStyle name="60% - Énfasis1 2 5 4 2 3" xfId="14342" xr:uid="{00000000-0005-0000-0000-00005A510000}"/>
    <cellStyle name="60% - Énfasis1 2 5 4 2 3 2" xfId="36409" xr:uid="{00000000-0005-0000-0000-00005B510000}"/>
    <cellStyle name="60% - Énfasis1 2 5 4 2 4" xfId="9464" xr:uid="{00000000-0005-0000-0000-00005C510000}"/>
    <cellStyle name="60% - Énfasis1 2 5 4 2 5" xfId="26589" xr:uid="{00000000-0005-0000-0000-00005D510000}"/>
    <cellStyle name="60% - Énfasis1 2 5 4 2 6" xfId="41418" xr:uid="{00000000-0005-0000-0000-00005E510000}"/>
    <cellStyle name="60% - Énfasis1 2 5 4 2 7" xfId="46481" xr:uid="{EFEFBDFD-2004-478D-9576-520D4DFA749B}"/>
    <cellStyle name="60% - Énfasis1 2 5 4 3" xfId="6995" xr:uid="{00000000-0005-0000-0000-00005F510000}"/>
    <cellStyle name="60% - Énfasis1 2 5 4 3 2" xfId="29088" xr:uid="{00000000-0005-0000-0000-000060510000}"/>
    <cellStyle name="60% - Énfasis1 2 5 4 4" xfId="16156" xr:uid="{00000000-0005-0000-0000-000061510000}"/>
    <cellStyle name="60% - Énfasis1 2 5 4 4 2" xfId="33973" xr:uid="{00000000-0005-0000-0000-000062510000}"/>
    <cellStyle name="60% - Énfasis1 2 5 4 5" xfId="21397" xr:uid="{00000000-0005-0000-0000-000063510000}"/>
    <cellStyle name="60% - Énfasis1 2 5 4 6" xfId="11906" xr:uid="{00000000-0005-0000-0000-000064510000}"/>
    <cellStyle name="60% - Énfasis1 2 5 4 7" xfId="24047" xr:uid="{00000000-0005-0000-0000-000065510000}"/>
    <cellStyle name="60% - Énfasis1 2 5 4 8" xfId="38877" xr:uid="{00000000-0005-0000-0000-000066510000}"/>
    <cellStyle name="60% - Énfasis1 2 5 4 9" xfId="43945" xr:uid="{8F0C4016-0075-41A8-A47E-6063D678CF08}"/>
    <cellStyle name="60% - Énfasis1 2 5 5" xfId="2575" xr:uid="{00000000-0005-0000-0000-000067510000}"/>
    <cellStyle name="60% - Énfasis1 2 5 5 2" xfId="5017" xr:uid="{00000000-0005-0000-0000-000068510000}"/>
    <cellStyle name="60% - Énfasis1 2 5 5 2 2" xfId="19127" xr:uid="{00000000-0005-0000-0000-000069510000}"/>
    <cellStyle name="60% - Énfasis1 2 5 5 2 2 2" xfId="32020" xr:uid="{00000000-0005-0000-0000-00006A510000}"/>
    <cellStyle name="60% - Énfasis1 2 5 5 2 3" xfId="14838" xr:uid="{00000000-0005-0000-0000-00006B510000}"/>
    <cellStyle name="60% - Énfasis1 2 5 5 2 3 2" xfId="36905" xr:uid="{00000000-0005-0000-0000-00006C510000}"/>
    <cellStyle name="60% - Énfasis1 2 5 5 2 4" xfId="9960" xr:uid="{00000000-0005-0000-0000-00006D510000}"/>
    <cellStyle name="60% - Énfasis1 2 5 5 2 5" xfId="27085" xr:uid="{00000000-0005-0000-0000-00006E510000}"/>
    <cellStyle name="60% - Énfasis1 2 5 5 2 6" xfId="41914" xr:uid="{00000000-0005-0000-0000-00006F510000}"/>
    <cellStyle name="60% - Énfasis1 2 5 5 2 7" xfId="46977" xr:uid="{D4B3D72E-2EDA-4EA1-BD2A-744D5B4B7730}"/>
    <cellStyle name="60% - Énfasis1 2 5 5 3" xfId="7491" xr:uid="{00000000-0005-0000-0000-000070510000}"/>
    <cellStyle name="60% - Énfasis1 2 5 5 3 2" xfId="29584" xr:uid="{00000000-0005-0000-0000-000071510000}"/>
    <cellStyle name="60% - Énfasis1 2 5 5 4" xfId="16652" xr:uid="{00000000-0005-0000-0000-000072510000}"/>
    <cellStyle name="60% - Énfasis1 2 5 5 4 2" xfId="34469" xr:uid="{00000000-0005-0000-0000-000073510000}"/>
    <cellStyle name="60% - Énfasis1 2 5 5 5" xfId="21893" xr:uid="{00000000-0005-0000-0000-000074510000}"/>
    <cellStyle name="60% - Énfasis1 2 5 5 6" xfId="12402" xr:uid="{00000000-0005-0000-0000-000075510000}"/>
    <cellStyle name="60% - Énfasis1 2 5 5 7" xfId="24543" xr:uid="{00000000-0005-0000-0000-000076510000}"/>
    <cellStyle name="60% - Énfasis1 2 5 5 8" xfId="39373" xr:uid="{00000000-0005-0000-0000-000077510000}"/>
    <cellStyle name="60% - Énfasis1 2 5 5 9" xfId="44441" xr:uid="{C250901E-6488-44BF-A838-DC733B88C548}"/>
    <cellStyle name="60% - Énfasis1 2 5 6" xfId="1024" xr:uid="{00000000-0005-0000-0000-000078510000}"/>
    <cellStyle name="60% - Énfasis1 2 5 6 2" xfId="3469" xr:uid="{00000000-0005-0000-0000-000079510000}"/>
    <cellStyle name="60% - Énfasis1 2 5 6 2 2" xfId="17579" xr:uid="{00000000-0005-0000-0000-00007A510000}"/>
    <cellStyle name="60% - Énfasis1 2 5 6 2 2 2" xfId="30472" xr:uid="{00000000-0005-0000-0000-00007B510000}"/>
    <cellStyle name="60% - Énfasis1 2 5 6 2 3" xfId="13290" xr:uid="{00000000-0005-0000-0000-00007C510000}"/>
    <cellStyle name="60% - Énfasis1 2 5 6 2 3 2" xfId="35357" xr:uid="{00000000-0005-0000-0000-00007D510000}"/>
    <cellStyle name="60% - Énfasis1 2 5 6 2 4" xfId="8412" xr:uid="{00000000-0005-0000-0000-00007E510000}"/>
    <cellStyle name="60% - Énfasis1 2 5 6 2 5" xfId="25537" xr:uid="{00000000-0005-0000-0000-00007F510000}"/>
    <cellStyle name="60% - Énfasis1 2 5 6 2 6" xfId="40366" xr:uid="{00000000-0005-0000-0000-000080510000}"/>
    <cellStyle name="60% - Énfasis1 2 5 6 2 7" xfId="45429" xr:uid="{2C5A2E4D-D7E6-4342-882B-305794EC4391}"/>
    <cellStyle name="60% - Énfasis1 2 5 6 3" xfId="5943" xr:uid="{00000000-0005-0000-0000-000081510000}"/>
    <cellStyle name="60% - Énfasis1 2 5 6 3 2" xfId="28036" xr:uid="{00000000-0005-0000-0000-000082510000}"/>
    <cellStyle name="60% - Énfasis1 2 5 6 4" xfId="20345" xr:uid="{00000000-0005-0000-0000-000083510000}"/>
    <cellStyle name="60% - Énfasis1 2 5 6 4 2" xfId="32921" xr:uid="{00000000-0005-0000-0000-000084510000}"/>
    <cellStyle name="60% - Énfasis1 2 5 6 5" xfId="10854" xr:uid="{00000000-0005-0000-0000-000085510000}"/>
    <cellStyle name="60% - Énfasis1 2 5 6 6" xfId="22995" xr:uid="{00000000-0005-0000-0000-000086510000}"/>
    <cellStyle name="60% - Énfasis1 2 5 6 7" xfId="37825" xr:uid="{00000000-0005-0000-0000-000087510000}"/>
    <cellStyle name="60% - Énfasis1 2 5 6 8" xfId="42893" xr:uid="{37020281-7B85-4634-9E16-7E24A1815309}"/>
    <cellStyle name="60% - Énfasis1 2 5 7" xfId="2970" xr:uid="{00000000-0005-0000-0000-000088510000}"/>
    <cellStyle name="60% - Énfasis1 2 5 7 2" xfId="17080" xr:uid="{00000000-0005-0000-0000-000089510000}"/>
    <cellStyle name="60% - Énfasis1 2 5 7 2 2" xfId="29973" xr:uid="{00000000-0005-0000-0000-00008A510000}"/>
    <cellStyle name="60% - Énfasis1 2 5 7 3" xfId="12791" xr:uid="{00000000-0005-0000-0000-00008B510000}"/>
    <cellStyle name="60% - Énfasis1 2 5 7 3 2" xfId="34858" xr:uid="{00000000-0005-0000-0000-00008C510000}"/>
    <cellStyle name="60% - Énfasis1 2 5 7 4" xfId="7913" xr:uid="{00000000-0005-0000-0000-00008D510000}"/>
    <cellStyle name="60% - Énfasis1 2 5 7 5" xfId="25038" xr:uid="{00000000-0005-0000-0000-00008E510000}"/>
    <cellStyle name="60% - Énfasis1 2 5 7 6" xfId="39867" xr:uid="{00000000-0005-0000-0000-00008F510000}"/>
    <cellStyle name="60% - Énfasis1 2 5 7 7" xfId="44930" xr:uid="{C518F5C7-ED26-4475-937D-71CF19E1ACE7}"/>
    <cellStyle name="60% - Énfasis1 2 5 8" xfId="5444" xr:uid="{00000000-0005-0000-0000-000090510000}"/>
    <cellStyle name="60% - Énfasis1 2 5 8 2" xfId="27537" xr:uid="{00000000-0005-0000-0000-000091510000}"/>
    <cellStyle name="60% - Énfasis1 2 5 9" xfId="15086" xr:uid="{00000000-0005-0000-0000-000092510000}"/>
    <cellStyle name="60% - Énfasis1 2 5 9 2" xfId="32422" xr:uid="{00000000-0005-0000-0000-000093510000}"/>
    <cellStyle name="60% - Énfasis1 2 6" xfId="524" xr:uid="{00000000-0005-0000-0000-000094510000}"/>
    <cellStyle name="60% - Énfasis1 2 6 10" xfId="19472" xr:uid="{00000000-0005-0000-0000-000095510000}"/>
    <cellStyle name="60% - Énfasis1 2 6 11" xfId="19884" xr:uid="{00000000-0005-0000-0000-000096510000}"/>
    <cellStyle name="60% - Énfasis1 2 6 12" xfId="10411" xr:uid="{00000000-0005-0000-0000-000097510000}"/>
    <cellStyle name="60% - Énfasis1 2 6 13" xfId="22552" xr:uid="{00000000-0005-0000-0000-000098510000}"/>
    <cellStyle name="60% - Énfasis1 2 6 14" xfId="37382" xr:uid="{00000000-0005-0000-0000-000099510000}"/>
    <cellStyle name="60% - Énfasis1 2 6 15" xfId="42450" xr:uid="{732CF018-C258-4528-B97F-926DCE8A6575}"/>
    <cellStyle name="60% - Énfasis1 2 6 2" xfId="681" xr:uid="{00000000-0005-0000-0000-00009A510000}"/>
    <cellStyle name="60% - Énfasis1 2 6 2 10" xfId="37538" xr:uid="{00000000-0005-0000-0000-00009B510000}"/>
    <cellStyle name="60% - Énfasis1 2 6 2 11" xfId="42606" xr:uid="{FE8C1D2D-EABD-434B-B057-B1EFA3BD998D}"/>
    <cellStyle name="60% - Énfasis1 2 6 2 2" xfId="2291" xr:uid="{00000000-0005-0000-0000-00009C510000}"/>
    <cellStyle name="60% - Énfasis1 2 6 2 2 2" xfId="4733" xr:uid="{00000000-0005-0000-0000-00009D510000}"/>
    <cellStyle name="60% - Énfasis1 2 6 2 2 2 2" xfId="18843" xr:uid="{00000000-0005-0000-0000-00009E510000}"/>
    <cellStyle name="60% - Énfasis1 2 6 2 2 2 2 2" xfId="31736" xr:uid="{00000000-0005-0000-0000-00009F510000}"/>
    <cellStyle name="60% - Énfasis1 2 6 2 2 2 3" xfId="14554" xr:uid="{00000000-0005-0000-0000-0000A0510000}"/>
    <cellStyle name="60% - Énfasis1 2 6 2 2 2 3 2" xfId="36621" xr:uid="{00000000-0005-0000-0000-0000A1510000}"/>
    <cellStyle name="60% - Énfasis1 2 6 2 2 2 4" xfId="9676" xr:uid="{00000000-0005-0000-0000-0000A2510000}"/>
    <cellStyle name="60% - Énfasis1 2 6 2 2 2 5" xfId="26801" xr:uid="{00000000-0005-0000-0000-0000A3510000}"/>
    <cellStyle name="60% - Énfasis1 2 6 2 2 2 6" xfId="41630" xr:uid="{00000000-0005-0000-0000-0000A4510000}"/>
    <cellStyle name="60% - Énfasis1 2 6 2 2 2 7" xfId="46693" xr:uid="{2F92CBB6-CAC7-4507-9945-41EEB39FB934}"/>
    <cellStyle name="60% - Énfasis1 2 6 2 2 3" xfId="7207" xr:uid="{00000000-0005-0000-0000-0000A5510000}"/>
    <cellStyle name="60% - Énfasis1 2 6 2 2 3 2" xfId="29300" xr:uid="{00000000-0005-0000-0000-0000A6510000}"/>
    <cellStyle name="60% - Énfasis1 2 6 2 2 4" xfId="16368" xr:uid="{00000000-0005-0000-0000-0000A7510000}"/>
    <cellStyle name="60% - Énfasis1 2 6 2 2 4 2" xfId="34185" xr:uid="{00000000-0005-0000-0000-0000A8510000}"/>
    <cellStyle name="60% - Énfasis1 2 6 2 2 5" xfId="21609" xr:uid="{00000000-0005-0000-0000-0000A9510000}"/>
    <cellStyle name="60% - Énfasis1 2 6 2 2 6" xfId="12118" xr:uid="{00000000-0005-0000-0000-0000AA510000}"/>
    <cellStyle name="60% - Énfasis1 2 6 2 2 7" xfId="24259" xr:uid="{00000000-0005-0000-0000-0000AB510000}"/>
    <cellStyle name="60% - Énfasis1 2 6 2 2 8" xfId="39089" xr:uid="{00000000-0005-0000-0000-0000AC510000}"/>
    <cellStyle name="60% - Énfasis1 2 6 2 2 9" xfId="44157" xr:uid="{369345A6-0535-4694-959D-DF493E1195DF}"/>
    <cellStyle name="60% - Énfasis1 2 6 2 3" xfId="1678" xr:uid="{00000000-0005-0000-0000-0000AD510000}"/>
    <cellStyle name="60% - Énfasis1 2 6 2 3 2" xfId="4120" xr:uid="{00000000-0005-0000-0000-0000AE510000}"/>
    <cellStyle name="60% - Énfasis1 2 6 2 3 2 2" xfId="18230" xr:uid="{00000000-0005-0000-0000-0000AF510000}"/>
    <cellStyle name="60% - Énfasis1 2 6 2 3 2 2 2" xfId="31123" xr:uid="{00000000-0005-0000-0000-0000B0510000}"/>
    <cellStyle name="60% - Énfasis1 2 6 2 3 2 3" xfId="13941" xr:uid="{00000000-0005-0000-0000-0000B1510000}"/>
    <cellStyle name="60% - Énfasis1 2 6 2 3 2 3 2" xfId="36008" xr:uid="{00000000-0005-0000-0000-0000B2510000}"/>
    <cellStyle name="60% - Énfasis1 2 6 2 3 2 4" xfId="9063" xr:uid="{00000000-0005-0000-0000-0000B3510000}"/>
    <cellStyle name="60% - Énfasis1 2 6 2 3 2 5" xfId="26188" xr:uid="{00000000-0005-0000-0000-0000B4510000}"/>
    <cellStyle name="60% - Énfasis1 2 6 2 3 2 6" xfId="41017" xr:uid="{00000000-0005-0000-0000-0000B5510000}"/>
    <cellStyle name="60% - Énfasis1 2 6 2 3 2 7" xfId="46080" xr:uid="{EA7BAC57-D383-4DB7-9821-70BA3A622AB7}"/>
    <cellStyle name="60% - Énfasis1 2 6 2 3 3" xfId="6594" xr:uid="{00000000-0005-0000-0000-0000B6510000}"/>
    <cellStyle name="60% - Énfasis1 2 6 2 3 3 2" xfId="28687" xr:uid="{00000000-0005-0000-0000-0000B7510000}"/>
    <cellStyle name="60% - Énfasis1 2 6 2 3 4" xfId="20996" xr:uid="{00000000-0005-0000-0000-0000B8510000}"/>
    <cellStyle name="60% - Énfasis1 2 6 2 3 4 2" xfId="33572" xr:uid="{00000000-0005-0000-0000-0000B9510000}"/>
    <cellStyle name="60% - Énfasis1 2 6 2 3 5" xfId="11505" xr:uid="{00000000-0005-0000-0000-0000BA510000}"/>
    <cellStyle name="60% - Énfasis1 2 6 2 3 6" xfId="23646" xr:uid="{00000000-0005-0000-0000-0000BB510000}"/>
    <cellStyle name="60% - Énfasis1 2 6 2 3 7" xfId="38476" xr:uid="{00000000-0005-0000-0000-0000BC510000}"/>
    <cellStyle name="60% - Énfasis1 2 6 2 3 8" xfId="43544" xr:uid="{3CA1A510-E69F-42F8-A8D4-0149A83377FA}"/>
    <cellStyle name="60% - Énfasis1 2 6 2 4" xfId="3182" xr:uid="{00000000-0005-0000-0000-0000BD510000}"/>
    <cellStyle name="60% - Énfasis1 2 6 2 4 2" xfId="17292" xr:uid="{00000000-0005-0000-0000-0000BE510000}"/>
    <cellStyle name="60% - Énfasis1 2 6 2 4 2 2" xfId="30185" xr:uid="{00000000-0005-0000-0000-0000BF510000}"/>
    <cellStyle name="60% - Énfasis1 2 6 2 4 3" xfId="13003" xr:uid="{00000000-0005-0000-0000-0000C0510000}"/>
    <cellStyle name="60% - Énfasis1 2 6 2 4 3 2" xfId="35070" xr:uid="{00000000-0005-0000-0000-0000C1510000}"/>
    <cellStyle name="60% - Énfasis1 2 6 2 4 4" xfId="8125" xr:uid="{00000000-0005-0000-0000-0000C2510000}"/>
    <cellStyle name="60% - Énfasis1 2 6 2 4 5" xfId="25250" xr:uid="{00000000-0005-0000-0000-0000C3510000}"/>
    <cellStyle name="60% - Énfasis1 2 6 2 4 6" xfId="40079" xr:uid="{00000000-0005-0000-0000-0000C4510000}"/>
    <cellStyle name="60% - Énfasis1 2 6 2 4 7" xfId="45142" xr:uid="{193C161C-6BAF-4E00-9AD1-E26D27E900F1}"/>
    <cellStyle name="60% - Énfasis1 2 6 2 5" xfId="5656" xr:uid="{00000000-0005-0000-0000-0000C5510000}"/>
    <cellStyle name="60% - Énfasis1 2 6 2 5 2" xfId="27749" xr:uid="{00000000-0005-0000-0000-0000C6510000}"/>
    <cellStyle name="60% - Énfasis1 2 6 2 6" xfId="15737" xr:uid="{00000000-0005-0000-0000-0000C7510000}"/>
    <cellStyle name="60% - Énfasis1 2 6 2 6 2" xfId="32634" xr:uid="{00000000-0005-0000-0000-0000C8510000}"/>
    <cellStyle name="60% - Énfasis1 2 6 2 7" xfId="20040" xr:uid="{00000000-0005-0000-0000-0000C9510000}"/>
    <cellStyle name="60% - Énfasis1 2 6 2 8" xfId="10567" xr:uid="{00000000-0005-0000-0000-0000CA510000}"/>
    <cellStyle name="60% - Énfasis1 2 6 2 9" xfId="22708" xr:uid="{00000000-0005-0000-0000-0000CB510000}"/>
    <cellStyle name="60% - Énfasis1 2 6 3" xfId="1522" xr:uid="{00000000-0005-0000-0000-0000CC510000}"/>
    <cellStyle name="60% - Énfasis1 2 6 3 2" xfId="3964" xr:uid="{00000000-0005-0000-0000-0000CD510000}"/>
    <cellStyle name="60% - Énfasis1 2 6 3 2 2" xfId="18074" xr:uid="{00000000-0005-0000-0000-0000CE510000}"/>
    <cellStyle name="60% - Énfasis1 2 6 3 2 2 2" xfId="30967" xr:uid="{00000000-0005-0000-0000-0000CF510000}"/>
    <cellStyle name="60% - Énfasis1 2 6 3 2 3" xfId="13785" xr:uid="{00000000-0005-0000-0000-0000D0510000}"/>
    <cellStyle name="60% - Énfasis1 2 6 3 2 3 2" xfId="35852" xr:uid="{00000000-0005-0000-0000-0000D1510000}"/>
    <cellStyle name="60% - Énfasis1 2 6 3 2 4" xfId="8907" xr:uid="{00000000-0005-0000-0000-0000D2510000}"/>
    <cellStyle name="60% - Énfasis1 2 6 3 2 5" xfId="26032" xr:uid="{00000000-0005-0000-0000-0000D3510000}"/>
    <cellStyle name="60% - Énfasis1 2 6 3 2 6" xfId="40861" xr:uid="{00000000-0005-0000-0000-0000D4510000}"/>
    <cellStyle name="60% - Énfasis1 2 6 3 2 7" xfId="45924" xr:uid="{1EA2974E-1B94-4DC8-A04D-026500FB5DD5}"/>
    <cellStyle name="60% - Énfasis1 2 6 3 3" xfId="6438" xr:uid="{00000000-0005-0000-0000-0000D5510000}"/>
    <cellStyle name="60% - Énfasis1 2 6 3 3 2" xfId="28531" xr:uid="{00000000-0005-0000-0000-0000D6510000}"/>
    <cellStyle name="60% - Énfasis1 2 6 3 4" xfId="15581" xr:uid="{00000000-0005-0000-0000-0000D7510000}"/>
    <cellStyle name="60% - Énfasis1 2 6 3 4 2" xfId="33416" xr:uid="{00000000-0005-0000-0000-0000D8510000}"/>
    <cellStyle name="60% - Énfasis1 2 6 3 5" xfId="20840" xr:uid="{00000000-0005-0000-0000-0000D9510000}"/>
    <cellStyle name="60% - Énfasis1 2 6 3 6" xfId="11349" xr:uid="{00000000-0005-0000-0000-0000DA510000}"/>
    <cellStyle name="60% - Énfasis1 2 6 3 7" xfId="23490" xr:uid="{00000000-0005-0000-0000-0000DB510000}"/>
    <cellStyle name="60% - Énfasis1 2 6 3 8" xfId="38320" xr:uid="{00000000-0005-0000-0000-0000DC510000}"/>
    <cellStyle name="60% - Énfasis1 2 6 3 9" xfId="43388" xr:uid="{979FDE87-4F15-4103-8AEB-2A027A84D0E6}"/>
    <cellStyle name="60% - Énfasis1 2 6 4" xfId="2135" xr:uid="{00000000-0005-0000-0000-0000DD510000}"/>
    <cellStyle name="60% - Énfasis1 2 6 4 2" xfId="4577" xr:uid="{00000000-0005-0000-0000-0000DE510000}"/>
    <cellStyle name="60% - Énfasis1 2 6 4 2 2" xfId="18687" xr:uid="{00000000-0005-0000-0000-0000DF510000}"/>
    <cellStyle name="60% - Énfasis1 2 6 4 2 2 2" xfId="31580" xr:uid="{00000000-0005-0000-0000-0000E0510000}"/>
    <cellStyle name="60% - Énfasis1 2 6 4 2 3" xfId="14398" xr:uid="{00000000-0005-0000-0000-0000E1510000}"/>
    <cellStyle name="60% - Énfasis1 2 6 4 2 3 2" xfId="36465" xr:uid="{00000000-0005-0000-0000-0000E2510000}"/>
    <cellStyle name="60% - Énfasis1 2 6 4 2 4" xfId="9520" xr:uid="{00000000-0005-0000-0000-0000E3510000}"/>
    <cellStyle name="60% - Énfasis1 2 6 4 2 5" xfId="26645" xr:uid="{00000000-0005-0000-0000-0000E4510000}"/>
    <cellStyle name="60% - Énfasis1 2 6 4 2 6" xfId="41474" xr:uid="{00000000-0005-0000-0000-0000E5510000}"/>
    <cellStyle name="60% - Énfasis1 2 6 4 2 7" xfId="46537" xr:uid="{345591D3-B46D-4E15-9D1E-3D9250AF452E}"/>
    <cellStyle name="60% - Énfasis1 2 6 4 3" xfId="7051" xr:uid="{00000000-0005-0000-0000-0000E6510000}"/>
    <cellStyle name="60% - Énfasis1 2 6 4 3 2" xfId="29144" xr:uid="{00000000-0005-0000-0000-0000E7510000}"/>
    <cellStyle name="60% - Énfasis1 2 6 4 4" xfId="16212" xr:uid="{00000000-0005-0000-0000-0000E8510000}"/>
    <cellStyle name="60% - Énfasis1 2 6 4 4 2" xfId="34029" xr:uid="{00000000-0005-0000-0000-0000E9510000}"/>
    <cellStyle name="60% - Énfasis1 2 6 4 5" xfId="21453" xr:uid="{00000000-0005-0000-0000-0000EA510000}"/>
    <cellStyle name="60% - Énfasis1 2 6 4 6" xfId="11962" xr:uid="{00000000-0005-0000-0000-0000EB510000}"/>
    <cellStyle name="60% - Énfasis1 2 6 4 7" xfId="24103" xr:uid="{00000000-0005-0000-0000-0000EC510000}"/>
    <cellStyle name="60% - Énfasis1 2 6 4 8" xfId="38933" xr:uid="{00000000-0005-0000-0000-0000ED510000}"/>
    <cellStyle name="60% - Énfasis1 2 6 4 9" xfId="44001" xr:uid="{58A32AC8-59A9-4FA2-9AE1-D1C95EA998F2}"/>
    <cellStyle name="60% - Énfasis1 2 6 5" xfId="2576" xr:uid="{00000000-0005-0000-0000-0000EE510000}"/>
    <cellStyle name="60% - Énfasis1 2 6 5 2" xfId="5018" xr:uid="{00000000-0005-0000-0000-0000EF510000}"/>
    <cellStyle name="60% - Énfasis1 2 6 5 2 2" xfId="19128" xr:uid="{00000000-0005-0000-0000-0000F0510000}"/>
    <cellStyle name="60% - Énfasis1 2 6 5 2 2 2" xfId="32021" xr:uid="{00000000-0005-0000-0000-0000F1510000}"/>
    <cellStyle name="60% - Énfasis1 2 6 5 2 3" xfId="14839" xr:uid="{00000000-0005-0000-0000-0000F2510000}"/>
    <cellStyle name="60% - Énfasis1 2 6 5 2 3 2" xfId="36906" xr:uid="{00000000-0005-0000-0000-0000F3510000}"/>
    <cellStyle name="60% - Énfasis1 2 6 5 2 4" xfId="9961" xr:uid="{00000000-0005-0000-0000-0000F4510000}"/>
    <cellStyle name="60% - Énfasis1 2 6 5 2 5" xfId="27086" xr:uid="{00000000-0005-0000-0000-0000F5510000}"/>
    <cellStyle name="60% - Énfasis1 2 6 5 2 6" xfId="41915" xr:uid="{00000000-0005-0000-0000-0000F6510000}"/>
    <cellStyle name="60% - Énfasis1 2 6 5 2 7" xfId="46978" xr:uid="{6BEDC952-E702-48FE-80EE-3419664FD98C}"/>
    <cellStyle name="60% - Énfasis1 2 6 5 3" xfId="7492" xr:uid="{00000000-0005-0000-0000-0000F7510000}"/>
    <cellStyle name="60% - Énfasis1 2 6 5 3 2" xfId="29585" xr:uid="{00000000-0005-0000-0000-0000F8510000}"/>
    <cellStyle name="60% - Énfasis1 2 6 5 4" xfId="16653" xr:uid="{00000000-0005-0000-0000-0000F9510000}"/>
    <cellStyle name="60% - Énfasis1 2 6 5 4 2" xfId="34470" xr:uid="{00000000-0005-0000-0000-0000FA510000}"/>
    <cellStyle name="60% - Énfasis1 2 6 5 5" xfId="21894" xr:uid="{00000000-0005-0000-0000-0000FB510000}"/>
    <cellStyle name="60% - Énfasis1 2 6 5 6" xfId="12403" xr:uid="{00000000-0005-0000-0000-0000FC510000}"/>
    <cellStyle name="60% - Énfasis1 2 6 5 7" xfId="24544" xr:uid="{00000000-0005-0000-0000-0000FD510000}"/>
    <cellStyle name="60% - Énfasis1 2 6 5 8" xfId="39374" xr:uid="{00000000-0005-0000-0000-0000FE510000}"/>
    <cellStyle name="60% - Énfasis1 2 6 5 9" xfId="44442" xr:uid="{AF462591-3E3F-4ACE-88BC-079CF72C430E}"/>
    <cellStyle name="60% - Énfasis1 2 6 6" xfId="1080" xr:uid="{00000000-0005-0000-0000-0000FF510000}"/>
    <cellStyle name="60% - Énfasis1 2 6 6 2" xfId="3525" xr:uid="{00000000-0005-0000-0000-000000520000}"/>
    <cellStyle name="60% - Énfasis1 2 6 6 2 2" xfId="17635" xr:uid="{00000000-0005-0000-0000-000001520000}"/>
    <cellStyle name="60% - Énfasis1 2 6 6 2 2 2" xfId="30528" xr:uid="{00000000-0005-0000-0000-000002520000}"/>
    <cellStyle name="60% - Énfasis1 2 6 6 2 3" xfId="13346" xr:uid="{00000000-0005-0000-0000-000003520000}"/>
    <cellStyle name="60% - Énfasis1 2 6 6 2 3 2" xfId="35413" xr:uid="{00000000-0005-0000-0000-000004520000}"/>
    <cellStyle name="60% - Énfasis1 2 6 6 2 4" xfId="8468" xr:uid="{00000000-0005-0000-0000-000005520000}"/>
    <cellStyle name="60% - Énfasis1 2 6 6 2 5" xfId="25593" xr:uid="{00000000-0005-0000-0000-000006520000}"/>
    <cellStyle name="60% - Énfasis1 2 6 6 2 6" xfId="40422" xr:uid="{00000000-0005-0000-0000-000007520000}"/>
    <cellStyle name="60% - Énfasis1 2 6 6 2 7" xfId="45485" xr:uid="{5A89236B-1FA8-4455-9D50-7DE2362B8927}"/>
    <cellStyle name="60% - Énfasis1 2 6 6 3" xfId="5999" xr:uid="{00000000-0005-0000-0000-000008520000}"/>
    <cellStyle name="60% - Énfasis1 2 6 6 3 2" xfId="28092" xr:uid="{00000000-0005-0000-0000-000009520000}"/>
    <cellStyle name="60% - Énfasis1 2 6 6 4" xfId="20401" xr:uid="{00000000-0005-0000-0000-00000A520000}"/>
    <cellStyle name="60% - Énfasis1 2 6 6 4 2" xfId="32977" xr:uid="{00000000-0005-0000-0000-00000B520000}"/>
    <cellStyle name="60% - Énfasis1 2 6 6 5" xfId="10910" xr:uid="{00000000-0005-0000-0000-00000C520000}"/>
    <cellStyle name="60% - Énfasis1 2 6 6 6" xfId="23051" xr:uid="{00000000-0005-0000-0000-00000D520000}"/>
    <cellStyle name="60% - Énfasis1 2 6 6 7" xfId="37881" xr:uid="{00000000-0005-0000-0000-00000E520000}"/>
    <cellStyle name="60% - Énfasis1 2 6 6 8" xfId="42949" xr:uid="{378DBB11-75BA-46E0-96FB-E9A5A85C7D09}"/>
    <cellStyle name="60% - Énfasis1 2 6 7" xfId="3026" xr:uid="{00000000-0005-0000-0000-00000F520000}"/>
    <cellStyle name="60% - Énfasis1 2 6 7 2" xfId="17136" xr:uid="{00000000-0005-0000-0000-000010520000}"/>
    <cellStyle name="60% - Énfasis1 2 6 7 2 2" xfId="30029" xr:uid="{00000000-0005-0000-0000-000011520000}"/>
    <cellStyle name="60% - Énfasis1 2 6 7 3" xfId="12847" xr:uid="{00000000-0005-0000-0000-000012520000}"/>
    <cellStyle name="60% - Énfasis1 2 6 7 3 2" xfId="34914" xr:uid="{00000000-0005-0000-0000-000013520000}"/>
    <cellStyle name="60% - Énfasis1 2 6 7 4" xfId="7969" xr:uid="{00000000-0005-0000-0000-000014520000}"/>
    <cellStyle name="60% - Énfasis1 2 6 7 5" xfId="25094" xr:uid="{00000000-0005-0000-0000-000015520000}"/>
    <cellStyle name="60% - Énfasis1 2 6 7 6" xfId="39923" xr:uid="{00000000-0005-0000-0000-000016520000}"/>
    <cellStyle name="60% - Énfasis1 2 6 7 7" xfId="44986" xr:uid="{ABBF358C-8AAF-426F-AB56-9538B83EFA2F}"/>
    <cellStyle name="60% - Énfasis1 2 6 8" xfId="5500" xr:uid="{00000000-0005-0000-0000-000017520000}"/>
    <cellStyle name="60% - Énfasis1 2 6 8 2" xfId="27593" xr:uid="{00000000-0005-0000-0000-000018520000}"/>
    <cellStyle name="60% - Énfasis1 2 6 9" xfId="15142" xr:uid="{00000000-0005-0000-0000-000019520000}"/>
    <cellStyle name="60% - Énfasis1 2 6 9 2" xfId="32478" xr:uid="{00000000-0005-0000-0000-00001A520000}"/>
    <cellStyle name="60% - Énfasis1 2 7" xfId="273" xr:uid="{00000000-0005-0000-0000-00001B520000}"/>
    <cellStyle name="60% - Énfasis1 2 7 10" xfId="22329" xr:uid="{00000000-0005-0000-0000-00001C520000}"/>
    <cellStyle name="60% - Énfasis1 2 7 11" xfId="37159" xr:uid="{00000000-0005-0000-0000-00001D520000}"/>
    <cellStyle name="60% - Énfasis1 2 7 12" xfId="42227" xr:uid="{E937B887-ABBC-4DC0-A1D1-6C9BA8DA398E}"/>
    <cellStyle name="60% - Énfasis1 2 7 2" xfId="1296" xr:uid="{00000000-0005-0000-0000-00001E520000}"/>
    <cellStyle name="60% - Énfasis1 2 7 2 2" xfId="3741" xr:uid="{00000000-0005-0000-0000-00001F520000}"/>
    <cellStyle name="60% - Énfasis1 2 7 2 2 2" xfId="17851" xr:uid="{00000000-0005-0000-0000-000020520000}"/>
    <cellStyle name="60% - Énfasis1 2 7 2 2 2 2" xfId="30744" xr:uid="{00000000-0005-0000-0000-000021520000}"/>
    <cellStyle name="60% - Énfasis1 2 7 2 2 3" xfId="13562" xr:uid="{00000000-0005-0000-0000-000022520000}"/>
    <cellStyle name="60% - Énfasis1 2 7 2 2 3 2" xfId="35629" xr:uid="{00000000-0005-0000-0000-000023520000}"/>
    <cellStyle name="60% - Énfasis1 2 7 2 2 4" xfId="8684" xr:uid="{00000000-0005-0000-0000-000024520000}"/>
    <cellStyle name="60% - Énfasis1 2 7 2 2 5" xfId="25809" xr:uid="{00000000-0005-0000-0000-000025520000}"/>
    <cellStyle name="60% - Énfasis1 2 7 2 2 6" xfId="40638" xr:uid="{00000000-0005-0000-0000-000026520000}"/>
    <cellStyle name="60% - Énfasis1 2 7 2 2 7" xfId="45701" xr:uid="{68105FF2-8429-405A-B3D7-4D2E5D2F7B65}"/>
    <cellStyle name="60% - Énfasis1 2 7 2 3" xfId="6215" xr:uid="{00000000-0005-0000-0000-000027520000}"/>
    <cellStyle name="60% - Énfasis1 2 7 2 3 2" xfId="28308" xr:uid="{00000000-0005-0000-0000-000028520000}"/>
    <cellStyle name="60% - Énfasis1 2 7 2 4" xfId="15358" xr:uid="{00000000-0005-0000-0000-000029520000}"/>
    <cellStyle name="60% - Énfasis1 2 7 2 4 2" xfId="33193" xr:uid="{00000000-0005-0000-0000-00002A520000}"/>
    <cellStyle name="60% - Énfasis1 2 7 2 5" xfId="20617" xr:uid="{00000000-0005-0000-0000-00002B520000}"/>
    <cellStyle name="60% - Énfasis1 2 7 2 6" xfId="11126" xr:uid="{00000000-0005-0000-0000-00002C520000}"/>
    <cellStyle name="60% - Énfasis1 2 7 2 7" xfId="23267" xr:uid="{00000000-0005-0000-0000-00002D520000}"/>
    <cellStyle name="60% - Énfasis1 2 7 2 8" xfId="38097" xr:uid="{00000000-0005-0000-0000-00002E520000}"/>
    <cellStyle name="60% - Énfasis1 2 7 2 9" xfId="43165" xr:uid="{997D7B9F-D71B-438C-BF14-60140232366B}"/>
    <cellStyle name="60% - Énfasis1 2 7 3" xfId="1912" xr:uid="{00000000-0005-0000-0000-00002F520000}"/>
    <cellStyle name="60% - Énfasis1 2 7 3 2" xfId="4354" xr:uid="{00000000-0005-0000-0000-000030520000}"/>
    <cellStyle name="60% - Énfasis1 2 7 3 2 2" xfId="18464" xr:uid="{00000000-0005-0000-0000-000031520000}"/>
    <cellStyle name="60% - Énfasis1 2 7 3 2 2 2" xfId="31357" xr:uid="{00000000-0005-0000-0000-000032520000}"/>
    <cellStyle name="60% - Énfasis1 2 7 3 2 3" xfId="14175" xr:uid="{00000000-0005-0000-0000-000033520000}"/>
    <cellStyle name="60% - Énfasis1 2 7 3 2 3 2" xfId="36242" xr:uid="{00000000-0005-0000-0000-000034520000}"/>
    <cellStyle name="60% - Énfasis1 2 7 3 2 4" xfId="9297" xr:uid="{00000000-0005-0000-0000-000035520000}"/>
    <cellStyle name="60% - Énfasis1 2 7 3 2 5" xfId="26422" xr:uid="{00000000-0005-0000-0000-000036520000}"/>
    <cellStyle name="60% - Énfasis1 2 7 3 2 6" xfId="41251" xr:uid="{00000000-0005-0000-0000-000037520000}"/>
    <cellStyle name="60% - Énfasis1 2 7 3 2 7" xfId="46314" xr:uid="{45810A02-60D7-4917-AF5E-85548F8C18E7}"/>
    <cellStyle name="60% - Énfasis1 2 7 3 3" xfId="6828" xr:uid="{00000000-0005-0000-0000-000038520000}"/>
    <cellStyle name="60% - Énfasis1 2 7 3 3 2" xfId="28921" xr:uid="{00000000-0005-0000-0000-000039520000}"/>
    <cellStyle name="60% - Énfasis1 2 7 3 4" xfId="15989" xr:uid="{00000000-0005-0000-0000-00003A520000}"/>
    <cellStyle name="60% - Énfasis1 2 7 3 4 2" xfId="33806" xr:uid="{00000000-0005-0000-0000-00003B520000}"/>
    <cellStyle name="60% - Énfasis1 2 7 3 5" xfId="21230" xr:uid="{00000000-0005-0000-0000-00003C520000}"/>
    <cellStyle name="60% - Énfasis1 2 7 3 6" xfId="11739" xr:uid="{00000000-0005-0000-0000-00003D520000}"/>
    <cellStyle name="60% - Énfasis1 2 7 3 7" xfId="23880" xr:uid="{00000000-0005-0000-0000-00003E520000}"/>
    <cellStyle name="60% - Énfasis1 2 7 3 8" xfId="38710" xr:uid="{00000000-0005-0000-0000-00003F520000}"/>
    <cellStyle name="60% - Énfasis1 2 7 3 9" xfId="43778" xr:uid="{486F6CBE-05FD-4C78-A25C-244D78ED8F63}"/>
    <cellStyle name="60% - Énfasis1 2 7 4" xfId="1131" xr:uid="{00000000-0005-0000-0000-000040520000}"/>
    <cellStyle name="60% - Énfasis1 2 7 4 2" xfId="3576" xr:uid="{00000000-0005-0000-0000-000041520000}"/>
    <cellStyle name="60% - Énfasis1 2 7 4 2 2" xfId="17686" xr:uid="{00000000-0005-0000-0000-000042520000}"/>
    <cellStyle name="60% - Énfasis1 2 7 4 2 2 2" xfId="30579" xr:uid="{00000000-0005-0000-0000-000043520000}"/>
    <cellStyle name="60% - Énfasis1 2 7 4 2 3" xfId="13397" xr:uid="{00000000-0005-0000-0000-000044520000}"/>
    <cellStyle name="60% - Énfasis1 2 7 4 2 3 2" xfId="35464" xr:uid="{00000000-0005-0000-0000-000045520000}"/>
    <cellStyle name="60% - Énfasis1 2 7 4 2 4" xfId="8519" xr:uid="{00000000-0005-0000-0000-000046520000}"/>
    <cellStyle name="60% - Énfasis1 2 7 4 2 5" xfId="25644" xr:uid="{00000000-0005-0000-0000-000047520000}"/>
    <cellStyle name="60% - Énfasis1 2 7 4 2 6" xfId="40473" xr:uid="{00000000-0005-0000-0000-000048520000}"/>
    <cellStyle name="60% - Énfasis1 2 7 4 2 7" xfId="45536" xr:uid="{7C32C6CE-B3CA-4B6F-AD1F-68A6AC365B23}"/>
    <cellStyle name="60% - Énfasis1 2 7 4 3" xfId="6050" xr:uid="{00000000-0005-0000-0000-000049520000}"/>
    <cellStyle name="60% - Énfasis1 2 7 4 3 2" xfId="28143" xr:uid="{00000000-0005-0000-0000-00004A520000}"/>
    <cellStyle name="60% - Énfasis1 2 7 4 4" xfId="20452" xr:uid="{00000000-0005-0000-0000-00004B520000}"/>
    <cellStyle name="60% - Énfasis1 2 7 4 4 2" xfId="33028" xr:uid="{00000000-0005-0000-0000-00004C520000}"/>
    <cellStyle name="60% - Énfasis1 2 7 4 5" xfId="10961" xr:uid="{00000000-0005-0000-0000-00004D520000}"/>
    <cellStyle name="60% - Énfasis1 2 7 4 6" xfId="23102" xr:uid="{00000000-0005-0000-0000-00004E520000}"/>
    <cellStyle name="60% - Énfasis1 2 7 4 7" xfId="37932" xr:uid="{00000000-0005-0000-0000-00004F520000}"/>
    <cellStyle name="60% - Énfasis1 2 7 4 8" xfId="43000" xr:uid="{4232E7CC-3691-435D-BF4A-F46B18F6A2E5}"/>
    <cellStyle name="60% - Énfasis1 2 7 5" xfId="2803" xr:uid="{00000000-0005-0000-0000-000050520000}"/>
    <cellStyle name="60% - Énfasis1 2 7 5 2" xfId="16913" xr:uid="{00000000-0005-0000-0000-000051520000}"/>
    <cellStyle name="60% - Énfasis1 2 7 5 2 2" xfId="29806" xr:uid="{00000000-0005-0000-0000-000052520000}"/>
    <cellStyle name="60% - Énfasis1 2 7 5 3" xfId="12624" xr:uid="{00000000-0005-0000-0000-000053520000}"/>
    <cellStyle name="60% - Énfasis1 2 7 5 3 2" xfId="34691" xr:uid="{00000000-0005-0000-0000-000054520000}"/>
    <cellStyle name="60% - Énfasis1 2 7 5 4" xfId="7746" xr:uid="{00000000-0005-0000-0000-000055520000}"/>
    <cellStyle name="60% - Énfasis1 2 7 5 5" xfId="24871" xr:uid="{00000000-0005-0000-0000-000056520000}"/>
    <cellStyle name="60% - Énfasis1 2 7 5 6" xfId="39700" xr:uid="{00000000-0005-0000-0000-000057520000}"/>
    <cellStyle name="60% - Énfasis1 2 7 5 7" xfId="44763" xr:uid="{3DD14E3B-0B4B-4527-B238-D9029563078A}"/>
    <cellStyle name="60% - Énfasis1 2 7 6" xfId="5277" xr:uid="{00000000-0005-0000-0000-000058520000}"/>
    <cellStyle name="60% - Énfasis1 2 7 6 2" xfId="27370" xr:uid="{00000000-0005-0000-0000-000059520000}"/>
    <cellStyle name="60% - Énfasis1 2 7 7" xfId="15193" xr:uid="{00000000-0005-0000-0000-00005A520000}"/>
    <cellStyle name="60% - Énfasis1 2 7 7 2" xfId="32255" xr:uid="{00000000-0005-0000-0000-00005B520000}"/>
    <cellStyle name="60% - Énfasis1 2 7 8" xfId="19661" xr:uid="{00000000-0005-0000-0000-00005C520000}"/>
    <cellStyle name="60% - Énfasis1 2 7 9" xfId="10188" xr:uid="{00000000-0005-0000-0000-00005D520000}"/>
    <cellStyle name="60% - Énfasis1 2 8" xfId="672" xr:uid="{00000000-0005-0000-0000-00005E520000}"/>
    <cellStyle name="60% - Énfasis1 2 8 10" xfId="37529" xr:uid="{00000000-0005-0000-0000-00005F520000}"/>
    <cellStyle name="60% - Énfasis1 2 8 11" xfId="42597" xr:uid="{9503CF98-927F-4202-ACCF-7EC24701DE12}"/>
    <cellStyle name="60% - Énfasis1 2 8 2" xfId="2282" xr:uid="{00000000-0005-0000-0000-000060520000}"/>
    <cellStyle name="60% - Énfasis1 2 8 2 2" xfId="4724" xr:uid="{00000000-0005-0000-0000-000061520000}"/>
    <cellStyle name="60% - Énfasis1 2 8 2 2 2" xfId="18834" xr:uid="{00000000-0005-0000-0000-000062520000}"/>
    <cellStyle name="60% - Énfasis1 2 8 2 2 2 2" xfId="31727" xr:uid="{00000000-0005-0000-0000-000063520000}"/>
    <cellStyle name="60% - Énfasis1 2 8 2 2 3" xfId="14545" xr:uid="{00000000-0005-0000-0000-000064520000}"/>
    <cellStyle name="60% - Énfasis1 2 8 2 2 3 2" xfId="36612" xr:uid="{00000000-0005-0000-0000-000065520000}"/>
    <cellStyle name="60% - Énfasis1 2 8 2 2 4" xfId="9667" xr:uid="{00000000-0005-0000-0000-000066520000}"/>
    <cellStyle name="60% - Énfasis1 2 8 2 2 5" xfId="26792" xr:uid="{00000000-0005-0000-0000-000067520000}"/>
    <cellStyle name="60% - Énfasis1 2 8 2 2 6" xfId="41621" xr:uid="{00000000-0005-0000-0000-000068520000}"/>
    <cellStyle name="60% - Énfasis1 2 8 2 2 7" xfId="46684" xr:uid="{0492E142-E5CE-4400-A661-84B47CD77CED}"/>
    <cellStyle name="60% - Énfasis1 2 8 2 3" xfId="7198" xr:uid="{00000000-0005-0000-0000-000069520000}"/>
    <cellStyle name="60% - Énfasis1 2 8 2 3 2" xfId="29291" xr:uid="{00000000-0005-0000-0000-00006A520000}"/>
    <cellStyle name="60% - Énfasis1 2 8 2 4" xfId="16359" xr:uid="{00000000-0005-0000-0000-00006B520000}"/>
    <cellStyle name="60% - Énfasis1 2 8 2 4 2" xfId="34176" xr:uid="{00000000-0005-0000-0000-00006C520000}"/>
    <cellStyle name="60% - Énfasis1 2 8 2 5" xfId="21600" xr:uid="{00000000-0005-0000-0000-00006D520000}"/>
    <cellStyle name="60% - Énfasis1 2 8 2 6" xfId="12109" xr:uid="{00000000-0005-0000-0000-00006E520000}"/>
    <cellStyle name="60% - Énfasis1 2 8 2 7" xfId="24250" xr:uid="{00000000-0005-0000-0000-00006F520000}"/>
    <cellStyle name="60% - Énfasis1 2 8 2 8" xfId="39080" xr:uid="{00000000-0005-0000-0000-000070520000}"/>
    <cellStyle name="60% - Énfasis1 2 8 2 9" xfId="44148" xr:uid="{0DC8F6E4-3409-43C5-B7D5-A370E8367491}"/>
    <cellStyle name="60% - Énfasis1 2 8 3" xfId="1669" xr:uid="{00000000-0005-0000-0000-000071520000}"/>
    <cellStyle name="60% - Énfasis1 2 8 3 2" xfId="4111" xr:uid="{00000000-0005-0000-0000-000072520000}"/>
    <cellStyle name="60% - Énfasis1 2 8 3 2 2" xfId="18221" xr:uid="{00000000-0005-0000-0000-000073520000}"/>
    <cellStyle name="60% - Énfasis1 2 8 3 2 2 2" xfId="31114" xr:uid="{00000000-0005-0000-0000-000074520000}"/>
    <cellStyle name="60% - Énfasis1 2 8 3 2 3" xfId="13932" xr:uid="{00000000-0005-0000-0000-000075520000}"/>
    <cellStyle name="60% - Énfasis1 2 8 3 2 3 2" xfId="35999" xr:uid="{00000000-0005-0000-0000-000076520000}"/>
    <cellStyle name="60% - Énfasis1 2 8 3 2 4" xfId="9054" xr:uid="{00000000-0005-0000-0000-000077520000}"/>
    <cellStyle name="60% - Énfasis1 2 8 3 2 5" xfId="26179" xr:uid="{00000000-0005-0000-0000-000078520000}"/>
    <cellStyle name="60% - Énfasis1 2 8 3 2 6" xfId="41008" xr:uid="{00000000-0005-0000-0000-000079520000}"/>
    <cellStyle name="60% - Énfasis1 2 8 3 2 7" xfId="46071" xr:uid="{8BE10237-7DEC-463C-AC24-EC7A199C5A74}"/>
    <cellStyle name="60% - Énfasis1 2 8 3 3" xfId="6585" xr:uid="{00000000-0005-0000-0000-00007A520000}"/>
    <cellStyle name="60% - Énfasis1 2 8 3 3 2" xfId="28678" xr:uid="{00000000-0005-0000-0000-00007B520000}"/>
    <cellStyle name="60% - Énfasis1 2 8 3 4" xfId="20987" xr:uid="{00000000-0005-0000-0000-00007C520000}"/>
    <cellStyle name="60% - Énfasis1 2 8 3 4 2" xfId="33563" xr:uid="{00000000-0005-0000-0000-00007D520000}"/>
    <cellStyle name="60% - Énfasis1 2 8 3 5" xfId="11496" xr:uid="{00000000-0005-0000-0000-00007E520000}"/>
    <cellStyle name="60% - Énfasis1 2 8 3 6" xfId="23637" xr:uid="{00000000-0005-0000-0000-00007F520000}"/>
    <cellStyle name="60% - Énfasis1 2 8 3 7" xfId="38467" xr:uid="{00000000-0005-0000-0000-000080520000}"/>
    <cellStyle name="60% - Énfasis1 2 8 3 8" xfId="43535" xr:uid="{9FF9F948-CC2D-4007-A7F3-6CA4F3EF18C0}"/>
    <cellStyle name="60% - Énfasis1 2 8 4" xfId="3173" xr:uid="{00000000-0005-0000-0000-000081520000}"/>
    <cellStyle name="60% - Énfasis1 2 8 4 2" xfId="17283" xr:uid="{00000000-0005-0000-0000-000082520000}"/>
    <cellStyle name="60% - Énfasis1 2 8 4 2 2" xfId="30176" xr:uid="{00000000-0005-0000-0000-000083520000}"/>
    <cellStyle name="60% - Énfasis1 2 8 4 3" xfId="12994" xr:uid="{00000000-0005-0000-0000-000084520000}"/>
    <cellStyle name="60% - Énfasis1 2 8 4 3 2" xfId="35061" xr:uid="{00000000-0005-0000-0000-000085520000}"/>
    <cellStyle name="60% - Énfasis1 2 8 4 4" xfId="8116" xr:uid="{00000000-0005-0000-0000-000086520000}"/>
    <cellStyle name="60% - Énfasis1 2 8 4 5" xfId="25241" xr:uid="{00000000-0005-0000-0000-000087520000}"/>
    <cellStyle name="60% - Énfasis1 2 8 4 6" xfId="40070" xr:uid="{00000000-0005-0000-0000-000088520000}"/>
    <cellStyle name="60% - Énfasis1 2 8 4 7" xfId="45133" xr:uid="{567CA97B-5469-40E0-BE8C-681D6608875A}"/>
    <cellStyle name="60% - Énfasis1 2 8 5" xfId="5647" xr:uid="{00000000-0005-0000-0000-000089520000}"/>
    <cellStyle name="60% - Énfasis1 2 8 5 2" xfId="27740" xr:uid="{00000000-0005-0000-0000-00008A520000}"/>
    <cellStyle name="60% - Énfasis1 2 8 6" xfId="15728" xr:uid="{00000000-0005-0000-0000-00008B520000}"/>
    <cellStyle name="60% - Énfasis1 2 8 6 2" xfId="32625" xr:uid="{00000000-0005-0000-0000-00008C520000}"/>
    <cellStyle name="60% - Énfasis1 2 8 7" xfId="20031" xr:uid="{00000000-0005-0000-0000-00008D520000}"/>
    <cellStyle name="60% - Énfasis1 2 8 8" xfId="10558" xr:uid="{00000000-0005-0000-0000-00008E520000}"/>
    <cellStyle name="60% - Énfasis1 2 8 9" xfId="22699" xr:uid="{00000000-0005-0000-0000-00008F520000}"/>
    <cellStyle name="60% - Énfasis1 2 9" xfId="835" xr:uid="{00000000-0005-0000-0000-000090520000}"/>
    <cellStyle name="60% - Énfasis1 2 9 10" xfId="42704" xr:uid="{310A844A-B996-43FF-B2D9-2B9A3FD25CF0}"/>
    <cellStyle name="60% - Énfasis1 2 9 2" xfId="1186" xr:uid="{00000000-0005-0000-0000-000091520000}"/>
    <cellStyle name="60% - Énfasis1 2 9 2 2" xfId="3631" xr:uid="{00000000-0005-0000-0000-000092520000}"/>
    <cellStyle name="60% - Énfasis1 2 9 2 2 2" xfId="17741" xr:uid="{00000000-0005-0000-0000-000093520000}"/>
    <cellStyle name="60% - Énfasis1 2 9 2 2 2 2" xfId="30634" xr:uid="{00000000-0005-0000-0000-000094520000}"/>
    <cellStyle name="60% - Énfasis1 2 9 2 2 3" xfId="13452" xr:uid="{00000000-0005-0000-0000-000095520000}"/>
    <cellStyle name="60% - Énfasis1 2 9 2 2 3 2" xfId="35519" xr:uid="{00000000-0005-0000-0000-000096520000}"/>
    <cellStyle name="60% - Énfasis1 2 9 2 2 4" xfId="8574" xr:uid="{00000000-0005-0000-0000-000097520000}"/>
    <cellStyle name="60% - Énfasis1 2 9 2 2 5" xfId="25699" xr:uid="{00000000-0005-0000-0000-000098520000}"/>
    <cellStyle name="60% - Énfasis1 2 9 2 2 6" xfId="40528" xr:uid="{00000000-0005-0000-0000-000099520000}"/>
    <cellStyle name="60% - Énfasis1 2 9 2 2 7" xfId="45591" xr:uid="{6EEC51A2-EC2B-4D3A-917C-0F928AF0C189}"/>
    <cellStyle name="60% - Énfasis1 2 9 2 3" xfId="6105" xr:uid="{00000000-0005-0000-0000-00009A520000}"/>
    <cellStyle name="60% - Énfasis1 2 9 2 3 2" xfId="28198" xr:uid="{00000000-0005-0000-0000-00009B520000}"/>
    <cellStyle name="60% - Énfasis1 2 9 2 4" xfId="20507" xr:uid="{00000000-0005-0000-0000-00009C520000}"/>
    <cellStyle name="60% - Énfasis1 2 9 2 4 2" xfId="33083" xr:uid="{00000000-0005-0000-0000-00009D520000}"/>
    <cellStyle name="60% - Énfasis1 2 9 2 5" xfId="11016" xr:uid="{00000000-0005-0000-0000-00009E520000}"/>
    <cellStyle name="60% - Énfasis1 2 9 2 6" xfId="23157" xr:uid="{00000000-0005-0000-0000-00009F520000}"/>
    <cellStyle name="60% - Énfasis1 2 9 2 7" xfId="37987" xr:uid="{00000000-0005-0000-0000-0000A0520000}"/>
    <cellStyle name="60% - Énfasis1 2 9 2 8" xfId="43055" xr:uid="{45540A68-7B21-4B09-9C23-04771B678772}"/>
    <cellStyle name="60% - Énfasis1 2 9 3" xfId="3280" xr:uid="{00000000-0005-0000-0000-0000A1520000}"/>
    <cellStyle name="60% - Énfasis1 2 9 3 2" xfId="17390" xr:uid="{00000000-0005-0000-0000-0000A2520000}"/>
    <cellStyle name="60% - Énfasis1 2 9 3 2 2" xfId="30283" xr:uid="{00000000-0005-0000-0000-0000A3520000}"/>
    <cellStyle name="60% - Énfasis1 2 9 3 3" xfId="13101" xr:uid="{00000000-0005-0000-0000-0000A4520000}"/>
    <cellStyle name="60% - Énfasis1 2 9 3 3 2" xfId="35168" xr:uid="{00000000-0005-0000-0000-0000A5520000}"/>
    <cellStyle name="60% - Énfasis1 2 9 3 4" xfId="8223" xr:uid="{00000000-0005-0000-0000-0000A6520000}"/>
    <cellStyle name="60% - Énfasis1 2 9 3 5" xfId="25348" xr:uid="{00000000-0005-0000-0000-0000A7520000}"/>
    <cellStyle name="60% - Énfasis1 2 9 3 6" xfId="40177" xr:uid="{00000000-0005-0000-0000-0000A8520000}"/>
    <cellStyle name="60% - Énfasis1 2 9 3 7" xfId="45240" xr:uid="{F8E3B477-E368-4BD4-A09F-1C001176544B}"/>
    <cellStyle name="60% - Énfasis1 2 9 4" xfId="5754" xr:uid="{00000000-0005-0000-0000-0000A9520000}"/>
    <cellStyle name="60% - Énfasis1 2 9 4 2" xfId="27847" xr:uid="{00000000-0005-0000-0000-0000AA520000}"/>
    <cellStyle name="60% - Énfasis1 2 9 5" xfId="15248" xr:uid="{00000000-0005-0000-0000-0000AB520000}"/>
    <cellStyle name="60% - Énfasis1 2 9 5 2" xfId="32732" xr:uid="{00000000-0005-0000-0000-0000AC520000}"/>
    <cellStyle name="60% - Énfasis1 2 9 6" xfId="20156" xr:uid="{00000000-0005-0000-0000-0000AD520000}"/>
    <cellStyle name="60% - Énfasis1 2 9 7" xfId="10665" xr:uid="{00000000-0005-0000-0000-0000AE520000}"/>
    <cellStyle name="60% - Énfasis1 2 9 8" xfId="22806" xr:uid="{00000000-0005-0000-0000-0000AF520000}"/>
    <cellStyle name="60% - Énfasis1 2 9 9" xfId="37636" xr:uid="{00000000-0005-0000-0000-0000B0520000}"/>
    <cellStyle name="60% - Énfasis2" xfId="32" builtinId="36" customBuiltin="1"/>
    <cellStyle name="60% - Énfasis2 2" xfId="123" xr:uid="{00000000-0005-0000-0000-0000B2520000}"/>
    <cellStyle name="60% - Énfasis2 2 10" xfId="1804" xr:uid="{00000000-0005-0000-0000-0000B3520000}"/>
    <cellStyle name="60% - Énfasis2 2 10 2" xfId="4246" xr:uid="{00000000-0005-0000-0000-0000B4520000}"/>
    <cellStyle name="60% - Énfasis2 2 10 2 2" xfId="18356" xr:uid="{00000000-0005-0000-0000-0000B5520000}"/>
    <cellStyle name="60% - Énfasis2 2 10 2 2 2" xfId="31249" xr:uid="{00000000-0005-0000-0000-0000B6520000}"/>
    <cellStyle name="60% - Énfasis2 2 10 2 3" xfId="14067" xr:uid="{00000000-0005-0000-0000-0000B7520000}"/>
    <cellStyle name="60% - Énfasis2 2 10 2 3 2" xfId="36134" xr:uid="{00000000-0005-0000-0000-0000B8520000}"/>
    <cellStyle name="60% - Énfasis2 2 10 2 4" xfId="9189" xr:uid="{00000000-0005-0000-0000-0000B9520000}"/>
    <cellStyle name="60% - Énfasis2 2 10 2 5" xfId="26314" xr:uid="{00000000-0005-0000-0000-0000BA520000}"/>
    <cellStyle name="60% - Énfasis2 2 10 2 6" xfId="41143" xr:uid="{00000000-0005-0000-0000-0000BB520000}"/>
    <cellStyle name="60% - Énfasis2 2 10 2 7" xfId="46206" xr:uid="{7BD980DE-0206-4182-ADC3-A30C51C9E76D}"/>
    <cellStyle name="60% - Énfasis2 2 10 3" xfId="6720" xr:uid="{00000000-0005-0000-0000-0000BC520000}"/>
    <cellStyle name="60% - Énfasis2 2 10 3 2" xfId="28813" xr:uid="{00000000-0005-0000-0000-0000BD520000}"/>
    <cellStyle name="60% - Énfasis2 2 10 4" xfId="15881" xr:uid="{00000000-0005-0000-0000-0000BE520000}"/>
    <cellStyle name="60% - Énfasis2 2 10 4 2" xfId="33698" xr:uid="{00000000-0005-0000-0000-0000BF520000}"/>
    <cellStyle name="60% - Énfasis2 2 10 5" xfId="21122" xr:uid="{00000000-0005-0000-0000-0000C0520000}"/>
    <cellStyle name="60% - Énfasis2 2 10 6" xfId="11631" xr:uid="{00000000-0005-0000-0000-0000C1520000}"/>
    <cellStyle name="60% - Énfasis2 2 10 7" xfId="23772" xr:uid="{00000000-0005-0000-0000-0000C2520000}"/>
    <cellStyle name="60% - Énfasis2 2 10 8" xfId="38602" xr:uid="{00000000-0005-0000-0000-0000C3520000}"/>
    <cellStyle name="60% - Énfasis2 2 10 9" xfId="43670" xr:uid="{265C0009-8033-4EE4-AC13-3742CDC13944}"/>
    <cellStyle name="60% - Énfasis2 2 11" xfId="2443" xr:uid="{00000000-0005-0000-0000-0000C4520000}"/>
    <cellStyle name="60% - Énfasis2 2 11 2" xfId="4885" xr:uid="{00000000-0005-0000-0000-0000C5520000}"/>
    <cellStyle name="60% - Énfasis2 2 11 2 2" xfId="18995" xr:uid="{00000000-0005-0000-0000-0000C6520000}"/>
    <cellStyle name="60% - Énfasis2 2 11 2 2 2" xfId="31888" xr:uid="{00000000-0005-0000-0000-0000C7520000}"/>
    <cellStyle name="60% - Énfasis2 2 11 2 3" xfId="14706" xr:uid="{00000000-0005-0000-0000-0000C8520000}"/>
    <cellStyle name="60% - Énfasis2 2 11 2 3 2" xfId="36773" xr:uid="{00000000-0005-0000-0000-0000C9520000}"/>
    <cellStyle name="60% - Énfasis2 2 11 2 4" xfId="9828" xr:uid="{00000000-0005-0000-0000-0000CA520000}"/>
    <cellStyle name="60% - Énfasis2 2 11 2 5" xfId="26953" xr:uid="{00000000-0005-0000-0000-0000CB520000}"/>
    <cellStyle name="60% - Énfasis2 2 11 2 6" xfId="41782" xr:uid="{00000000-0005-0000-0000-0000CC520000}"/>
    <cellStyle name="60% - Énfasis2 2 11 2 7" xfId="46845" xr:uid="{843F2768-8F3A-4EAD-A2AB-396264C7439E}"/>
    <cellStyle name="60% - Énfasis2 2 11 3" xfId="7359" xr:uid="{00000000-0005-0000-0000-0000CD520000}"/>
    <cellStyle name="60% - Énfasis2 2 11 3 2" xfId="29452" xr:uid="{00000000-0005-0000-0000-0000CE520000}"/>
    <cellStyle name="60% - Énfasis2 2 11 4" xfId="16520" xr:uid="{00000000-0005-0000-0000-0000CF520000}"/>
    <cellStyle name="60% - Énfasis2 2 11 4 2" xfId="34337" xr:uid="{00000000-0005-0000-0000-0000D0520000}"/>
    <cellStyle name="60% - Énfasis2 2 11 5" xfId="21761" xr:uid="{00000000-0005-0000-0000-0000D1520000}"/>
    <cellStyle name="60% - Énfasis2 2 11 6" xfId="12270" xr:uid="{00000000-0005-0000-0000-0000D2520000}"/>
    <cellStyle name="60% - Énfasis2 2 11 7" xfId="24411" xr:uid="{00000000-0005-0000-0000-0000D3520000}"/>
    <cellStyle name="60% - Énfasis2 2 11 8" xfId="39241" xr:uid="{00000000-0005-0000-0000-0000D4520000}"/>
    <cellStyle name="60% - Énfasis2 2 11 9" xfId="44309" xr:uid="{7B1657F5-CA0E-4258-92A3-27BFB746A537}"/>
    <cellStyle name="60% - Énfasis2 2 12" xfId="850" xr:uid="{00000000-0005-0000-0000-0000D5520000}"/>
    <cellStyle name="60% - Énfasis2 2 12 2" xfId="3295" xr:uid="{00000000-0005-0000-0000-0000D6520000}"/>
    <cellStyle name="60% - Énfasis2 2 12 2 2" xfId="17405" xr:uid="{00000000-0005-0000-0000-0000D7520000}"/>
    <cellStyle name="60% - Énfasis2 2 12 2 2 2" xfId="30298" xr:uid="{00000000-0005-0000-0000-0000D8520000}"/>
    <cellStyle name="60% - Énfasis2 2 12 2 3" xfId="13116" xr:uid="{00000000-0005-0000-0000-0000D9520000}"/>
    <cellStyle name="60% - Énfasis2 2 12 2 3 2" xfId="35183" xr:uid="{00000000-0005-0000-0000-0000DA520000}"/>
    <cellStyle name="60% - Énfasis2 2 12 2 4" xfId="8238" xr:uid="{00000000-0005-0000-0000-0000DB520000}"/>
    <cellStyle name="60% - Énfasis2 2 12 2 5" xfId="25363" xr:uid="{00000000-0005-0000-0000-0000DC520000}"/>
    <cellStyle name="60% - Énfasis2 2 12 2 6" xfId="40192" xr:uid="{00000000-0005-0000-0000-0000DD520000}"/>
    <cellStyle name="60% - Énfasis2 2 12 2 7" xfId="45255" xr:uid="{8DE9F02B-9799-4853-BAD3-924B635C2EF9}"/>
    <cellStyle name="60% - Énfasis2 2 12 3" xfId="5769" xr:uid="{00000000-0005-0000-0000-0000DE520000}"/>
    <cellStyle name="60% - Énfasis2 2 12 3 2" xfId="27862" xr:uid="{00000000-0005-0000-0000-0000DF520000}"/>
    <cellStyle name="60% - Énfasis2 2 12 4" xfId="20171" xr:uid="{00000000-0005-0000-0000-0000E0520000}"/>
    <cellStyle name="60% - Énfasis2 2 12 4 2" xfId="32747" xr:uid="{00000000-0005-0000-0000-0000E1520000}"/>
    <cellStyle name="60% - Énfasis2 2 12 5" xfId="10680" xr:uid="{00000000-0005-0000-0000-0000E2520000}"/>
    <cellStyle name="60% - Énfasis2 2 12 6" xfId="22821" xr:uid="{00000000-0005-0000-0000-0000E3520000}"/>
    <cellStyle name="60% - Énfasis2 2 12 7" xfId="37651" xr:uid="{00000000-0005-0000-0000-0000E4520000}"/>
    <cellStyle name="60% - Énfasis2 2 12 8" xfId="42719" xr:uid="{2CBE18CC-3A22-4650-9C61-49F6D6030CCC}"/>
    <cellStyle name="60% - Énfasis2 2 13" xfId="2695" xr:uid="{00000000-0005-0000-0000-0000E5520000}"/>
    <cellStyle name="60% - Énfasis2 2 13 2" xfId="5163" xr:uid="{00000000-0005-0000-0000-0000E6520000}"/>
    <cellStyle name="60% - Énfasis2 2 13 2 2" xfId="16820" xr:uid="{00000000-0005-0000-0000-0000E7520000}"/>
    <cellStyle name="60% - Énfasis2 2 13 2 3" xfId="24758" xr:uid="{00000000-0005-0000-0000-0000E8520000}"/>
    <cellStyle name="60% - Énfasis2 2 13 2 4" xfId="39587" xr:uid="{00000000-0005-0000-0000-0000E9520000}"/>
    <cellStyle name="60% - Énfasis2 2 13 2 5" xfId="44655" xr:uid="{920DD4E9-4222-460B-8C13-4B00DAB5D6D7}"/>
    <cellStyle name="60% - Énfasis2 2 13 3" xfId="19553" xr:uid="{00000000-0005-0000-0000-0000EA520000}"/>
    <cellStyle name="60% - Énfasis2 2 13 3 2" xfId="29698" xr:uid="{00000000-0005-0000-0000-0000EB520000}"/>
    <cellStyle name="60% - Énfasis2 2 13 4" xfId="12516" xr:uid="{00000000-0005-0000-0000-0000EC520000}"/>
    <cellStyle name="60% - Énfasis2 2 13 4 2" xfId="34583" xr:uid="{00000000-0005-0000-0000-0000ED520000}"/>
    <cellStyle name="60% - Énfasis2 2 13 5" xfId="22216" xr:uid="{00000000-0005-0000-0000-0000EE520000}"/>
    <cellStyle name="60% - Énfasis2 2 13 6" xfId="37046" xr:uid="{00000000-0005-0000-0000-0000EF520000}"/>
    <cellStyle name="60% - Énfasis2 2 13 7" xfId="42119" xr:uid="{BF089D1C-4835-4CD6-94C3-2BA310D6952A}"/>
    <cellStyle name="60% - Énfasis2 2 14" xfId="7593" xr:uid="{00000000-0005-0000-0000-0000F0520000}"/>
    <cellStyle name="60% - Énfasis2 2 14 2" xfId="21995" xr:uid="{00000000-0005-0000-0000-0000F1520000}"/>
    <cellStyle name="60% - Énfasis2 2 14 2 2" xfId="27187" xr:uid="{00000000-0005-0000-0000-0000F2520000}"/>
    <cellStyle name="60% - Énfasis2 2 14 2 3" xfId="42016" xr:uid="{00000000-0005-0000-0000-0000F3520000}"/>
    <cellStyle name="60% - Énfasis2 2 14 2 4" xfId="47078" xr:uid="{B4EA4D6C-1033-43AE-A97C-8BC7ACB5E7C8}"/>
    <cellStyle name="60% - Énfasis2 2 14 3" xfId="16768" xr:uid="{00000000-0005-0000-0000-0000F4520000}"/>
    <cellStyle name="60% - Énfasis2 2 14 4" xfId="24645" xr:uid="{00000000-0005-0000-0000-0000F5520000}"/>
    <cellStyle name="60% - Énfasis2 2 14 5" xfId="39474" xr:uid="{00000000-0005-0000-0000-0000F6520000}"/>
    <cellStyle name="60% - Énfasis2 2 14 6" xfId="44542" xr:uid="{E341C31A-FB69-45D4-8F92-4FC90DC4EB18}"/>
    <cellStyle name="60% - Énfasis2 2 15" xfId="7649" xr:uid="{00000000-0005-0000-0000-0000F7520000}"/>
    <cellStyle name="60% - Énfasis2 2 15 2" xfId="19228" xr:uid="{00000000-0005-0000-0000-0000F8520000}"/>
    <cellStyle name="60% - Énfasis2 2 15 3" xfId="24701" xr:uid="{00000000-0005-0000-0000-0000F9520000}"/>
    <cellStyle name="60% - Énfasis2 2 15 4" xfId="39530" xr:uid="{00000000-0005-0000-0000-0000FA520000}"/>
    <cellStyle name="60% - Énfasis2 2 15 5" xfId="44598" xr:uid="{0AC8CFDE-55B1-48F5-8046-8A85557E9C52}"/>
    <cellStyle name="60% - Énfasis2 2 16" xfId="5121" xr:uid="{00000000-0005-0000-0000-0000FB520000}"/>
    <cellStyle name="60% - Énfasis2 2 16 2" xfId="24721" xr:uid="{00000000-0005-0000-0000-0000FC520000}"/>
    <cellStyle name="60% - Énfasis2 2 16 3" xfId="39550" xr:uid="{00000000-0005-0000-0000-0000FD520000}"/>
    <cellStyle name="60% - Énfasis2 2 16 4" xfId="44618" xr:uid="{9509AD82-14C3-4901-A537-CED08E0DEEF8}"/>
    <cellStyle name="60% - Énfasis2 2 17" xfId="19250" xr:uid="{00000000-0005-0000-0000-0000FE520000}"/>
    <cellStyle name="60% - Énfasis2 2 17 2" xfId="27257" xr:uid="{00000000-0005-0000-0000-0000FF520000}"/>
    <cellStyle name="60% - Énfasis2 2 18" xfId="19517" xr:uid="{00000000-0005-0000-0000-000000530000}"/>
    <cellStyle name="60% - Énfasis2 2 18 2" xfId="32142" xr:uid="{00000000-0005-0000-0000-000001530000}"/>
    <cellStyle name="60% - Énfasis2 2 19" xfId="10075" xr:uid="{00000000-0005-0000-0000-000002530000}"/>
    <cellStyle name="60% - Énfasis2 2 2" xfId="124" xr:uid="{00000000-0005-0000-0000-000003530000}"/>
    <cellStyle name="60% - Énfasis2 2 2 10" xfId="2444" xr:uid="{00000000-0005-0000-0000-000004530000}"/>
    <cellStyle name="60% - Énfasis2 2 2 10 2" xfId="4886" xr:uid="{00000000-0005-0000-0000-000005530000}"/>
    <cellStyle name="60% - Énfasis2 2 2 10 2 2" xfId="18996" xr:uid="{00000000-0005-0000-0000-000006530000}"/>
    <cellStyle name="60% - Énfasis2 2 2 10 2 2 2" xfId="31889" xr:uid="{00000000-0005-0000-0000-000007530000}"/>
    <cellStyle name="60% - Énfasis2 2 2 10 2 3" xfId="14707" xr:uid="{00000000-0005-0000-0000-000008530000}"/>
    <cellStyle name="60% - Énfasis2 2 2 10 2 3 2" xfId="36774" xr:uid="{00000000-0005-0000-0000-000009530000}"/>
    <cellStyle name="60% - Énfasis2 2 2 10 2 4" xfId="9829" xr:uid="{00000000-0005-0000-0000-00000A530000}"/>
    <cellStyle name="60% - Énfasis2 2 2 10 2 5" xfId="26954" xr:uid="{00000000-0005-0000-0000-00000B530000}"/>
    <cellStyle name="60% - Énfasis2 2 2 10 2 6" xfId="41783" xr:uid="{00000000-0005-0000-0000-00000C530000}"/>
    <cellStyle name="60% - Énfasis2 2 2 10 2 7" xfId="46846" xr:uid="{7C68F3E3-7166-4EAA-8992-912182125391}"/>
    <cellStyle name="60% - Énfasis2 2 2 10 3" xfId="7360" xr:uid="{00000000-0005-0000-0000-00000D530000}"/>
    <cellStyle name="60% - Énfasis2 2 2 10 3 2" xfId="29453" xr:uid="{00000000-0005-0000-0000-00000E530000}"/>
    <cellStyle name="60% - Énfasis2 2 2 10 4" xfId="16521" xr:uid="{00000000-0005-0000-0000-00000F530000}"/>
    <cellStyle name="60% - Énfasis2 2 2 10 4 2" xfId="34338" xr:uid="{00000000-0005-0000-0000-000010530000}"/>
    <cellStyle name="60% - Énfasis2 2 2 10 5" xfId="21762" xr:uid="{00000000-0005-0000-0000-000011530000}"/>
    <cellStyle name="60% - Énfasis2 2 2 10 6" xfId="12271" xr:uid="{00000000-0005-0000-0000-000012530000}"/>
    <cellStyle name="60% - Énfasis2 2 2 10 7" xfId="24412" xr:uid="{00000000-0005-0000-0000-000013530000}"/>
    <cellStyle name="60% - Énfasis2 2 2 10 8" xfId="39242" xr:uid="{00000000-0005-0000-0000-000014530000}"/>
    <cellStyle name="60% - Énfasis2 2 2 10 9" xfId="44310" xr:uid="{ABC91821-50E4-4EF2-90DA-8C0A9830F4FF}"/>
    <cellStyle name="60% - Énfasis2 2 2 11" xfId="878" xr:uid="{00000000-0005-0000-0000-000015530000}"/>
    <cellStyle name="60% - Énfasis2 2 2 11 2" xfId="3323" xr:uid="{00000000-0005-0000-0000-000016530000}"/>
    <cellStyle name="60% - Énfasis2 2 2 11 2 2" xfId="17433" xr:uid="{00000000-0005-0000-0000-000017530000}"/>
    <cellStyle name="60% - Énfasis2 2 2 11 2 2 2" xfId="30326" xr:uid="{00000000-0005-0000-0000-000018530000}"/>
    <cellStyle name="60% - Énfasis2 2 2 11 2 3" xfId="13144" xr:uid="{00000000-0005-0000-0000-000019530000}"/>
    <cellStyle name="60% - Énfasis2 2 2 11 2 3 2" xfId="35211" xr:uid="{00000000-0005-0000-0000-00001A530000}"/>
    <cellStyle name="60% - Énfasis2 2 2 11 2 4" xfId="8266" xr:uid="{00000000-0005-0000-0000-00001B530000}"/>
    <cellStyle name="60% - Énfasis2 2 2 11 2 5" xfId="25391" xr:uid="{00000000-0005-0000-0000-00001C530000}"/>
    <cellStyle name="60% - Énfasis2 2 2 11 2 6" xfId="40220" xr:uid="{00000000-0005-0000-0000-00001D530000}"/>
    <cellStyle name="60% - Énfasis2 2 2 11 2 7" xfId="45283" xr:uid="{E05F1640-2723-4A40-B193-BD6731792D81}"/>
    <cellStyle name="60% - Énfasis2 2 2 11 3" xfId="5797" xr:uid="{00000000-0005-0000-0000-00001E530000}"/>
    <cellStyle name="60% - Énfasis2 2 2 11 3 2" xfId="27890" xr:uid="{00000000-0005-0000-0000-00001F530000}"/>
    <cellStyle name="60% - Énfasis2 2 2 11 4" xfId="20199" xr:uid="{00000000-0005-0000-0000-000020530000}"/>
    <cellStyle name="60% - Énfasis2 2 2 11 4 2" xfId="32775" xr:uid="{00000000-0005-0000-0000-000021530000}"/>
    <cellStyle name="60% - Énfasis2 2 2 11 5" xfId="10708" xr:uid="{00000000-0005-0000-0000-000022530000}"/>
    <cellStyle name="60% - Énfasis2 2 2 11 6" xfId="22849" xr:uid="{00000000-0005-0000-0000-000023530000}"/>
    <cellStyle name="60% - Énfasis2 2 2 11 7" xfId="37679" xr:uid="{00000000-0005-0000-0000-000024530000}"/>
    <cellStyle name="60% - Énfasis2 2 2 11 8" xfId="42747" xr:uid="{F2D3D2B8-096A-45C7-9FBF-6D227CC9D61B}"/>
    <cellStyle name="60% - Énfasis2 2 2 12" xfId="2696" xr:uid="{00000000-0005-0000-0000-000025530000}"/>
    <cellStyle name="60% - Énfasis2 2 2 12 2" xfId="7613" xr:uid="{00000000-0005-0000-0000-000026530000}"/>
    <cellStyle name="60% - Énfasis2 2 2 12 2 2" xfId="27207" xr:uid="{00000000-0005-0000-0000-000027530000}"/>
    <cellStyle name="60% - Énfasis2 2 2 12 2 3" xfId="42036" xr:uid="{00000000-0005-0000-0000-000028530000}"/>
    <cellStyle name="60% - Énfasis2 2 2 12 2 4" xfId="47098" xr:uid="{3E4352ED-F040-4A7B-8059-A5330F1490FB}"/>
    <cellStyle name="60% - Énfasis2 2 2 12 3" xfId="22015" xr:uid="{00000000-0005-0000-0000-000029530000}"/>
    <cellStyle name="60% - Énfasis2 2 2 12 3 2" xfId="29699" xr:uid="{00000000-0005-0000-0000-00002A530000}"/>
    <cellStyle name="60% - Énfasis2 2 2 12 4" xfId="12517" xr:uid="{00000000-0005-0000-0000-00002B530000}"/>
    <cellStyle name="60% - Énfasis2 2 2 12 4 2" xfId="34584" xr:uid="{00000000-0005-0000-0000-00002C530000}"/>
    <cellStyle name="60% - Énfasis2 2 2 12 5" xfId="24665" xr:uid="{00000000-0005-0000-0000-00002D530000}"/>
    <cellStyle name="60% - Énfasis2 2 2 12 6" xfId="39494" xr:uid="{00000000-0005-0000-0000-00002E530000}"/>
    <cellStyle name="60% - Énfasis2 2 2 12 7" xfId="44562" xr:uid="{D2A9E0B8-5CC5-4445-ADE0-5EDDE17867C0}"/>
    <cellStyle name="60% - Énfasis2 2 2 13" xfId="5164" xr:uid="{00000000-0005-0000-0000-00002F530000}"/>
    <cellStyle name="60% - Énfasis2 2 2 13 2" xfId="16769" xr:uid="{00000000-0005-0000-0000-000030530000}"/>
    <cellStyle name="60% - Énfasis2 2 2 13 3" xfId="24759" xr:uid="{00000000-0005-0000-0000-000031530000}"/>
    <cellStyle name="60% - Énfasis2 2 2 13 4" xfId="39588" xr:uid="{00000000-0005-0000-0000-000032530000}"/>
    <cellStyle name="60% - Énfasis2 2 2 13 5" xfId="44656" xr:uid="{F17B249A-8DA3-40C2-A1E1-5BCED04E82AB}"/>
    <cellStyle name="60% - Énfasis2 2 2 14" xfId="14941" xr:uid="{00000000-0005-0000-0000-000033530000}"/>
    <cellStyle name="60% - Énfasis2 2 2 14 2" xfId="27258" xr:uid="{00000000-0005-0000-0000-000034530000}"/>
    <cellStyle name="60% - Énfasis2 2 2 15" xfId="19270" xr:uid="{00000000-0005-0000-0000-000035530000}"/>
    <cellStyle name="60% - Énfasis2 2 2 15 2" xfId="32143" xr:uid="{00000000-0005-0000-0000-000036530000}"/>
    <cellStyle name="60% - Énfasis2 2 2 16" xfId="19554" xr:uid="{00000000-0005-0000-0000-000037530000}"/>
    <cellStyle name="60% - Énfasis2 2 2 17" xfId="10076" xr:uid="{00000000-0005-0000-0000-000038530000}"/>
    <cellStyle name="60% - Énfasis2 2 2 18" xfId="22088" xr:uid="{00000000-0005-0000-0000-000039530000}"/>
    <cellStyle name="60% - Énfasis2 2 2 19" xfId="22217" xr:uid="{00000000-0005-0000-0000-00003A530000}"/>
    <cellStyle name="60% - Énfasis2 2 2 2" xfId="225" xr:uid="{00000000-0005-0000-0000-00003B530000}"/>
    <cellStyle name="60% - Énfasis2 2 2 2 10" xfId="15039" xr:uid="{00000000-0005-0000-0000-00003C530000}"/>
    <cellStyle name="60% - Énfasis2 2 2 2 10 2" xfId="32209" xr:uid="{00000000-0005-0000-0000-00003D530000}"/>
    <cellStyle name="60% - Énfasis2 2 2 2 11" xfId="19369" xr:uid="{00000000-0005-0000-0000-00003E530000}"/>
    <cellStyle name="60% - Énfasis2 2 2 2 12" xfId="19617" xr:uid="{00000000-0005-0000-0000-00003F530000}"/>
    <cellStyle name="60% - Énfasis2 2 2 2 13" xfId="10142" xr:uid="{00000000-0005-0000-0000-000040530000}"/>
    <cellStyle name="60% - Énfasis2 2 2 2 14" xfId="22142" xr:uid="{00000000-0005-0000-0000-000041530000}"/>
    <cellStyle name="60% - Énfasis2 2 2 2 15" xfId="22283" xr:uid="{00000000-0005-0000-0000-000042530000}"/>
    <cellStyle name="60% - Énfasis2 2 2 2 16" xfId="37113" xr:uid="{00000000-0005-0000-0000-000043530000}"/>
    <cellStyle name="60% - Énfasis2 2 2 2 17" xfId="42183" xr:uid="{4D591CDC-3B05-4E54-8C8C-C490CFB3EE12}"/>
    <cellStyle name="60% - Énfasis2 2 2 2 2" xfId="418" xr:uid="{00000000-0005-0000-0000-000044530000}"/>
    <cellStyle name="60% - Énfasis2 2 2 2 2 10" xfId="37279" xr:uid="{00000000-0005-0000-0000-000045530000}"/>
    <cellStyle name="60% - Énfasis2 2 2 2 2 11" xfId="42347" xr:uid="{D3924DA3-58FF-4E1A-B943-675D72AAA21D}"/>
    <cellStyle name="60% - Énfasis2 2 2 2 2 2" xfId="2032" xr:uid="{00000000-0005-0000-0000-000046530000}"/>
    <cellStyle name="60% - Énfasis2 2 2 2 2 2 2" xfId="4474" xr:uid="{00000000-0005-0000-0000-000047530000}"/>
    <cellStyle name="60% - Énfasis2 2 2 2 2 2 2 2" xfId="18584" xr:uid="{00000000-0005-0000-0000-000048530000}"/>
    <cellStyle name="60% - Énfasis2 2 2 2 2 2 2 2 2" xfId="31477" xr:uid="{00000000-0005-0000-0000-000049530000}"/>
    <cellStyle name="60% - Énfasis2 2 2 2 2 2 2 3" xfId="14295" xr:uid="{00000000-0005-0000-0000-00004A530000}"/>
    <cellStyle name="60% - Énfasis2 2 2 2 2 2 2 3 2" xfId="36362" xr:uid="{00000000-0005-0000-0000-00004B530000}"/>
    <cellStyle name="60% - Énfasis2 2 2 2 2 2 2 4" xfId="9417" xr:uid="{00000000-0005-0000-0000-00004C530000}"/>
    <cellStyle name="60% - Énfasis2 2 2 2 2 2 2 5" xfId="26542" xr:uid="{00000000-0005-0000-0000-00004D530000}"/>
    <cellStyle name="60% - Énfasis2 2 2 2 2 2 2 6" xfId="41371" xr:uid="{00000000-0005-0000-0000-00004E530000}"/>
    <cellStyle name="60% - Énfasis2 2 2 2 2 2 2 7" xfId="46434" xr:uid="{B335C806-8A09-43B7-A68C-AB7422855B9B}"/>
    <cellStyle name="60% - Énfasis2 2 2 2 2 2 3" xfId="6948" xr:uid="{00000000-0005-0000-0000-00004F530000}"/>
    <cellStyle name="60% - Énfasis2 2 2 2 2 2 3 2" xfId="29041" xr:uid="{00000000-0005-0000-0000-000050530000}"/>
    <cellStyle name="60% - Énfasis2 2 2 2 2 2 4" xfId="16109" xr:uid="{00000000-0005-0000-0000-000051530000}"/>
    <cellStyle name="60% - Énfasis2 2 2 2 2 2 4 2" xfId="33926" xr:uid="{00000000-0005-0000-0000-000052530000}"/>
    <cellStyle name="60% - Énfasis2 2 2 2 2 2 5" xfId="21350" xr:uid="{00000000-0005-0000-0000-000053530000}"/>
    <cellStyle name="60% - Énfasis2 2 2 2 2 2 6" xfId="11859" xr:uid="{00000000-0005-0000-0000-000054530000}"/>
    <cellStyle name="60% - Énfasis2 2 2 2 2 2 7" xfId="24000" xr:uid="{00000000-0005-0000-0000-000055530000}"/>
    <cellStyle name="60% - Énfasis2 2 2 2 2 2 8" xfId="38830" xr:uid="{00000000-0005-0000-0000-000056530000}"/>
    <cellStyle name="60% - Énfasis2 2 2 2 2 2 9" xfId="43898" xr:uid="{6E6B23F8-AA97-4B3C-8177-8FEDE6A52875}"/>
    <cellStyle name="60% - Énfasis2 2 2 2 2 3" xfId="1419" xr:uid="{00000000-0005-0000-0000-000057530000}"/>
    <cellStyle name="60% - Énfasis2 2 2 2 2 3 2" xfId="3861" xr:uid="{00000000-0005-0000-0000-000058530000}"/>
    <cellStyle name="60% - Énfasis2 2 2 2 2 3 2 2" xfId="17971" xr:uid="{00000000-0005-0000-0000-000059530000}"/>
    <cellStyle name="60% - Énfasis2 2 2 2 2 3 2 2 2" xfId="30864" xr:uid="{00000000-0005-0000-0000-00005A530000}"/>
    <cellStyle name="60% - Énfasis2 2 2 2 2 3 2 3" xfId="13682" xr:uid="{00000000-0005-0000-0000-00005B530000}"/>
    <cellStyle name="60% - Énfasis2 2 2 2 2 3 2 3 2" xfId="35749" xr:uid="{00000000-0005-0000-0000-00005C530000}"/>
    <cellStyle name="60% - Énfasis2 2 2 2 2 3 2 4" xfId="8804" xr:uid="{00000000-0005-0000-0000-00005D530000}"/>
    <cellStyle name="60% - Énfasis2 2 2 2 2 3 2 5" xfId="25929" xr:uid="{00000000-0005-0000-0000-00005E530000}"/>
    <cellStyle name="60% - Énfasis2 2 2 2 2 3 2 6" xfId="40758" xr:uid="{00000000-0005-0000-0000-00005F530000}"/>
    <cellStyle name="60% - Énfasis2 2 2 2 2 3 2 7" xfId="45821" xr:uid="{A14EE3E1-72B7-4715-B79C-0AA03A4E27C1}"/>
    <cellStyle name="60% - Énfasis2 2 2 2 2 3 3" xfId="6335" xr:uid="{00000000-0005-0000-0000-000060530000}"/>
    <cellStyle name="60% - Énfasis2 2 2 2 2 3 3 2" xfId="28428" xr:uid="{00000000-0005-0000-0000-000061530000}"/>
    <cellStyle name="60% - Énfasis2 2 2 2 2 3 4" xfId="20737" xr:uid="{00000000-0005-0000-0000-000062530000}"/>
    <cellStyle name="60% - Énfasis2 2 2 2 2 3 4 2" xfId="33313" xr:uid="{00000000-0005-0000-0000-000063530000}"/>
    <cellStyle name="60% - Énfasis2 2 2 2 2 3 5" xfId="11246" xr:uid="{00000000-0005-0000-0000-000064530000}"/>
    <cellStyle name="60% - Énfasis2 2 2 2 2 3 6" xfId="23387" xr:uid="{00000000-0005-0000-0000-000065530000}"/>
    <cellStyle name="60% - Énfasis2 2 2 2 2 3 7" xfId="38217" xr:uid="{00000000-0005-0000-0000-000066530000}"/>
    <cellStyle name="60% - Énfasis2 2 2 2 2 3 8" xfId="43285" xr:uid="{F01939EF-FF43-4CB6-AE64-0692A9BEFE9C}"/>
    <cellStyle name="60% - Énfasis2 2 2 2 2 4" xfId="2923" xr:uid="{00000000-0005-0000-0000-000067530000}"/>
    <cellStyle name="60% - Énfasis2 2 2 2 2 4 2" xfId="17033" xr:uid="{00000000-0005-0000-0000-000068530000}"/>
    <cellStyle name="60% - Énfasis2 2 2 2 2 4 2 2" xfId="29926" xr:uid="{00000000-0005-0000-0000-000069530000}"/>
    <cellStyle name="60% - Énfasis2 2 2 2 2 4 3" xfId="12744" xr:uid="{00000000-0005-0000-0000-00006A530000}"/>
    <cellStyle name="60% - Énfasis2 2 2 2 2 4 3 2" xfId="34811" xr:uid="{00000000-0005-0000-0000-00006B530000}"/>
    <cellStyle name="60% - Énfasis2 2 2 2 2 4 4" xfId="7866" xr:uid="{00000000-0005-0000-0000-00006C530000}"/>
    <cellStyle name="60% - Énfasis2 2 2 2 2 4 5" xfId="24991" xr:uid="{00000000-0005-0000-0000-00006D530000}"/>
    <cellStyle name="60% - Énfasis2 2 2 2 2 4 6" xfId="39820" xr:uid="{00000000-0005-0000-0000-00006E530000}"/>
    <cellStyle name="60% - Énfasis2 2 2 2 2 4 7" xfId="44883" xr:uid="{358C6C29-99DE-4C10-916B-E7CD4C6FA436}"/>
    <cellStyle name="60% - Énfasis2 2 2 2 2 5" xfId="5397" xr:uid="{00000000-0005-0000-0000-00006F530000}"/>
    <cellStyle name="60% - Énfasis2 2 2 2 2 5 2" xfId="27490" xr:uid="{00000000-0005-0000-0000-000070530000}"/>
    <cellStyle name="60% - Énfasis2 2 2 2 2 6" xfId="15478" xr:uid="{00000000-0005-0000-0000-000071530000}"/>
    <cellStyle name="60% - Énfasis2 2 2 2 2 6 2" xfId="32375" xr:uid="{00000000-0005-0000-0000-000072530000}"/>
    <cellStyle name="60% - Énfasis2 2 2 2 2 7" xfId="19781" xr:uid="{00000000-0005-0000-0000-000073530000}"/>
    <cellStyle name="60% - Énfasis2 2 2 2 2 8" xfId="10308" xr:uid="{00000000-0005-0000-0000-000074530000}"/>
    <cellStyle name="60% - Énfasis2 2 2 2 2 9" xfId="22449" xr:uid="{00000000-0005-0000-0000-000075530000}"/>
    <cellStyle name="60% - Énfasis2 2 2 2 3" xfId="684" xr:uid="{00000000-0005-0000-0000-000076530000}"/>
    <cellStyle name="60% - Énfasis2 2 2 2 3 10" xfId="37541" xr:uid="{00000000-0005-0000-0000-000077530000}"/>
    <cellStyle name="60% - Énfasis2 2 2 2 3 11" xfId="42609" xr:uid="{CCAEA6CD-8D24-4E47-B537-08F8E3BAC3BC}"/>
    <cellStyle name="60% - Énfasis2 2 2 2 3 2" xfId="2294" xr:uid="{00000000-0005-0000-0000-000078530000}"/>
    <cellStyle name="60% - Énfasis2 2 2 2 3 2 2" xfId="4736" xr:uid="{00000000-0005-0000-0000-000079530000}"/>
    <cellStyle name="60% - Énfasis2 2 2 2 3 2 2 2" xfId="18846" xr:uid="{00000000-0005-0000-0000-00007A530000}"/>
    <cellStyle name="60% - Énfasis2 2 2 2 3 2 2 2 2" xfId="31739" xr:uid="{00000000-0005-0000-0000-00007B530000}"/>
    <cellStyle name="60% - Énfasis2 2 2 2 3 2 2 3" xfId="14557" xr:uid="{00000000-0005-0000-0000-00007C530000}"/>
    <cellStyle name="60% - Énfasis2 2 2 2 3 2 2 3 2" xfId="36624" xr:uid="{00000000-0005-0000-0000-00007D530000}"/>
    <cellStyle name="60% - Énfasis2 2 2 2 3 2 2 4" xfId="9679" xr:uid="{00000000-0005-0000-0000-00007E530000}"/>
    <cellStyle name="60% - Énfasis2 2 2 2 3 2 2 5" xfId="26804" xr:uid="{00000000-0005-0000-0000-00007F530000}"/>
    <cellStyle name="60% - Énfasis2 2 2 2 3 2 2 6" xfId="41633" xr:uid="{00000000-0005-0000-0000-000080530000}"/>
    <cellStyle name="60% - Énfasis2 2 2 2 3 2 2 7" xfId="46696" xr:uid="{AA22FF1E-5142-4D40-80C5-C52E2E8FB5D9}"/>
    <cellStyle name="60% - Énfasis2 2 2 2 3 2 3" xfId="7210" xr:uid="{00000000-0005-0000-0000-000081530000}"/>
    <cellStyle name="60% - Énfasis2 2 2 2 3 2 3 2" xfId="29303" xr:uid="{00000000-0005-0000-0000-000082530000}"/>
    <cellStyle name="60% - Énfasis2 2 2 2 3 2 4" xfId="16371" xr:uid="{00000000-0005-0000-0000-000083530000}"/>
    <cellStyle name="60% - Énfasis2 2 2 2 3 2 4 2" xfId="34188" xr:uid="{00000000-0005-0000-0000-000084530000}"/>
    <cellStyle name="60% - Énfasis2 2 2 2 3 2 5" xfId="21612" xr:uid="{00000000-0005-0000-0000-000085530000}"/>
    <cellStyle name="60% - Énfasis2 2 2 2 3 2 6" xfId="12121" xr:uid="{00000000-0005-0000-0000-000086530000}"/>
    <cellStyle name="60% - Énfasis2 2 2 2 3 2 7" xfId="24262" xr:uid="{00000000-0005-0000-0000-000087530000}"/>
    <cellStyle name="60% - Énfasis2 2 2 2 3 2 8" xfId="39092" xr:uid="{00000000-0005-0000-0000-000088530000}"/>
    <cellStyle name="60% - Énfasis2 2 2 2 3 2 9" xfId="44160" xr:uid="{3A2E3C69-DB59-4645-A6E2-A38899CDE84E}"/>
    <cellStyle name="60% - Énfasis2 2 2 2 3 3" xfId="1681" xr:uid="{00000000-0005-0000-0000-000089530000}"/>
    <cellStyle name="60% - Énfasis2 2 2 2 3 3 2" xfId="4123" xr:uid="{00000000-0005-0000-0000-00008A530000}"/>
    <cellStyle name="60% - Énfasis2 2 2 2 3 3 2 2" xfId="18233" xr:uid="{00000000-0005-0000-0000-00008B530000}"/>
    <cellStyle name="60% - Énfasis2 2 2 2 3 3 2 2 2" xfId="31126" xr:uid="{00000000-0005-0000-0000-00008C530000}"/>
    <cellStyle name="60% - Énfasis2 2 2 2 3 3 2 3" xfId="13944" xr:uid="{00000000-0005-0000-0000-00008D530000}"/>
    <cellStyle name="60% - Énfasis2 2 2 2 3 3 2 3 2" xfId="36011" xr:uid="{00000000-0005-0000-0000-00008E530000}"/>
    <cellStyle name="60% - Énfasis2 2 2 2 3 3 2 4" xfId="9066" xr:uid="{00000000-0005-0000-0000-00008F530000}"/>
    <cellStyle name="60% - Énfasis2 2 2 2 3 3 2 5" xfId="26191" xr:uid="{00000000-0005-0000-0000-000090530000}"/>
    <cellStyle name="60% - Énfasis2 2 2 2 3 3 2 6" xfId="41020" xr:uid="{00000000-0005-0000-0000-000091530000}"/>
    <cellStyle name="60% - Énfasis2 2 2 2 3 3 2 7" xfId="46083" xr:uid="{07A014A7-4F7C-4CFD-9727-958955194A0F}"/>
    <cellStyle name="60% - Énfasis2 2 2 2 3 3 3" xfId="6597" xr:uid="{00000000-0005-0000-0000-000092530000}"/>
    <cellStyle name="60% - Énfasis2 2 2 2 3 3 3 2" xfId="28690" xr:uid="{00000000-0005-0000-0000-000093530000}"/>
    <cellStyle name="60% - Énfasis2 2 2 2 3 3 4" xfId="20999" xr:uid="{00000000-0005-0000-0000-000094530000}"/>
    <cellStyle name="60% - Énfasis2 2 2 2 3 3 4 2" xfId="33575" xr:uid="{00000000-0005-0000-0000-000095530000}"/>
    <cellStyle name="60% - Énfasis2 2 2 2 3 3 5" xfId="11508" xr:uid="{00000000-0005-0000-0000-000096530000}"/>
    <cellStyle name="60% - Énfasis2 2 2 2 3 3 6" xfId="23649" xr:uid="{00000000-0005-0000-0000-000097530000}"/>
    <cellStyle name="60% - Énfasis2 2 2 2 3 3 7" xfId="38479" xr:uid="{00000000-0005-0000-0000-000098530000}"/>
    <cellStyle name="60% - Énfasis2 2 2 2 3 3 8" xfId="43547" xr:uid="{692626D0-539B-4403-B1F9-A917F6A73E94}"/>
    <cellStyle name="60% - Énfasis2 2 2 2 3 4" xfId="3185" xr:uid="{00000000-0005-0000-0000-000099530000}"/>
    <cellStyle name="60% - Énfasis2 2 2 2 3 4 2" xfId="17295" xr:uid="{00000000-0005-0000-0000-00009A530000}"/>
    <cellStyle name="60% - Énfasis2 2 2 2 3 4 2 2" xfId="30188" xr:uid="{00000000-0005-0000-0000-00009B530000}"/>
    <cellStyle name="60% - Énfasis2 2 2 2 3 4 3" xfId="13006" xr:uid="{00000000-0005-0000-0000-00009C530000}"/>
    <cellStyle name="60% - Énfasis2 2 2 2 3 4 3 2" xfId="35073" xr:uid="{00000000-0005-0000-0000-00009D530000}"/>
    <cellStyle name="60% - Énfasis2 2 2 2 3 4 4" xfId="8128" xr:uid="{00000000-0005-0000-0000-00009E530000}"/>
    <cellStyle name="60% - Énfasis2 2 2 2 3 4 5" xfId="25253" xr:uid="{00000000-0005-0000-0000-00009F530000}"/>
    <cellStyle name="60% - Énfasis2 2 2 2 3 4 6" xfId="40082" xr:uid="{00000000-0005-0000-0000-0000A0530000}"/>
    <cellStyle name="60% - Énfasis2 2 2 2 3 4 7" xfId="45145" xr:uid="{D4E4C4F7-7F24-4B31-8965-3511F835DBE6}"/>
    <cellStyle name="60% - Énfasis2 2 2 2 3 5" xfId="5659" xr:uid="{00000000-0005-0000-0000-0000A1530000}"/>
    <cellStyle name="60% - Énfasis2 2 2 2 3 5 2" xfId="27752" xr:uid="{00000000-0005-0000-0000-0000A2530000}"/>
    <cellStyle name="60% - Énfasis2 2 2 2 3 6" xfId="15740" xr:uid="{00000000-0005-0000-0000-0000A3530000}"/>
    <cellStyle name="60% - Énfasis2 2 2 2 3 6 2" xfId="32637" xr:uid="{00000000-0005-0000-0000-0000A4530000}"/>
    <cellStyle name="60% - Énfasis2 2 2 2 3 7" xfId="20043" xr:uid="{00000000-0005-0000-0000-0000A5530000}"/>
    <cellStyle name="60% - Énfasis2 2 2 2 3 8" xfId="10570" xr:uid="{00000000-0005-0000-0000-0000A6530000}"/>
    <cellStyle name="60% - Énfasis2 2 2 2 3 9" xfId="22711" xr:uid="{00000000-0005-0000-0000-0000A7530000}"/>
    <cellStyle name="60% - Énfasis2 2 2 2 4" xfId="1252" xr:uid="{00000000-0005-0000-0000-0000A8530000}"/>
    <cellStyle name="60% - Énfasis2 2 2 2 4 2" xfId="3697" xr:uid="{00000000-0005-0000-0000-0000A9530000}"/>
    <cellStyle name="60% - Énfasis2 2 2 2 4 2 2" xfId="17807" xr:uid="{00000000-0005-0000-0000-0000AA530000}"/>
    <cellStyle name="60% - Énfasis2 2 2 2 4 2 2 2" xfId="30700" xr:uid="{00000000-0005-0000-0000-0000AB530000}"/>
    <cellStyle name="60% - Énfasis2 2 2 2 4 2 3" xfId="13518" xr:uid="{00000000-0005-0000-0000-0000AC530000}"/>
    <cellStyle name="60% - Énfasis2 2 2 2 4 2 3 2" xfId="35585" xr:uid="{00000000-0005-0000-0000-0000AD530000}"/>
    <cellStyle name="60% - Énfasis2 2 2 2 4 2 4" xfId="8640" xr:uid="{00000000-0005-0000-0000-0000AE530000}"/>
    <cellStyle name="60% - Énfasis2 2 2 2 4 2 5" xfId="25765" xr:uid="{00000000-0005-0000-0000-0000AF530000}"/>
    <cellStyle name="60% - Énfasis2 2 2 2 4 2 6" xfId="40594" xr:uid="{00000000-0005-0000-0000-0000B0530000}"/>
    <cellStyle name="60% - Énfasis2 2 2 2 4 2 7" xfId="45657" xr:uid="{53B966AE-A6C3-4E68-B230-E2A770972745}"/>
    <cellStyle name="60% - Énfasis2 2 2 2 4 3" xfId="6171" xr:uid="{00000000-0005-0000-0000-0000B1530000}"/>
    <cellStyle name="60% - Énfasis2 2 2 2 4 3 2" xfId="28264" xr:uid="{00000000-0005-0000-0000-0000B2530000}"/>
    <cellStyle name="60% - Énfasis2 2 2 2 4 4" xfId="15314" xr:uid="{00000000-0005-0000-0000-0000B3530000}"/>
    <cellStyle name="60% - Énfasis2 2 2 2 4 4 2" xfId="33149" xr:uid="{00000000-0005-0000-0000-0000B4530000}"/>
    <cellStyle name="60% - Énfasis2 2 2 2 4 5" xfId="20573" xr:uid="{00000000-0005-0000-0000-0000B5530000}"/>
    <cellStyle name="60% - Énfasis2 2 2 2 4 6" xfId="11082" xr:uid="{00000000-0005-0000-0000-0000B6530000}"/>
    <cellStyle name="60% - Énfasis2 2 2 2 4 7" xfId="23223" xr:uid="{00000000-0005-0000-0000-0000B7530000}"/>
    <cellStyle name="60% - Énfasis2 2 2 2 4 8" xfId="38053" xr:uid="{00000000-0005-0000-0000-0000B8530000}"/>
    <cellStyle name="60% - Énfasis2 2 2 2 4 9" xfId="43121" xr:uid="{EA3074D0-EA24-4B60-94AF-078ED545E0F0}"/>
    <cellStyle name="60% - Énfasis2 2 2 2 5" xfId="1868" xr:uid="{00000000-0005-0000-0000-0000B9530000}"/>
    <cellStyle name="60% - Énfasis2 2 2 2 5 2" xfId="4310" xr:uid="{00000000-0005-0000-0000-0000BA530000}"/>
    <cellStyle name="60% - Énfasis2 2 2 2 5 2 2" xfId="18420" xr:uid="{00000000-0005-0000-0000-0000BB530000}"/>
    <cellStyle name="60% - Énfasis2 2 2 2 5 2 2 2" xfId="31313" xr:uid="{00000000-0005-0000-0000-0000BC530000}"/>
    <cellStyle name="60% - Énfasis2 2 2 2 5 2 3" xfId="14131" xr:uid="{00000000-0005-0000-0000-0000BD530000}"/>
    <cellStyle name="60% - Énfasis2 2 2 2 5 2 3 2" xfId="36198" xr:uid="{00000000-0005-0000-0000-0000BE530000}"/>
    <cellStyle name="60% - Énfasis2 2 2 2 5 2 4" xfId="9253" xr:uid="{00000000-0005-0000-0000-0000BF530000}"/>
    <cellStyle name="60% - Énfasis2 2 2 2 5 2 5" xfId="26378" xr:uid="{00000000-0005-0000-0000-0000C0530000}"/>
    <cellStyle name="60% - Énfasis2 2 2 2 5 2 6" xfId="41207" xr:uid="{00000000-0005-0000-0000-0000C1530000}"/>
    <cellStyle name="60% - Énfasis2 2 2 2 5 2 7" xfId="46270" xr:uid="{47A72C20-FE26-42DD-8636-D01304BE92EA}"/>
    <cellStyle name="60% - Énfasis2 2 2 2 5 3" xfId="6784" xr:uid="{00000000-0005-0000-0000-0000C2530000}"/>
    <cellStyle name="60% - Énfasis2 2 2 2 5 3 2" xfId="28877" xr:uid="{00000000-0005-0000-0000-0000C3530000}"/>
    <cellStyle name="60% - Énfasis2 2 2 2 5 4" xfId="15945" xr:uid="{00000000-0005-0000-0000-0000C4530000}"/>
    <cellStyle name="60% - Énfasis2 2 2 2 5 4 2" xfId="33762" xr:uid="{00000000-0005-0000-0000-0000C5530000}"/>
    <cellStyle name="60% - Énfasis2 2 2 2 5 5" xfId="21186" xr:uid="{00000000-0005-0000-0000-0000C6530000}"/>
    <cellStyle name="60% - Énfasis2 2 2 2 5 6" xfId="11695" xr:uid="{00000000-0005-0000-0000-0000C7530000}"/>
    <cellStyle name="60% - Énfasis2 2 2 2 5 7" xfId="23836" xr:uid="{00000000-0005-0000-0000-0000C8530000}"/>
    <cellStyle name="60% - Énfasis2 2 2 2 5 8" xfId="38666" xr:uid="{00000000-0005-0000-0000-0000C9530000}"/>
    <cellStyle name="60% - Énfasis2 2 2 2 5 9" xfId="43734" xr:uid="{8593A267-DE6F-4972-8199-5673F03D5ADD}"/>
    <cellStyle name="60% - Énfasis2 2 2 2 6" xfId="2524" xr:uid="{00000000-0005-0000-0000-0000CA530000}"/>
    <cellStyle name="60% - Énfasis2 2 2 2 6 2" xfId="4966" xr:uid="{00000000-0005-0000-0000-0000CB530000}"/>
    <cellStyle name="60% - Énfasis2 2 2 2 6 2 2" xfId="19076" xr:uid="{00000000-0005-0000-0000-0000CC530000}"/>
    <cellStyle name="60% - Énfasis2 2 2 2 6 2 2 2" xfId="31969" xr:uid="{00000000-0005-0000-0000-0000CD530000}"/>
    <cellStyle name="60% - Énfasis2 2 2 2 6 2 3" xfId="14787" xr:uid="{00000000-0005-0000-0000-0000CE530000}"/>
    <cellStyle name="60% - Énfasis2 2 2 2 6 2 3 2" xfId="36854" xr:uid="{00000000-0005-0000-0000-0000CF530000}"/>
    <cellStyle name="60% - Énfasis2 2 2 2 6 2 4" xfId="9909" xr:uid="{00000000-0005-0000-0000-0000D0530000}"/>
    <cellStyle name="60% - Énfasis2 2 2 2 6 2 5" xfId="27034" xr:uid="{00000000-0005-0000-0000-0000D1530000}"/>
    <cellStyle name="60% - Énfasis2 2 2 2 6 2 6" xfId="41863" xr:uid="{00000000-0005-0000-0000-0000D2530000}"/>
    <cellStyle name="60% - Énfasis2 2 2 2 6 2 7" xfId="46926" xr:uid="{4A8D2D3B-1D6F-4C63-BF8E-CD418303B6E8}"/>
    <cellStyle name="60% - Énfasis2 2 2 2 6 3" xfId="7440" xr:uid="{00000000-0005-0000-0000-0000D3530000}"/>
    <cellStyle name="60% - Énfasis2 2 2 2 6 3 2" xfId="29533" xr:uid="{00000000-0005-0000-0000-0000D4530000}"/>
    <cellStyle name="60% - Énfasis2 2 2 2 6 4" xfId="16601" xr:uid="{00000000-0005-0000-0000-0000D5530000}"/>
    <cellStyle name="60% - Énfasis2 2 2 2 6 4 2" xfId="34418" xr:uid="{00000000-0005-0000-0000-0000D6530000}"/>
    <cellStyle name="60% - Énfasis2 2 2 2 6 5" xfId="21842" xr:uid="{00000000-0005-0000-0000-0000D7530000}"/>
    <cellStyle name="60% - Énfasis2 2 2 2 6 6" xfId="12351" xr:uid="{00000000-0005-0000-0000-0000D8530000}"/>
    <cellStyle name="60% - Énfasis2 2 2 2 6 7" xfId="24492" xr:uid="{00000000-0005-0000-0000-0000D9530000}"/>
    <cellStyle name="60% - Énfasis2 2 2 2 6 8" xfId="39322" xr:uid="{00000000-0005-0000-0000-0000DA530000}"/>
    <cellStyle name="60% - Énfasis2 2 2 2 6 9" xfId="44390" xr:uid="{45C85DC6-A141-4F22-BA96-B56F286A19DA}"/>
    <cellStyle name="60% - Énfasis2 2 2 2 7" xfId="977" xr:uid="{00000000-0005-0000-0000-0000DB530000}"/>
    <cellStyle name="60% - Énfasis2 2 2 2 7 2" xfId="3422" xr:uid="{00000000-0005-0000-0000-0000DC530000}"/>
    <cellStyle name="60% - Énfasis2 2 2 2 7 2 2" xfId="17532" xr:uid="{00000000-0005-0000-0000-0000DD530000}"/>
    <cellStyle name="60% - Énfasis2 2 2 2 7 2 2 2" xfId="30425" xr:uid="{00000000-0005-0000-0000-0000DE530000}"/>
    <cellStyle name="60% - Énfasis2 2 2 2 7 2 3" xfId="13243" xr:uid="{00000000-0005-0000-0000-0000DF530000}"/>
    <cellStyle name="60% - Énfasis2 2 2 2 7 2 3 2" xfId="35310" xr:uid="{00000000-0005-0000-0000-0000E0530000}"/>
    <cellStyle name="60% - Énfasis2 2 2 2 7 2 4" xfId="8365" xr:uid="{00000000-0005-0000-0000-0000E1530000}"/>
    <cellStyle name="60% - Énfasis2 2 2 2 7 2 5" xfId="25490" xr:uid="{00000000-0005-0000-0000-0000E2530000}"/>
    <cellStyle name="60% - Énfasis2 2 2 2 7 2 6" xfId="40319" xr:uid="{00000000-0005-0000-0000-0000E3530000}"/>
    <cellStyle name="60% - Énfasis2 2 2 2 7 2 7" xfId="45382" xr:uid="{4E09B9C8-CA96-4F07-917C-C72F0BEF074E}"/>
    <cellStyle name="60% - Énfasis2 2 2 2 7 3" xfId="5896" xr:uid="{00000000-0005-0000-0000-0000E4530000}"/>
    <cellStyle name="60% - Énfasis2 2 2 2 7 3 2" xfId="27989" xr:uid="{00000000-0005-0000-0000-0000E5530000}"/>
    <cellStyle name="60% - Énfasis2 2 2 2 7 4" xfId="20298" xr:uid="{00000000-0005-0000-0000-0000E6530000}"/>
    <cellStyle name="60% - Énfasis2 2 2 2 7 4 2" xfId="32874" xr:uid="{00000000-0005-0000-0000-0000E7530000}"/>
    <cellStyle name="60% - Énfasis2 2 2 2 7 5" xfId="10807" xr:uid="{00000000-0005-0000-0000-0000E8530000}"/>
    <cellStyle name="60% - Énfasis2 2 2 2 7 6" xfId="22948" xr:uid="{00000000-0005-0000-0000-0000E9530000}"/>
    <cellStyle name="60% - Énfasis2 2 2 2 7 7" xfId="37778" xr:uid="{00000000-0005-0000-0000-0000EA530000}"/>
    <cellStyle name="60% - Énfasis2 2 2 2 7 8" xfId="42846" xr:uid="{23FA8011-74C4-48A5-92BD-20FF32337C4C}"/>
    <cellStyle name="60% - Énfasis2 2 2 2 8" xfId="2759" xr:uid="{00000000-0005-0000-0000-0000EB530000}"/>
    <cellStyle name="60% - Énfasis2 2 2 2 8 2" xfId="16869" xr:uid="{00000000-0005-0000-0000-0000EC530000}"/>
    <cellStyle name="60% - Énfasis2 2 2 2 8 2 2" xfId="29762" xr:uid="{00000000-0005-0000-0000-0000ED530000}"/>
    <cellStyle name="60% - Énfasis2 2 2 2 8 3" xfId="12580" xr:uid="{00000000-0005-0000-0000-0000EE530000}"/>
    <cellStyle name="60% - Énfasis2 2 2 2 8 3 2" xfId="34647" xr:uid="{00000000-0005-0000-0000-0000EF530000}"/>
    <cellStyle name="60% - Énfasis2 2 2 2 8 4" xfId="7702" xr:uid="{00000000-0005-0000-0000-0000F0530000}"/>
    <cellStyle name="60% - Énfasis2 2 2 2 8 5" xfId="24825" xr:uid="{00000000-0005-0000-0000-0000F1530000}"/>
    <cellStyle name="60% - Énfasis2 2 2 2 8 6" xfId="39654" xr:uid="{00000000-0005-0000-0000-0000F2530000}"/>
    <cellStyle name="60% - Énfasis2 2 2 2 8 7" xfId="44719" xr:uid="{ECEC5158-FD08-4027-AB0C-927B3BC1324F}"/>
    <cellStyle name="60% - Énfasis2 2 2 2 9" xfId="5231" xr:uid="{00000000-0005-0000-0000-0000F3530000}"/>
    <cellStyle name="60% - Énfasis2 2 2 2 9 2" xfId="27324" xr:uid="{00000000-0005-0000-0000-0000F4530000}"/>
    <cellStyle name="60% - Énfasis2 2 2 20" xfId="37047" xr:uid="{00000000-0005-0000-0000-0000F5530000}"/>
    <cellStyle name="60% - Énfasis2 2 2 21" xfId="42120" xr:uid="{545ECCA3-AEF6-4725-9A09-0DA56D3BD6F2}"/>
    <cellStyle name="60% - Énfasis2 2 2 3" xfId="352" xr:uid="{00000000-0005-0000-0000-0000F6530000}"/>
    <cellStyle name="60% - Énfasis2 2 2 3 10" xfId="19306" xr:uid="{00000000-0005-0000-0000-0000F7530000}"/>
    <cellStyle name="60% - Énfasis2 2 2 3 11" xfId="19718" xr:uid="{00000000-0005-0000-0000-0000F8530000}"/>
    <cellStyle name="60% - Énfasis2 2 2 3 12" xfId="10245" xr:uid="{00000000-0005-0000-0000-0000F9530000}"/>
    <cellStyle name="60% - Énfasis2 2 2 3 13" xfId="22386" xr:uid="{00000000-0005-0000-0000-0000FA530000}"/>
    <cellStyle name="60% - Énfasis2 2 2 3 14" xfId="37216" xr:uid="{00000000-0005-0000-0000-0000FB530000}"/>
    <cellStyle name="60% - Énfasis2 2 2 3 15" xfId="42284" xr:uid="{EA434B2F-DA8D-4C4F-9F0F-C68DC4A56363}"/>
    <cellStyle name="60% - Énfasis2 2 2 3 2" xfId="685" xr:uid="{00000000-0005-0000-0000-0000FC530000}"/>
    <cellStyle name="60% - Énfasis2 2 2 3 2 10" xfId="37542" xr:uid="{00000000-0005-0000-0000-0000FD530000}"/>
    <cellStyle name="60% - Énfasis2 2 2 3 2 11" xfId="42610" xr:uid="{1021CCF8-0CDF-44DD-AAB4-9175A8C67FD2}"/>
    <cellStyle name="60% - Énfasis2 2 2 3 2 2" xfId="2295" xr:uid="{00000000-0005-0000-0000-0000FE530000}"/>
    <cellStyle name="60% - Énfasis2 2 2 3 2 2 2" xfId="4737" xr:uid="{00000000-0005-0000-0000-0000FF530000}"/>
    <cellStyle name="60% - Énfasis2 2 2 3 2 2 2 2" xfId="18847" xr:uid="{00000000-0005-0000-0000-000000540000}"/>
    <cellStyle name="60% - Énfasis2 2 2 3 2 2 2 2 2" xfId="31740" xr:uid="{00000000-0005-0000-0000-000001540000}"/>
    <cellStyle name="60% - Énfasis2 2 2 3 2 2 2 3" xfId="14558" xr:uid="{00000000-0005-0000-0000-000002540000}"/>
    <cellStyle name="60% - Énfasis2 2 2 3 2 2 2 3 2" xfId="36625" xr:uid="{00000000-0005-0000-0000-000003540000}"/>
    <cellStyle name="60% - Énfasis2 2 2 3 2 2 2 4" xfId="9680" xr:uid="{00000000-0005-0000-0000-000004540000}"/>
    <cellStyle name="60% - Énfasis2 2 2 3 2 2 2 5" xfId="26805" xr:uid="{00000000-0005-0000-0000-000005540000}"/>
    <cellStyle name="60% - Énfasis2 2 2 3 2 2 2 6" xfId="41634" xr:uid="{00000000-0005-0000-0000-000006540000}"/>
    <cellStyle name="60% - Énfasis2 2 2 3 2 2 2 7" xfId="46697" xr:uid="{06EF9324-21F1-4DF8-B729-6F3A29426D89}"/>
    <cellStyle name="60% - Énfasis2 2 2 3 2 2 3" xfId="7211" xr:uid="{00000000-0005-0000-0000-000007540000}"/>
    <cellStyle name="60% - Énfasis2 2 2 3 2 2 3 2" xfId="29304" xr:uid="{00000000-0005-0000-0000-000008540000}"/>
    <cellStyle name="60% - Énfasis2 2 2 3 2 2 4" xfId="16372" xr:uid="{00000000-0005-0000-0000-000009540000}"/>
    <cellStyle name="60% - Énfasis2 2 2 3 2 2 4 2" xfId="34189" xr:uid="{00000000-0005-0000-0000-00000A540000}"/>
    <cellStyle name="60% - Énfasis2 2 2 3 2 2 5" xfId="21613" xr:uid="{00000000-0005-0000-0000-00000B540000}"/>
    <cellStyle name="60% - Énfasis2 2 2 3 2 2 6" xfId="12122" xr:uid="{00000000-0005-0000-0000-00000C540000}"/>
    <cellStyle name="60% - Énfasis2 2 2 3 2 2 7" xfId="24263" xr:uid="{00000000-0005-0000-0000-00000D540000}"/>
    <cellStyle name="60% - Énfasis2 2 2 3 2 2 8" xfId="39093" xr:uid="{00000000-0005-0000-0000-00000E540000}"/>
    <cellStyle name="60% - Énfasis2 2 2 3 2 2 9" xfId="44161" xr:uid="{674478C2-32E9-4A3A-9FCF-77BE6CDB03CA}"/>
    <cellStyle name="60% - Énfasis2 2 2 3 2 3" xfId="1682" xr:uid="{00000000-0005-0000-0000-00000F540000}"/>
    <cellStyle name="60% - Énfasis2 2 2 3 2 3 2" xfId="4124" xr:uid="{00000000-0005-0000-0000-000010540000}"/>
    <cellStyle name="60% - Énfasis2 2 2 3 2 3 2 2" xfId="18234" xr:uid="{00000000-0005-0000-0000-000011540000}"/>
    <cellStyle name="60% - Énfasis2 2 2 3 2 3 2 2 2" xfId="31127" xr:uid="{00000000-0005-0000-0000-000012540000}"/>
    <cellStyle name="60% - Énfasis2 2 2 3 2 3 2 3" xfId="13945" xr:uid="{00000000-0005-0000-0000-000013540000}"/>
    <cellStyle name="60% - Énfasis2 2 2 3 2 3 2 3 2" xfId="36012" xr:uid="{00000000-0005-0000-0000-000014540000}"/>
    <cellStyle name="60% - Énfasis2 2 2 3 2 3 2 4" xfId="9067" xr:uid="{00000000-0005-0000-0000-000015540000}"/>
    <cellStyle name="60% - Énfasis2 2 2 3 2 3 2 5" xfId="26192" xr:uid="{00000000-0005-0000-0000-000016540000}"/>
    <cellStyle name="60% - Énfasis2 2 2 3 2 3 2 6" xfId="41021" xr:uid="{00000000-0005-0000-0000-000017540000}"/>
    <cellStyle name="60% - Énfasis2 2 2 3 2 3 2 7" xfId="46084" xr:uid="{7A332C39-3EFF-420E-B5FE-07140F36D1BC}"/>
    <cellStyle name="60% - Énfasis2 2 2 3 2 3 3" xfId="6598" xr:uid="{00000000-0005-0000-0000-000018540000}"/>
    <cellStyle name="60% - Énfasis2 2 2 3 2 3 3 2" xfId="28691" xr:uid="{00000000-0005-0000-0000-000019540000}"/>
    <cellStyle name="60% - Énfasis2 2 2 3 2 3 4" xfId="21000" xr:uid="{00000000-0005-0000-0000-00001A540000}"/>
    <cellStyle name="60% - Énfasis2 2 2 3 2 3 4 2" xfId="33576" xr:uid="{00000000-0005-0000-0000-00001B540000}"/>
    <cellStyle name="60% - Énfasis2 2 2 3 2 3 5" xfId="11509" xr:uid="{00000000-0005-0000-0000-00001C540000}"/>
    <cellStyle name="60% - Énfasis2 2 2 3 2 3 6" xfId="23650" xr:uid="{00000000-0005-0000-0000-00001D540000}"/>
    <cellStyle name="60% - Énfasis2 2 2 3 2 3 7" xfId="38480" xr:uid="{00000000-0005-0000-0000-00001E540000}"/>
    <cellStyle name="60% - Énfasis2 2 2 3 2 3 8" xfId="43548" xr:uid="{D9CCFC06-4225-45FF-81B5-246E8196C292}"/>
    <cellStyle name="60% - Énfasis2 2 2 3 2 4" xfId="3186" xr:uid="{00000000-0005-0000-0000-00001F540000}"/>
    <cellStyle name="60% - Énfasis2 2 2 3 2 4 2" xfId="17296" xr:uid="{00000000-0005-0000-0000-000020540000}"/>
    <cellStyle name="60% - Énfasis2 2 2 3 2 4 2 2" xfId="30189" xr:uid="{00000000-0005-0000-0000-000021540000}"/>
    <cellStyle name="60% - Énfasis2 2 2 3 2 4 3" xfId="13007" xr:uid="{00000000-0005-0000-0000-000022540000}"/>
    <cellStyle name="60% - Énfasis2 2 2 3 2 4 3 2" xfId="35074" xr:uid="{00000000-0005-0000-0000-000023540000}"/>
    <cellStyle name="60% - Énfasis2 2 2 3 2 4 4" xfId="8129" xr:uid="{00000000-0005-0000-0000-000024540000}"/>
    <cellStyle name="60% - Énfasis2 2 2 3 2 4 5" xfId="25254" xr:uid="{00000000-0005-0000-0000-000025540000}"/>
    <cellStyle name="60% - Énfasis2 2 2 3 2 4 6" xfId="40083" xr:uid="{00000000-0005-0000-0000-000026540000}"/>
    <cellStyle name="60% - Énfasis2 2 2 3 2 4 7" xfId="45146" xr:uid="{DC2AA6AD-B45A-488D-B6C2-B6C47DFDC594}"/>
    <cellStyle name="60% - Énfasis2 2 2 3 2 5" xfId="5660" xr:uid="{00000000-0005-0000-0000-000027540000}"/>
    <cellStyle name="60% - Énfasis2 2 2 3 2 5 2" xfId="27753" xr:uid="{00000000-0005-0000-0000-000028540000}"/>
    <cellStyle name="60% - Énfasis2 2 2 3 2 6" xfId="15741" xr:uid="{00000000-0005-0000-0000-000029540000}"/>
    <cellStyle name="60% - Énfasis2 2 2 3 2 6 2" xfId="32638" xr:uid="{00000000-0005-0000-0000-00002A540000}"/>
    <cellStyle name="60% - Énfasis2 2 2 3 2 7" xfId="20044" xr:uid="{00000000-0005-0000-0000-00002B540000}"/>
    <cellStyle name="60% - Énfasis2 2 2 3 2 8" xfId="10571" xr:uid="{00000000-0005-0000-0000-00002C540000}"/>
    <cellStyle name="60% - Énfasis2 2 2 3 2 9" xfId="22712" xr:uid="{00000000-0005-0000-0000-00002D540000}"/>
    <cellStyle name="60% - Énfasis2 2 2 3 3" xfId="1356" xr:uid="{00000000-0005-0000-0000-00002E540000}"/>
    <cellStyle name="60% - Énfasis2 2 2 3 3 2" xfId="3798" xr:uid="{00000000-0005-0000-0000-00002F540000}"/>
    <cellStyle name="60% - Énfasis2 2 2 3 3 2 2" xfId="17908" xr:uid="{00000000-0005-0000-0000-000030540000}"/>
    <cellStyle name="60% - Énfasis2 2 2 3 3 2 2 2" xfId="30801" xr:uid="{00000000-0005-0000-0000-000031540000}"/>
    <cellStyle name="60% - Énfasis2 2 2 3 3 2 3" xfId="13619" xr:uid="{00000000-0005-0000-0000-000032540000}"/>
    <cellStyle name="60% - Énfasis2 2 2 3 3 2 3 2" xfId="35686" xr:uid="{00000000-0005-0000-0000-000033540000}"/>
    <cellStyle name="60% - Énfasis2 2 2 3 3 2 4" xfId="8741" xr:uid="{00000000-0005-0000-0000-000034540000}"/>
    <cellStyle name="60% - Énfasis2 2 2 3 3 2 5" xfId="25866" xr:uid="{00000000-0005-0000-0000-000035540000}"/>
    <cellStyle name="60% - Énfasis2 2 2 3 3 2 6" xfId="40695" xr:uid="{00000000-0005-0000-0000-000036540000}"/>
    <cellStyle name="60% - Énfasis2 2 2 3 3 2 7" xfId="45758" xr:uid="{AC8EEF1D-A96E-4B8D-A414-9893D595BD67}"/>
    <cellStyle name="60% - Énfasis2 2 2 3 3 3" xfId="6272" xr:uid="{00000000-0005-0000-0000-000037540000}"/>
    <cellStyle name="60% - Énfasis2 2 2 3 3 3 2" xfId="28365" xr:uid="{00000000-0005-0000-0000-000038540000}"/>
    <cellStyle name="60% - Énfasis2 2 2 3 3 4" xfId="15415" xr:uid="{00000000-0005-0000-0000-000039540000}"/>
    <cellStyle name="60% - Énfasis2 2 2 3 3 4 2" xfId="33250" xr:uid="{00000000-0005-0000-0000-00003A540000}"/>
    <cellStyle name="60% - Énfasis2 2 2 3 3 5" xfId="20674" xr:uid="{00000000-0005-0000-0000-00003B540000}"/>
    <cellStyle name="60% - Énfasis2 2 2 3 3 6" xfId="11183" xr:uid="{00000000-0005-0000-0000-00003C540000}"/>
    <cellStyle name="60% - Énfasis2 2 2 3 3 7" xfId="23324" xr:uid="{00000000-0005-0000-0000-00003D540000}"/>
    <cellStyle name="60% - Énfasis2 2 2 3 3 8" xfId="38154" xr:uid="{00000000-0005-0000-0000-00003E540000}"/>
    <cellStyle name="60% - Énfasis2 2 2 3 3 9" xfId="43222" xr:uid="{9481AA6D-60D3-40F1-B63F-8F0C478F8D44}"/>
    <cellStyle name="60% - Énfasis2 2 2 3 4" xfId="1969" xr:uid="{00000000-0005-0000-0000-00003F540000}"/>
    <cellStyle name="60% - Énfasis2 2 2 3 4 2" xfId="4411" xr:uid="{00000000-0005-0000-0000-000040540000}"/>
    <cellStyle name="60% - Énfasis2 2 2 3 4 2 2" xfId="18521" xr:uid="{00000000-0005-0000-0000-000041540000}"/>
    <cellStyle name="60% - Énfasis2 2 2 3 4 2 2 2" xfId="31414" xr:uid="{00000000-0005-0000-0000-000042540000}"/>
    <cellStyle name="60% - Énfasis2 2 2 3 4 2 3" xfId="14232" xr:uid="{00000000-0005-0000-0000-000043540000}"/>
    <cellStyle name="60% - Énfasis2 2 2 3 4 2 3 2" xfId="36299" xr:uid="{00000000-0005-0000-0000-000044540000}"/>
    <cellStyle name="60% - Énfasis2 2 2 3 4 2 4" xfId="9354" xr:uid="{00000000-0005-0000-0000-000045540000}"/>
    <cellStyle name="60% - Énfasis2 2 2 3 4 2 5" xfId="26479" xr:uid="{00000000-0005-0000-0000-000046540000}"/>
    <cellStyle name="60% - Énfasis2 2 2 3 4 2 6" xfId="41308" xr:uid="{00000000-0005-0000-0000-000047540000}"/>
    <cellStyle name="60% - Énfasis2 2 2 3 4 2 7" xfId="46371" xr:uid="{C689403E-2CB5-4225-A799-6741ED9C62DA}"/>
    <cellStyle name="60% - Énfasis2 2 2 3 4 3" xfId="6885" xr:uid="{00000000-0005-0000-0000-000048540000}"/>
    <cellStyle name="60% - Énfasis2 2 2 3 4 3 2" xfId="28978" xr:uid="{00000000-0005-0000-0000-000049540000}"/>
    <cellStyle name="60% - Énfasis2 2 2 3 4 4" xfId="16046" xr:uid="{00000000-0005-0000-0000-00004A540000}"/>
    <cellStyle name="60% - Énfasis2 2 2 3 4 4 2" xfId="33863" xr:uid="{00000000-0005-0000-0000-00004B540000}"/>
    <cellStyle name="60% - Énfasis2 2 2 3 4 5" xfId="21287" xr:uid="{00000000-0005-0000-0000-00004C540000}"/>
    <cellStyle name="60% - Énfasis2 2 2 3 4 6" xfId="11796" xr:uid="{00000000-0005-0000-0000-00004D540000}"/>
    <cellStyle name="60% - Énfasis2 2 2 3 4 7" xfId="23937" xr:uid="{00000000-0005-0000-0000-00004E540000}"/>
    <cellStyle name="60% - Énfasis2 2 2 3 4 8" xfId="38767" xr:uid="{00000000-0005-0000-0000-00004F540000}"/>
    <cellStyle name="60% - Énfasis2 2 2 3 4 9" xfId="43835" xr:uid="{D81AF59C-CFEA-4343-B56A-3B374FA11459}"/>
    <cellStyle name="60% - Énfasis2 2 2 3 5" xfId="2577" xr:uid="{00000000-0005-0000-0000-000050540000}"/>
    <cellStyle name="60% - Énfasis2 2 2 3 5 2" xfId="5019" xr:uid="{00000000-0005-0000-0000-000051540000}"/>
    <cellStyle name="60% - Énfasis2 2 2 3 5 2 2" xfId="19129" xr:uid="{00000000-0005-0000-0000-000052540000}"/>
    <cellStyle name="60% - Énfasis2 2 2 3 5 2 2 2" xfId="32022" xr:uid="{00000000-0005-0000-0000-000053540000}"/>
    <cellStyle name="60% - Énfasis2 2 2 3 5 2 3" xfId="14840" xr:uid="{00000000-0005-0000-0000-000054540000}"/>
    <cellStyle name="60% - Énfasis2 2 2 3 5 2 3 2" xfId="36907" xr:uid="{00000000-0005-0000-0000-000055540000}"/>
    <cellStyle name="60% - Énfasis2 2 2 3 5 2 4" xfId="9962" xr:uid="{00000000-0005-0000-0000-000056540000}"/>
    <cellStyle name="60% - Énfasis2 2 2 3 5 2 5" xfId="27087" xr:uid="{00000000-0005-0000-0000-000057540000}"/>
    <cellStyle name="60% - Énfasis2 2 2 3 5 2 6" xfId="41916" xr:uid="{00000000-0005-0000-0000-000058540000}"/>
    <cellStyle name="60% - Énfasis2 2 2 3 5 2 7" xfId="46979" xr:uid="{6C7F5229-F0F1-4324-A3A2-0B1E81FDF49D}"/>
    <cellStyle name="60% - Énfasis2 2 2 3 5 3" xfId="7493" xr:uid="{00000000-0005-0000-0000-000059540000}"/>
    <cellStyle name="60% - Énfasis2 2 2 3 5 3 2" xfId="29586" xr:uid="{00000000-0005-0000-0000-00005A540000}"/>
    <cellStyle name="60% - Énfasis2 2 2 3 5 4" xfId="16654" xr:uid="{00000000-0005-0000-0000-00005B540000}"/>
    <cellStyle name="60% - Énfasis2 2 2 3 5 4 2" xfId="34471" xr:uid="{00000000-0005-0000-0000-00005C540000}"/>
    <cellStyle name="60% - Énfasis2 2 2 3 5 5" xfId="21895" xr:uid="{00000000-0005-0000-0000-00005D540000}"/>
    <cellStyle name="60% - Énfasis2 2 2 3 5 6" xfId="12404" xr:uid="{00000000-0005-0000-0000-00005E540000}"/>
    <cellStyle name="60% - Énfasis2 2 2 3 5 7" xfId="24545" xr:uid="{00000000-0005-0000-0000-00005F540000}"/>
    <cellStyle name="60% - Énfasis2 2 2 3 5 8" xfId="39375" xr:uid="{00000000-0005-0000-0000-000060540000}"/>
    <cellStyle name="60% - Énfasis2 2 2 3 5 9" xfId="44443" xr:uid="{9CE81112-8C35-45A2-BEDE-DE892A69A29C}"/>
    <cellStyle name="60% - Énfasis2 2 2 3 6" xfId="914" xr:uid="{00000000-0005-0000-0000-000061540000}"/>
    <cellStyle name="60% - Énfasis2 2 2 3 6 2" xfId="3359" xr:uid="{00000000-0005-0000-0000-000062540000}"/>
    <cellStyle name="60% - Énfasis2 2 2 3 6 2 2" xfId="17469" xr:uid="{00000000-0005-0000-0000-000063540000}"/>
    <cellStyle name="60% - Énfasis2 2 2 3 6 2 2 2" xfId="30362" xr:uid="{00000000-0005-0000-0000-000064540000}"/>
    <cellStyle name="60% - Énfasis2 2 2 3 6 2 3" xfId="13180" xr:uid="{00000000-0005-0000-0000-000065540000}"/>
    <cellStyle name="60% - Énfasis2 2 2 3 6 2 3 2" xfId="35247" xr:uid="{00000000-0005-0000-0000-000066540000}"/>
    <cellStyle name="60% - Énfasis2 2 2 3 6 2 4" xfId="8302" xr:uid="{00000000-0005-0000-0000-000067540000}"/>
    <cellStyle name="60% - Énfasis2 2 2 3 6 2 5" xfId="25427" xr:uid="{00000000-0005-0000-0000-000068540000}"/>
    <cellStyle name="60% - Énfasis2 2 2 3 6 2 6" xfId="40256" xr:uid="{00000000-0005-0000-0000-000069540000}"/>
    <cellStyle name="60% - Énfasis2 2 2 3 6 2 7" xfId="45319" xr:uid="{8838C03D-96F9-4624-9043-0C2E63683864}"/>
    <cellStyle name="60% - Énfasis2 2 2 3 6 3" xfId="5833" xr:uid="{00000000-0005-0000-0000-00006A540000}"/>
    <cellStyle name="60% - Énfasis2 2 2 3 6 3 2" xfId="27926" xr:uid="{00000000-0005-0000-0000-00006B540000}"/>
    <cellStyle name="60% - Énfasis2 2 2 3 6 4" xfId="20235" xr:uid="{00000000-0005-0000-0000-00006C540000}"/>
    <cellStyle name="60% - Énfasis2 2 2 3 6 4 2" xfId="32811" xr:uid="{00000000-0005-0000-0000-00006D540000}"/>
    <cellStyle name="60% - Énfasis2 2 2 3 6 5" xfId="10744" xr:uid="{00000000-0005-0000-0000-00006E540000}"/>
    <cellStyle name="60% - Énfasis2 2 2 3 6 6" xfId="22885" xr:uid="{00000000-0005-0000-0000-00006F540000}"/>
    <cellStyle name="60% - Énfasis2 2 2 3 6 7" xfId="37715" xr:uid="{00000000-0005-0000-0000-000070540000}"/>
    <cellStyle name="60% - Énfasis2 2 2 3 6 8" xfId="42783" xr:uid="{DAE075EF-A9C4-4BA8-8BEF-9F4F0B2C4E59}"/>
    <cellStyle name="60% - Énfasis2 2 2 3 7" xfId="2860" xr:uid="{00000000-0005-0000-0000-000071540000}"/>
    <cellStyle name="60% - Énfasis2 2 2 3 7 2" xfId="16970" xr:uid="{00000000-0005-0000-0000-000072540000}"/>
    <cellStyle name="60% - Énfasis2 2 2 3 7 2 2" xfId="29863" xr:uid="{00000000-0005-0000-0000-000073540000}"/>
    <cellStyle name="60% - Énfasis2 2 2 3 7 3" xfId="12681" xr:uid="{00000000-0005-0000-0000-000074540000}"/>
    <cellStyle name="60% - Énfasis2 2 2 3 7 3 2" xfId="34748" xr:uid="{00000000-0005-0000-0000-000075540000}"/>
    <cellStyle name="60% - Énfasis2 2 2 3 7 4" xfId="7803" xr:uid="{00000000-0005-0000-0000-000076540000}"/>
    <cellStyle name="60% - Énfasis2 2 2 3 7 5" xfId="24928" xr:uid="{00000000-0005-0000-0000-000077540000}"/>
    <cellStyle name="60% - Énfasis2 2 2 3 7 6" xfId="39757" xr:uid="{00000000-0005-0000-0000-000078540000}"/>
    <cellStyle name="60% - Énfasis2 2 2 3 7 7" xfId="44820" xr:uid="{220ECC72-4BD2-4A8D-AD8B-AD044ADF90D2}"/>
    <cellStyle name="60% - Énfasis2 2 2 3 8" xfId="5334" xr:uid="{00000000-0005-0000-0000-000079540000}"/>
    <cellStyle name="60% - Énfasis2 2 2 3 8 2" xfId="27427" xr:uid="{00000000-0005-0000-0000-00007A540000}"/>
    <cellStyle name="60% - Énfasis2 2 2 3 9" xfId="14977" xr:uid="{00000000-0005-0000-0000-00007B540000}"/>
    <cellStyle name="60% - Énfasis2 2 2 3 9 2" xfId="32312" xr:uid="{00000000-0005-0000-0000-00007C540000}"/>
    <cellStyle name="60% - Énfasis2 2 2 4" xfId="462" xr:uid="{00000000-0005-0000-0000-00007D540000}"/>
    <cellStyle name="60% - Énfasis2 2 2 4 10" xfId="19413" xr:uid="{00000000-0005-0000-0000-00007E540000}"/>
    <cellStyle name="60% - Énfasis2 2 2 4 11" xfId="19825" xr:uid="{00000000-0005-0000-0000-00007F540000}"/>
    <cellStyle name="60% - Énfasis2 2 2 4 12" xfId="10352" xr:uid="{00000000-0005-0000-0000-000080540000}"/>
    <cellStyle name="60% - Énfasis2 2 2 4 13" xfId="22493" xr:uid="{00000000-0005-0000-0000-000081540000}"/>
    <cellStyle name="60% - Énfasis2 2 2 4 14" xfId="37323" xr:uid="{00000000-0005-0000-0000-000082540000}"/>
    <cellStyle name="60% - Énfasis2 2 2 4 15" xfId="42391" xr:uid="{1266D25B-6B64-46B0-8629-63A8C234D5AC}"/>
    <cellStyle name="60% - Énfasis2 2 2 4 2" xfId="686" xr:uid="{00000000-0005-0000-0000-000083540000}"/>
    <cellStyle name="60% - Énfasis2 2 2 4 2 10" xfId="37543" xr:uid="{00000000-0005-0000-0000-000084540000}"/>
    <cellStyle name="60% - Énfasis2 2 2 4 2 11" xfId="42611" xr:uid="{6C1D1803-88E7-42B4-AB97-096ADDBC7F66}"/>
    <cellStyle name="60% - Énfasis2 2 2 4 2 2" xfId="2296" xr:uid="{00000000-0005-0000-0000-000085540000}"/>
    <cellStyle name="60% - Énfasis2 2 2 4 2 2 2" xfId="4738" xr:uid="{00000000-0005-0000-0000-000086540000}"/>
    <cellStyle name="60% - Énfasis2 2 2 4 2 2 2 2" xfId="18848" xr:uid="{00000000-0005-0000-0000-000087540000}"/>
    <cellStyle name="60% - Énfasis2 2 2 4 2 2 2 2 2" xfId="31741" xr:uid="{00000000-0005-0000-0000-000088540000}"/>
    <cellStyle name="60% - Énfasis2 2 2 4 2 2 2 3" xfId="14559" xr:uid="{00000000-0005-0000-0000-000089540000}"/>
    <cellStyle name="60% - Énfasis2 2 2 4 2 2 2 3 2" xfId="36626" xr:uid="{00000000-0005-0000-0000-00008A540000}"/>
    <cellStyle name="60% - Énfasis2 2 2 4 2 2 2 4" xfId="9681" xr:uid="{00000000-0005-0000-0000-00008B540000}"/>
    <cellStyle name="60% - Énfasis2 2 2 4 2 2 2 5" xfId="26806" xr:uid="{00000000-0005-0000-0000-00008C540000}"/>
    <cellStyle name="60% - Énfasis2 2 2 4 2 2 2 6" xfId="41635" xr:uid="{00000000-0005-0000-0000-00008D540000}"/>
    <cellStyle name="60% - Énfasis2 2 2 4 2 2 2 7" xfId="46698" xr:uid="{EC512F7C-641F-4A42-A9DD-27BA50E074D6}"/>
    <cellStyle name="60% - Énfasis2 2 2 4 2 2 3" xfId="7212" xr:uid="{00000000-0005-0000-0000-00008E540000}"/>
    <cellStyle name="60% - Énfasis2 2 2 4 2 2 3 2" xfId="29305" xr:uid="{00000000-0005-0000-0000-00008F540000}"/>
    <cellStyle name="60% - Énfasis2 2 2 4 2 2 4" xfId="16373" xr:uid="{00000000-0005-0000-0000-000090540000}"/>
    <cellStyle name="60% - Énfasis2 2 2 4 2 2 4 2" xfId="34190" xr:uid="{00000000-0005-0000-0000-000091540000}"/>
    <cellStyle name="60% - Énfasis2 2 2 4 2 2 5" xfId="21614" xr:uid="{00000000-0005-0000-0000-000092540000}"/>
    <cellStyle name="60% - Énfasis2 2 2 4 2 2 6" xfId="12123" xr:uid="{00000000-0005-0000-0000-000093540000}"/>
    <cellStyle name="60% - Énfasis2 2 2 4 2 2 7" xfId="24264" xr:uid="{00000000-0005-0000-0000-000094540000}"/>
    <cellStyle name="60% - Énfasis2 2 2 4 2 2 8" xfId="39094" xr:uid="{00000000-0005-0000-0000-000095540000}"/>
    <cellStyle name="60% - Énfasis2 2 2 4 2 2 9" xfId="44162" xr:uid="{F3FD336B-39B2-42DF-B8C2-46A6CB3FF1F2}"/>
    <cellStyle name="60% - Énfasis2 2 2 4 2 3" xfId="1683" xr:uid="{00000000-0005-0000-0000-000096540000}"/>
    <cellStyle name="60% - Énfasis2 2 2 4 2 3 2" xfId="4125" xr:uid="{00000000-0005-0000-0000-000097540000}"/>
    <cellStyle name="60% - Énfasis2 2 2 4 2 3 2 2" xfId="18235" xr:uid="{00000000-0005-0000-0000-000098540000}"/>
    <cellStyle name="60% - Énfasis2 2 2 4 2 3 2 2 2" xfId="31128" xr:uid="{00000000-0005-0000-0000-000099540000}"/>
    <cellStyle name="60% - Énfasis2 2 2 4 2 3 2 3" xfId="13946" xr:uid="{00000000-0005-0000-0000-00009A540000}"/>
    <cellStyle name="60% - Énfasis2 2 2 4 2 3 2 3 2" xfId="36013" xr:uid="{00000000-0005-0000-0000-00009B540000}"/>
    <cellStyle name="60% - Énfasis2 2 2 4 2 3 2 4" xfId="9068" xr:uid="{00000000-0005-0000-0000-00009C540000}"/>
    <cellStyle name="60% - Énfasis2 2 2 4 2 3 2 5" xfId="26193" xr:uid="{00000000-0005-0000-0000-00009D540000}"/>
    <cellStyle name="60% - Énfasis2 2 2 4 2 3 2 6" xfId="41022" xr:uid="{00000000-0005-0000-0000-00009E540000}"/>
    <cellStyle name="60% - Énfasis2 2 2 4 2 3 2 7" xfId="46085" xr:uid="{40AE5F03-A7CA-410A-9085-0F4CCDED9946}"/>
    <cellStyle name="60% - Énfasis2 2 2 4 2 3 3" xfId="6599" xr:uid="{00000000-0005-0000-0000-00009F540000}"/>
    <cellStyle name="60% - Énfasis2 2 2 4 2 3 3 2" xfId="28692" xr:uid="{00000000-0005-0000-0000-0000A0540000}"/>
    <cellStyle name="60% - Énfasis2 2 2 4 2 3 4" xfId="21001" xr:uid="{00000000-0005-0000-0000-0000A1540000}"/>
    <cellStyle name="60% - Énfasis2 2 2 4 2 3 4 2" xfId="33577" xr:uid="{00000000-0005-0000-0000-0000A2540000}"/>
    <cellStyle name="60% - Énfasis2 2 2 4 2 3 5" xfId="11510" xr:uid="{00000000-0005-0000-0000-0000A3540000}"/>
    <cellStyle name="60% - Énfasis2 2 2 4 2 3 6" xfId="23651" xr:uid="{00000000-0005-0000-0000-0000A4540000}"/>
    <cellStyle name="60% - Énfasis2 2 2 4 2 3 7" xfId="38481" xr:uid="{00000000-0005-0000-0000-0000A5540000}"/>
    <cellStyle name="60% - Énfasis2 2 2 4 2 3 8" xfId="43549" xr:uid="{162B7408-F8FB-4406-B8AB-2B9C91E1EA08}"/>
    <cellStyle name="60% - Énfasis2 2 2 4 2 4" xfId="3187" xr:uid="{00000000-0005-0000-0000-0000A6540000}"/>
    <cellStyle name="60% - Énfasis2 2 2 4 2 4 2" xfId="17297" xr:uid="{00000000-0005-0000-0000-0000A7540000}"/>
    <cellStyle name="60% - Énfasis2 2 2 4 2 4 2 2" xfId="30190" xr:uid="{00000000-0005-0000-0000-0000A8540000}"/>
    <cellStyle name="60% - Énfasis2 2 2 4 2 4 3" xfId="13008" xr:uid="{00000000-0005-0000-0000-0000A9540000}"/>
    <cellStyle name="60% - Énfasis2 2 2 4 2 4 3 2" xfId="35075" xr:uid="{00000000-0005-0000-0000-0000AA540000}"/>
    <cellStyle name="60% - Énfasis2 2 2 4 2 4 4" xfId="8130" xr:uid="{00000000-0005-0000-0000-0000AB540000}"/>
    <cellStyle name="60% - Énfasis2 2 2 4 2 4 5" xfId="25255" xr:uid="{00000000-0005-0000-0000-0000AC540000}"/>
    <cellStyle name="60% - Énfasis2 2 2 4 2 4 6" xfId="40084" xr:uid="{00000000-0005-0000-0000-0000AD540000}"/>
    <cellStyle name="60% - Énfasis2 2 2 4 2 4 7" xfId="45147" xr:uid="{7EBEFD7B-8D18-417A-BEC6-C230A92872B0}"/>
    <cellStyle name="60% - Énfasis2 2 2 4 2 5" xfId="5661" xr:uid="{00000000-0005-0000-0000-0000AE540000}"/>
    <cellStyle name="60% - Énfasis2 2 2 4 2 5 2" xfId="27754" xr:uid="{00000000-0005-0000-0000-0000AF540000}"/>
    <cellStyle name="60% - Énfasis2 2 2 4 2 6" xfId="15742" xr:uid="{00000000-0005-0000-0000-0000B0540000}"/>
    <cellStyle name="60% - Énfasis2 2 2 4 2 6 2" xfId="32639" xr:uid="{00000000-0005-0000-0000-0000B1540000}"/>
    <cellStyle name="60% - Énfasis2 2 2 4 2 7" xfId="20045" xr:uid="{00000000-0005-0000-0000-0000B2540000}"/>
    <cellStyle name="60% - Énfasis2 2 2 4 2 8" xfId="10572" xr:uid="{00000000-0005-0000-0000-0000B3540000}"/>
    <cellStyle name="60% - Énfasis2 2 2 4 2 9" xfId="22713" xr:uid="{00000000-0005-0000-0000-0000B4540000}"/>
    <cellStyle name="60% - Énfasis2 2 2 4 3" xfId="1463" xr:uid="{00000000-0005-0000-0000-0000B5540000}"/>
    <cellStyle name="60% - Énfasis2 2 2 4 3 2" xfId="3905" xr:uid="{00000000-0005-0000-0000-0000B6540000}"/>
    <cellStyle name="60% - Énfasis2 2 2 4 3 2 2" xfId="18015" xr:uid="{00000000-0005-0000-0000-0000B7540000}"/>
    <cellStyle name="60% - Énfasis2 2 2 4 3 2 2 2" xfId="30908" xr:uid="{00000000-0005-0000-0000-0000B8540000}"/>
    <cellStyle name="60% - Énfasis2 2 2 4 3 2 3" xfId="13726" xr:uid="{00000000-0005-0000-0000-0000B9540000}"/>
    <cellStyle name="60% - Énfasis2 2 2 4 3 2 3 2" xfId="35793" xr:uid="{00000000-0005-0000-0000-0000BA540000}"/>
    <cellStyle name="60% - Énfasis2 2 2 4 3 2 4" xfId="8848" xr:uid="{00000000-0005-0000-0000-0000BB540000}"/>
    <cellStyle name="60% - Énfasis2 2 2 4 3 2 5" xfId="25973" xr:uid="{00000000-0005-0000-0000-0000BC540000}"/>
    <cellStyle name="60% - Énfasis2 2 2 4 3 2 6" xfId="40802" xr:uid="{00000000-0005-0000-0000-0000BD540000}"/>
    <cellStyle name="60% - Énfasis2 2 2 4 3 2 7" xfId="45865" xr:uid="{618B9965-7535-4FBB-A936-694D12EB7262}"/>
    <cellStyle name="60% - Énfasis2 2 2 4 3 3" xfId="6379" xr:uid="{00000000-0005-0000-0000-0000BE540000}"/>
    <cellStyle name="60% - Énfasis2 2 2 4 3 3 2" xfId="28472" xr:uid="{00000000-0005-0000-0000-0000BF540000}"/>
    <cellStyle name="60% - Énfasis2 2 2 4 3 4" xfId="15522" xr:uid="{00000000-0005-0000-0000-0000C0540000}"/>
    <cellStyle name="60% - Énfasis2 2 2 4 3 4 2" xfId="33357" xr:uid="{00000000-0005-0000-0000-0000C1540000}"/>
    <cellStyle name="60% - Énfasis2 2 2 4 3 5" xfId="20781" xr:uid="{00000000-0005-0000-0000-0000C2540000}"/>
    <cellStyle name="60% - Énfasis2 2 2 4 3 6" xfId="11290" xr:uid="{00000000-0005-0000-0000-0000C3540000}"/>
    <cellStyle name="60% - Énfasis2 2 2 4 3 7" xfId="23431" xr:uid="{00000000-0005-0000-0000-0000C4540000}"/>
    <cellStyle name="60% - Énfasis2 2 2 4 3 8" xfId="38261" xr:uid="{00000000-0005-0000-0000-0000C5540000}"/>
    <cellStyle name="60% - Énfasis2 2 2 4 3 9" xfId="43329" xr:uid="{513B2ABF-4DA6-4080-BCA3-E41AAF30DC7F}"/>
    <cellStyle name="60% - Énfasis2 2 2 4 4" xfId="2076" xr:uid="{00000000-0005-0000-0000-0000C6540000}"/>
    <cellStyle name="60% - Énfasis2 2 2 4 4 2" xfId="4518" xr:uid="{00000000-0005-0000-0000-0000C7540000}"/>
    <cellStyle name="60% - Énfasis2 2 2 4 4 2 2" xfId="18628" xr:uid="{00000000-0005-0000-0000-0000C8540000}"/>
    <cellStyle name="60% - Énfasis2 2 2 4 4 2 2 2" xfId="31521" xr:uid="{00000000-0005-0000-0000-0000C9540000}"/>
    <cellStyle name="60% - Énfasis2 2 2 4 4 2 3" xfId="14339" xr:uid="{00000000-0005-0000-0000-0000CA540000}"/>
    <cellStyle name="60% - Énfasis2 2 2 4 4 2 3 2" xfId="36406" xr:uid="{00000000-0005-0000-0000-0000CB540000}"/>
    <cellStyle name="60% - Énfasis2 2 2 4 4 2 4" xfId="9461" xr:uid="{00000000-0005-0000-0000-0000CC540000}"/>
    <cellStyle name="60% - Énfasis2 2 2 4 4 2 5" xfId="26586" xr:uid="{00000000-0005-0000-0000-0000CD540000}"/>
    <cellStyle name="60% - Énfasis2 2 2 4 4 2 6" xfId="41415" xr:uid="{00000000-0005-0000-0000-0000CE540000}"/>
    <cellStyle name="60% - Énfasis2 2 2 4 4 2 7" xfId="46478" xr:uid="{C888D283-052A-479A-91C9-2F5BAB448277}"/>
    <cellStyle name="60% - Énfasis2 2 2 4 4 3" xfId="6992" xr:uid="{00000000-0005-0000-0000-0000CF540000}"/>
    <cellStyle name="60% - Énfasis2 2 2 4 4 3 2" xfId="29085" xr:uid="{00000000-0005-0000-0000-0000D0540000}"/>
    <cellStyle name="60% - Énfasis2 2 2 4 4 4" xfId="16153" xr:uid="{00000000-0005-0000-0000-0000D1540000}"/>
    <cellStyle name="60% - Énfasis2 2 2 4 4 4 2" xfId="33970" xr:uid="{00000000-0005-0000-0000-0000D2540000}"/>
    <cellStyle name="60% - Énfasis2 2 2 4 4 5" xfId="21394" xr:uid="{00000000-0005-0000-0000-0000D3540000}"/>
    <cellStyle name="60% - Énfasis2 2 2 4 4 6" xfId="11903" xr:uid="{00000000-0005-0000-0000-0000D4540000}"/>
    <cellStyle name="60% - Énfasis2 2 2 4 4 7" xfId="24044" xr:uid="{00000000-0005-0000-0000-0000D5540000}"/>
    <cellStyle name="60% - Énfasis2 2 2 4 4 8" xfId="38874" xr:uid="{00000000-0005-0000-0000-0000D6540000}"/>
    <cellStyle name="60% - Énfasis2 2 2 4 4 9" xfId="43942" xr:uid="{EFDFEA03-8518-43E3-9DA7-3183EEEFA08A}"/>
    <cellStyle name="60% - Énfasis2 2 2 4 5" xfId="2578" xr:uid="{00000000-0005-0000-0000-0000D7540000}"/>
    <cellStyle name="60% - Énfasis2 2 2 4 5 2" xfId="5020" xr:uid="{00000000-0005-0000-0000-0000D8540000}"/>
    <cellStyle name="60% - Énfasis2 2 2 4 5 2 2" xfId="19130" xr:uid="{00000000-0005-0000-0000-0000D9540000}"/>
    <cellStyle name="60% - Énfasis2 2 2 4 5 2 2 2" xfId="32023" xr:uid="{00000000-0005-0000-0000-0000DA540000}"/>
    <cellStyle name="60% - Énfasis2 2 2 4 5 2 3" xfId="14841" xr:uid="{00000000-0005-0000-0000-0000DB540000}"/>
    <cellStyle name="60% - Énfasis2 2 2 4 5 2 3 2" xfId="36908" xr:uid="{00000000-0005-0000-0000-0000DC540000}"/>
    <cellStyle name="60% - Énfasis2 2 2 4 5 2 4" xfId="9963" xr:uid="{00000000-0005-0000-0000-0000DD540000}"/>
    <cellStyle name="60% - Énfasis2 2 2 4 5 2 5" xfId="27088" xr:uid="{00000000-0005-0000-0000-0000DE540000}"/>
    <cellStyle name="60% - Énfasis2 2 2 4 5 2 6" xfId="41917" xr:uid="{00000000-0005-0000-0000-0000DF540000}"/>
    <cellStyle name="60% - Énfasis2 2 2 4 5 2 7" xfId="46980" xr:uid="{450C3EEF-2A96-41BB-95EF-17EABE553664}"/>
    <cellStyle name="60% - Énfasis2 2 2 4 5 3" xfId="7494" xr:uid="{00000000-0005-0000-0000-0000E0540000}"/>
    <cellStyle name="60% - Énfasis2 2 2 4 5 3 2" xfId="29587" xr:uid="{00000000-0005-0000-0000-0000E1540000}"/>
    <cellStyle name="60% - Énfasis2 2 2 4 5 4" xfId="16655" xr:uid="{00000000-0005-0000-0000-0000E2540000}"/>
    <cellStyle name="60% - Énfasis2 2 2 4 5 4 2" xfId="34472" xr:uid="{00000000-0005-0000-0000-0000E3540000}"/>
    <cellStyle name="60% - Énfasis2 2 2 4 5 5" xfId="21896" xr:uid="{00000000-0005-0000-0000-0000E4540000}"/>
    <cellStyle name="60% - Énfasis2 2 2 4 5 6" xfId="12405" xr:uid="{00000000-0005-0000-0000-0000E5540000}"/>
    <cellStyle name="60% - Énfasis2 2 2 4 5 7" xfId="24546" xr:uid="{00000000-0005-0000-0000-0000E6540000}"/>
    <cellStyle name="60% - Énfasis2 2 2 4 5 8" xfId="39376" xr:uid="{00000000-0005-0000-0000-0000E7540000}"/>
    <cellStyle name="60% - Énfasis2 2 2 4 5 9" xfId="44444" xr:uid="{09174B60-12B5-4BCA-93B8-987F7E6A5242}"/>
    <cellStyle name="60% - Énfasis2 2 2 4 6" xfId="1021" xr:uid="{00000000-0005-0000-0000-0000E8540000}"/>
    <cellStyle name="60% - Énfasis2 2 2 4 6 2" xfId="3466" xr:uid="{00000000-0005-0000-0000-0000E9540000}"/>
    <cellStyle name="60% - Énfasis2 2 2 4 6 2 2" xfId="17576" xr:uid="{00000000-0005-0000-0000-0000EA540000}"/>
    <cellStyle name="60% - Énfasis2 2 2 4 6 2 2 2" xfId="30469" xr:uid="{00000000-0005-0000-0000-0000EB540000}"/>
    <cellStyle name="60% - Énfasis2 2 2 4 6 2 3" xfId="13287" xr:uid="{00000000-0005-0000-0000-0000EC540000}"/>
    <cellStyle name="60% - Énfasis2 2 2 4 6 2 3 2" xfId="35354" xr:uid="{00000000-0005-0000-0000-0000ED540000}"/>
    <cellStyle name="60% - Énfasis2 2 2 4 6 2 4" xfId="8409" xr:uid="{00000000-0005-0000-0000-0000EE540000}"/>
    <cellStyle name="60% - Énfasis2 2 2 4 6 2 5" xfId="25534" xr:uid="{00000000-0005-0000-0000-0000EF540000}"/>
    <cellStyle name="60% - Énfasis2 2 2 4 6 2 6" xfId="40363" xr:uid="{00000000-0005-0000-0000-0000F0540000}"/>
    <cellStyle name="60% - Énfasis2 2 2 4 6 2 7" xfId="45426" xr:uid="{021068C2-E2DF-4B6B-AED0-60C18F3BF71B}"/>
    <cellStyle name="60% - Énfasis2 2 2 4 6 3" xfId="5940" xr:uid="{00000000-0005-0000-0000-0000F1540000}"/>
    <cellStyle name="60% - Énfasis2 2 2 4 6 3 2" xfId="28033" xr:uid="{00000000-0005-0000-0000-0000F2540000}"/>
    <cellStyle name="60% - Énfasis2 2 2 4 6 4" xfId="20342" xr:uid="{00000000-0005-0000-0000-0000F3540000}"/>
    <cellStyle name="60% - Énfasis2 2 2 4 6 4 2" xfId="32918" xr:uid="{00000000-0005-0000-0000-0000F4540000}"/>
    <cellStyle name="60% - Énfasis2 2 2 4 6 5" xfId="10851" xr:uid="{00000000-0005-0000-0000-0000F5540000}"/>
    <cellStyle name="60% - Énfasis2 2 2 4 6 6" xfId="22992" xr:uid="{00000000-0005-0000-0000-0000F6540000}"/>
    <cellStyle name="60% - Énfasis2 2 2 4 6 7" xfId="37822" xr:uid="{00000000-0005-0000-0000-0000F7540000}"/>
    <cellStyle name="60% - Énfasis2 2 2 4 6 8" xfId="42890" xr:uid="{340E43EF-4487-4928-932D-99F84E21F75E}"/>
    <cellStyle name="60% - Énfasis2 2 2 4 7" xfId="2967" xr:uid="{00000000-0005-0000-0000-0000F8540000}"/>
    <cellStyle name="60% - Énfasis2 2 2 4 7 2" xfId="17077" xr:uid="{00000000-0005-0000-0000-0000F9540000}"/>
    <cellStyle name="60% - Énfasis2 2 2 4 7 2 2" xfId="29970" xr:uid="{00000000-0005-0000-0000-0000FA540000}"/>
    <cellStyle name="60% - Énfasis2 2 2 4 7 3" xfId="12788" xr:uid="{00000000-0005-0000-0000-0000FB540000}"/>
    <cellStyle name="60% - Énfasis2 2 2 4 7 3 2" xfId="34855" xr:uid="{00000000-0005-0000-0000-0000FC540000}"/>
    <cellStyle name="60% - Énfasis2 2 2 4 7 4" xfId="7910" xr:uid="{00000000-0005-0000-0000-0000FD540000}"/>
    <cellStyle name="60% - Énfasis2 2 2 4 7 5" xfId="25035" xr:uid="{00000000-0005-0000-0000-0000FE540000}"/>
    <cellStyle name="60% - Énfasis2 2 2 4 7 6" xfId="39864" xr:uid="{00000000-0005-0000-0000-0000FF540000}"/>
    <cellStyle name="60% - Énfasis2 2 2 4 7 7" xfId="44927" xr:uid="{5D2E0AB5-65A5-46C3-B07F-E2BEAEF24F8D}"/>
    <cellStyle name="60% - Énfasis2 2 2 4 8" xfId="5441" xr:uid="{00000000-0005-0000-0000-000000550000}"/>
    <cellStyle name="60% - Énfasis2 2 2 4 8 2" xfId="27534" xr:uid="{00000000-0005-0000-0000-000001550000}"/>
    <cellStyle name="60% - Énfasis2 2 2 4 9" xfId="15083" xr:uid="{00000000-0005-0000-0000-000002550000}"/>
    <cellStyle name="60% - Énfasis2 2 2 4 9 2" xfId="32419" xr:uid="{00000000-0005-0000-0000-000003550000}"/>
    <cellStyle name="60% - Énfasis2 2 2 5" xfId="527" xr:uid="{00000000-0005-0000-0000-000004550000}"/>
    <cellStyle name="60% - Énfasis2 2 2 5 10" xfId="19475" xr:uid="{00000000-0005-0000-0000-000005550000}"/>
    <cellStyle name="60% - Énfasis2 2 2 5 11" xfId="19887" xr:uid="{00000000-0005-0000-0000-000006550000}"/>
    <cellStyle name="60% - Énfasis2 2 2 5 12" xfId="10414" xr:uid="{00000000-0005-0000-0000-000007550000}"/>
    <cellStyle name="60% - Énfasis2 2 2 5 13" xfId="22555" xr:uid="{00000000-0005-0000-0000-000008550000}"/>
    <cellStyle name="60% - Énfasis2 2 2 5 14" xfId="37385" xr:uid="{00000000-0005-0000-0000-000009550000}"/>
    <cellStyle name="60% - Énfasis2 2 2 5 15" xfId="42453" xr:uid="{CEC5C812-F66D-4770-BD13-07AC5BC7AB75}"/>
    <cellStyle name="60% - Énfasis2 2 2 5 2" xfId="687" xr:uid="{00000000-0005-0000-0000-00000A550000}"/>
    <cellStyle name="60% - Énfasis2 2 2 5 2 10" xfId="37544" xr:uid="{00000000-0005-0000-0000-00000B550000}"/>
    <cellStyle name="60% - Énfasis2 2 2 5 2 11" xfId="42612" xr:uid="{33267448-91BB-458C-88CE-75E5E0BD6C3E}"/>
    <cellStyle name="60% - Énfasis2 2 2 5 2 2" xfId="2297" xr:uid="{00000000-0005-0000-0000-00000C550000}"/>
    <cellStyle name="60% - Énfasis2 2 2 5 2 2 2" xfId="4739" xr:uid="{00000000-0005-0000-0000-00000D550000}"/>
    <cellStyle name="60% - Énfasis2 2 2 5 2 2 2 2" xfId="18849" xr:uid="{00000000-0005-0000-0000-00000E550000}"/>
    <cellStyle name="60% - Énfasis2 2 2 5 2 2 2 2 2" xfId="31742" xr:uid="{00000000-0005-0000-0000-00000F550000}"/>
    <cellStyle name="60% - Énfasis2 2 2 5 2 2 2 3" xfId="14560" xr:uid="{00000000-0005-0000-0000-000010550000}"/>
    <cellStyle name="60% - Énfasis2 2 2 5 2 2 2 3 2" xfId="36627" xr:uid="{00000000-0005-0000-0000-000011550000}"/>
    <cellStyle name="60% - Énfasis2 2 2 5 2 2 2 4" xfId="9682" xr:uid="{00000000-0005-0000-0000-000012550000}"/>
    <cellStyle name="60% - Énfasis2 2 2 5 2 2 2 5" xfId="26807" xr:uid="{00000000-0005-0000-0000-000013550000}"/>
    <cellStyle name="60% - Énfasis2 2 2 5 2 2 2 6" xfId="41636" xr:uid="{00000000-0005-0000-0000-000014550000}"/>
    <cellStyle name="60% - Énfasis2 2 2 5 2 2 2 7" xfId="46699" xr:uid="{B3465FB3-FC26-4495-B247-EAE4D87A4548}"/>
    <cellStyle name="60% - Énfasis2 2 2 5 2 2 3" xfId="7213" xr:uid="{00000000-0005-0000-0000-000015550000}"/>
    <cellStyle name="60% - Énfasis2 2 2 5 2 2 3 2" xfId="29306" xr:uid="{00000000-0005-0000-0000-000016550000}"/>
    <cellStyle name="60% - Énfasis2 2 2 5 2 2 4" xfId="16374" xr:uid="{00000000-0005-0000-0000-000017550000}"/>
    <cellStyle name="60% - Énfasis2 2 2 5 2 2 4 2" xfId="34191" xr:uid="{00000000-0005-0000-0000-000018550000}"/>
    <cellStyle name="60% - Énfasis2 2 2 5 2 2 5" xfId="21615" xr:uid="{00000000-0005-0000-0000-000019550000}"/>
    <cellStyle name="60% - Énfasis2 2 2 5 2 2 6" xfId="12124" xr:uid="{00000000-0005-0000-0000-00001A550000}"/>
    <cellStyle name="60% - Énfasis2 2 2 5 2 2 7" xfId="24265" xr:uid="{00000000-0005-0000-0000-00001B550000}"/>
    <cellStyle name="60% - Énfasis2 2 2 5 2 2 8" xfId="39095" xr:uid="{00000000-0005-0000-0000-00001C550000}"/>
    <cellStyle name="60% - Énfasis2 2 2 5 2 2 9" xfId="44163" xr:uid="{B2683DDD-D39C-44CE-963B-A81257563FF7}"/>
    <cellStyle name="60% - Énfasis2 2 2 5 2 3" xfId="1684" xr:uid="{00000000-0005-0000-0000-00001D550000}"/>
    <cellStyle name="60% - Énfasis2 2 2 5 2 3 2" xfId="4126" xr:uid="{00000000-0005-0000-0000-00001E550000}"/>
    <cellStyle name="60% - Énfasis2 2 2 5 2 3 2 2" xfId="18236" xr:uid="{00000000-0005-0000-0000-00001F550000}"/>
    <cellStyle name="60% - Énfasis2 2 2 5 2 3 2 2 2" xfId="31129" xr:uid="{00000000-0005-0000-0000-000020550000}"/>
    <cellStyle name="60% - Énfasis2 2 2 5 2 3 2 3" xfId="13947" xr:uid="{00000000-0005-0000-0000-000021550000}"/>
    <cellStyle name="60% - Énfasis2 2 2 5 2 3 2 3 2" xfId="36014" xr:uid="{00000000-0005-0000-0000-000022550000}"/>
    <cellStyle name="60% - Énfasis2 2 2 5 2 3 2 4" xfId="9069" xr:uid="{00000000-0005-0000-0000-000023550000}"/>
    <cellStyle name="60% - Énfasis2 2 2 5 2 3 2 5" xfId="26194" xr:uid="{00000000-0005-0000-0000-000024550000}"/>
    <cellStyle name="60% - Énfasis2 2 2 5 2 3 2 6" xfId="41023" xr:uid="{00000000-0005-0000-0000-000025550000}"/>
    <cellStyle name="60% - Énfasis2 2 2 5 2 3 2 7" xfId="46086" xr:uid="{213D03FA-426B-4201-8BE7-A5D6636B2EE5}"/>
    <cellStyle name="60% - Énfasis2 2 2 5 2 3 3" xfId="6600" xr:uid="{00000000-0005-0000-0000-000026550000}"/>
    <cellStyle name="60% - Énfasis2 2 2 5 2 3 3 2" xfId="28693" xr:uid="{00000000-0005-0000-0000-000027550000}"/>
    <cellStyle name="60% - Énfasis2 2 2 5 2 3 4" xfId="21002" xr:uid="{00000000-0005-0000-0000-000028550000}"/>
    <cellStyle name="60% - Énfasis2 2 2 5 2 3 4 2" xfId="33578" xr:uid="{00000000-0005-0000-0000-000029550000}"/>
    <cellStyle name="60% - Énfasis2 2 2 5 2 3 5" xfId="11511" xr:uid="{00000000-0005-0000-0000-00002A550000}"/>
    <cellStyle name="60% - Énfasis2 2 2 5 2 3 6" xfId="23652" xr:uid="{00000000-0005-0000-0000-00002B550000}"/>
    <cellStyle name="60% - Énfasis2 2 2 5 2 3 7" xfId="38482" xr:uid="{00000000-0005-0000-0000-00002C550000}"/>
    <cellStyle name="60% - Énfasis2 2 2 5 2 3 8" xfId="43550" xr:uid="{6DBA0558-86D3-411B-84C2-A10A7DCD2962}"/>
    <cellStyle name="60% - Énfasis2 2 2 5 2 4" xfId="3188" xr:uid="{00000000-0005-0000-0000-00002D550000}"/>
    <cellStyle name="60% - Énfasis2 2 2 5 2 4 2" xfId="17298" xr:uid="{00000000-0005-0000-0000-00002E550000}"/>
    <cellStyle name="60% - Énfasis2 2 2 5 2 4 2 2" xfId="30191" xr:uid="{00000000-0005-0000-0000-00002F550000}"/>
    <cellStyle name="60% - Énfasis2 2 2 5 2 4 3" xfId="13009" xr:uid="{00000000-0005-0000-0000-000030550000}"/>
    <cellStyle name="60% - Énfasis2 2 2 5 2 4 3 2" xfId="35076" xr:uid="{00000000-0005-0000-0000-000031550000}"/>
    <cellStyle name="60% - Énfasis2 2 2 5 2 4 4" xfId="8131" xr:uid="{00000000-0005-0000-0000-000032550000}"/>
    <cellStyle name="60% - Énfasis2 2 2 5 2 4 5" xfId="25256" xr:uid="{00000000-0005-0000-0000-000033550000}"/>
    <cellStyle name="60% - Énfasis2 2 2 5 2 4 6" xfId="40085" xr:uid="{00000000-0005-0000-0000-000034550000}"/>
    <cellStyle name="60% - Énfasis2 2 2 5 2 4 7" xfId="45148" xr:uid="{02EC3187-7D52-4D1B-8274-4960D99527DF}"/>
    <cellStyle name="60% - Énfasis2 2 2 5 2 5" xfId="5662" xr:uid="{00000000-0005-0000-0000-000035550000}"/>
    <cellStyle name="60% - Énfasis2 2 2 5 2 5 2" xfId="27755" xr:uid="{00000000-0005-0000-0000-000036550000}"/>
    <cellStyle name="60% - Énfasis2 2 2 5 2 6" xfId="15743" xr:uid="{00000000-0005-0000-0000-000037550000}"/>
    <cellStyle name="60% - Énfasis2 2 2 5 2 6 2" xfId="32640" xr:uid="{00000000-0005-0000-0000-000038550000}"/>
    <cellStyle name="60% - Énfasis2 2 2 5 2 7" xfId="20046" xr:uid="{00000000-0005-0000-0000-000039550000}"/>
    <cellStyle name="60% - Énfasis2 2 2 5 2 8" xfId="10573" xr:uid="{00000000-0005-0000-0000-00003A550000}"/>
    <cellStyle name="60% - Énfasis2 2 2 5 2 9" xfId="22714" xr:uid="{00000000-0005-0000-0000-00003B550000}"/>
    <cellStyle name="60% - Énfasis2 2 2 5 3" xfId="1525" xr:uid="{00000000-0005-0000-0000-00003C550000}"/>
    <cellStyle name="60% - Énfasis2 2 2 5 3 2" xfId="3967" xr:uid="{00000000-0005-0000-0000-00003D550000}"/>
    <cellStyle name="60% - Énfasis2 2 2 5 3 2 2" xfId="18077" xr:uid="{00000000-0005-0000-0000-00003E550000}"/>
    <cellStyle name="60% - Énfasis2 2 2 5 3 2 2 2" xfId="30970" xr:uid="{00000000-0005-0000-0000-00003F550000}"/>
    <cellStyle name="60% - Énfasis2 2 2 5 3 2 3" xfId="13788" xr:uid="{00000000-0005-0000-0000-000040550000}"/>
    <cellStyle name="60% - Énfasis2 2 2 5 3 2 3 2" xfId="35855" xr:uid="{00000000-0005-0000-0000-000041550000}"/>
    <cellStyle name="60% - Énfasis2 2 2 5 3 2 4" xfId="8910" xr:uid="{00000000-0005-0000-0000-000042550000}"/>
    <cellStyle name="60% - Énfasis2 2 2 5 3 2 5" xfId="26035" xr:uid="{00000000-0005-0000-0000-000043550000}"/>
    <cellStyle name="60% - Énfasis2 2 2 5 3 2 6" xfId="40864" xr:uid="{00000000-0005-0000-0000-000044550000}"/>
    <cellStyle name="60% - Énfasis2 2 2 5 3 2 7" xfId="45927" xr:uid="{62CC4276-FCAA-4E50-A653-91C17CDDFD03}"/>
    <cellStyle name="60% - Énfasis2 2 2 5 3 3" xfId="6441" xr:uid="{00000000-0005-0000-0000-000045550000}"/>
    <cellStyle name="60% - Énfasis2 2 2 5 3 3 2" xfId="28534" xr:uid="{00000000-0005-0000-0000-000046550000}"/>
    <cellStyle name="60% - Énfasis2 2 2 5 3 4" xfId="15584" xr:uid="{00000000-0005-0000-0000-000047550000}"/>
    <cellStyle name="60% - Énfasis2 2 2 5 3 4 2" xfId="33419" xr:uid="{00000000-0005-0000-0000-000048550000}"/>
    <cellStyle name="60% - Énfasis2 2 2 5 3 5" xfId="20843" xr:uid="{00000000-0005-0000-0000-000049550000}"/>
    <cellStyle name="60% - Énfasis2 2 2 5 3 6" xfId="11352" xr:uid="{00000000-0005-0000-0000-00004A550000}"/>
    <cellStyle name="60% - Énfasis2 2 2 5 3 7" xfId="23493" xr:uid="{00000000-0005-0000-0000-00004B550000}"/>
    <cellStyle name="60% - Énfasis2 2 2 5 3 8" xfId="38323" xr:uid="{00000000-0005-0000-0000-00004C550000}"/>
    <cellStyle name="60% - Énfasis2 2 2 5 3 9" xfId="43391" xr:uid="{430E45A4-78AF-430A-A377-E972B5636EFC}"/>
    <cellStyle name="60% - Énfasis2 2 2 5 4" xfId="2138" xr:uid="{00000000-0005-0000-0000-00004D550000}"/>
    <cellStyle name="60% - Énfasis2 2 2 5 4 2" xfId="4580" xr:uid="{00000000-0005-0000-0000-00004E550000}"/>
    <cellStyle name="60% - Énfasis2 2 2 5 4 2 2" xfId="18690" xr:uid="{00000000-0005-0000-0000-00004F550000}"/>
    <cellStyle name="60% - Énfasis2 2 2 5 4 2 2 2" xfId="31583" xr:uid="{00000000-0005-0000-0000-000050550000}"/>
    <cellStyle name="60% - Énfasis2 2 2 5 4 2 3" xfId="14401" xr:uid="{00000000-0005-0000-0000-000051550000}"/>
    <cellStyle name="60% - Énfasis2 2 2 5 4 2 3 2" xfId="36468" xr:uid="{00000000-0005-0000-0000-000052550000}"/>
    <cellStyle name="60% - Énfasis2 2 2 5 4 2 4" xfId="9523" xr:uid="{00000000-0005-0000-0000-000053550000}"/>
    <cellStyle name="60% - Énfasis2 2 2 5 4 2 5" xfId="26648" xr:uid="{00000000-0005-0000-0000-000054550000}"/>
    <cellStyle name="60% - Énfasis2 2 2 5 4 2 6" xfId="41477" xr:uid="{00000000-0005-0000-0000-000055550000}"/>
    <cellStyle name="60% - Énfasis2 2 2 5 4 2 7" xfId="46540" xr:uid="{99CA9E63-9C3E-41FF-BE86-10E8C97512FD}"/>
    <cellStyle name="60% - Énfasis2 2 2 5 4 3" xfId="7054" xr:uid="{00000000-0005-0000-0000-000056550000}"/>
    <cellStyle name="60% - Énfasis2 2 2 5 4 3 2" xfId="29147" xr:uid="{00000000-0005-0000-0000-000057550000}"/>
    <cellStyle name="60% - Énfasis2 2 2 5 4 4" xfId="16215" xr:uid="{00000000-0005-0000-0000-000058550000}"/>
    <cellStyle name="60% - Énfasis2 2 2 5 4 4 2" xfId="34032" xr:uid="{00000000-0005-0000-0000-000059550000}"/>
    <cellStyle name="60% - Énfasis2 2 2 5 4 5" xfId="21456" xr:uid="{00000000-0005-0000-0000-00005A550000}"/>
    <cellStyle name="60% - Énfasis2 2 2 5 4 6" xfId="11965" xr:uid="{00000000-0005-0000-0000-00005B550000}"/>
    <cellStyle name="60% - Énfasis2 2 2 5 4 7" xfId="24106" xr:uid="{00000000-0005-0000-0000-00005C550000}"/>
    <cellStyle name="60% - Énfasis2 2 2 5 4 8" xfId="38936" xr:uid="{00000000-0005-0000-0000-00005D550000}"/>
    <cellStyle name="60% - Énfasis2 2 2 5 4 9" xfId="44004" xr:uid="{BC31FA8B-C9A3-4CBE-9AE1-2F1F3135D975}"/>
    <cellStyle name="60% - Énfasis2 2 2 5 5" xfId="2579" xr:uid="{00000000-0005-0000-0000-00005E550000}"/>
    <cellStyle name="60% - Énfasis2 2 2 5 5 2" xfId="5021" xr:uid="{00000000-0005-0000-0000-00005F550000}"/>
    <cellStyle name="60% - Énfasis2 2 2 5 5 2 2" xfId="19131" xr:uid="{00000000-0005-0000-0000-000060550000}"/>
    <cellStyle name="60% - Énfasis2 2 2 5 5 2 2 2" xfId="32024" xr:uid="{00000000-0005-0000-0000-000061550000}"/>
    <cellStyle name="60% - Énfasis2 2 2 5 5 2 3" xfId="14842" xr:uid="{00000000-0005-0000-0000-000062550000}"/>
    <cellStyle name="60% - Énfasis2 2 2 5 5 2 3 2" xfId="36909" xr:uid="{00000000-0005-0000-0000-000063550000}"/>
    <cellStyle name="60% - Énfasis2 2 2 5 5 2 4" xfId="9964" xr:uid="{00000000-0005-0000-0000-000064550000}"/>
    <cellStyle name="60% - Énfasis2 2 2 5 5 2 5" xfId="27089" xr:uid="{00000000-0005-0000-0000-000065550000}"/>
    <cellStyle name="60% - Énfasis2 2 2 5 5 2 6" xfId="41918" xr:uid="{00000000-0005-0000-0000-000066550000}"/>
    <cellStyle name="60% - Énfasis2 2 2 5 5 2 7" xfId="46981" xr:uid="{58473932-A28C-440D-9EDD-2E21DDCC7E3D}"/>
    <cellStyle name="60% - Énfasis2 2 2 5 5 3" xfId="7495" xr:uid="{00000000-0005-0000-0000-000067550000}"/>
    <cellStyle name="60% - Énfasis2 2 2 5 5 3 2" xfId="29588" xr:uid="{00000000-0005-0000-0000-000068550000}"/>
    <cellStyle name="60% - Énfasis2 2 2 5 5 4" xfId="16656" xr:uid="{00000000-0005-0000-0000-000069550000}"/>
    <cellStyle name="60% - Énfasis2 2 2 5 5 4 2" xfId="34473" xr:uid="{00000000-0005-0000-0000-00006A550000}"/>
    <cellStyle name="60% - Énfasis2 2 2 5 5 5" xfId="21897" xr:uid="{00000000-0005-0000-0000-00006B550000}"/>
    <cellStyle name="60% - Énfasis2 2 2 5 5 6" xfId="12406" xr:uid="{00000000-0005-0000-0000-00006C550000}"/>
    <cellStyle name="60% - Énfasis2 2 2 5 5 7" xfId="24547" xr:uid="{00000000-0005-0000-0000-00006D550000}"/>
    <cellStyle name="60% - Énfasis2 2 2 5 5 8" xfId="39377" xr:uid="{00000000-0005-0000-0000-00006E550000}"/>
    <cellStyle name="60% - Énfasis2 2 2 5 5 9" xfId="44445" xr:uid="{D18A5759-A43D-4090-A713-94FD62E41242}"/>
    <cellStyle name="60% - Énfasis2 2 2 5 6" xfId="1083" xr:uid="{00000000-0005-0000-0000-00006F550000}"/>
    <cellStyle name="60% - Énfasis2 2 2 5 6 2" xfId="3528" xr:uid="{00000000-0005-0000-0000-000070550000}"/>
    <cellStyle name="60% - Énfasis2 2 2 5 6 2 2" xfId="17638" xr:uid="{00000000-0005-0000-0000-000071550000}"/>
    <cellStyle name="60% - Énfasis2 2 2 5 6 2 2 2" xfId="30531" xr:uid="{00000000-0005-0000-0000-000072550000}"/>
    <cellStyle name="60% - Énfasis2 2 2 5 6 2 3" xfId="13349" xr:uid="{00000000-0005-0000-0000-000073550000}"/>
    <cellStyle name="60% - Énfasis2 2 2 5 6 2 3 2" xfId="35416" xr:uid="{00000000-0005-0000-0000-000074550000}"/>
    <cellStyle name="60% - Énfasis2 2 2 5 6 2 4" xfId="8471" xr:uid="{00000000-0005-0000-0000-000075550000}"/>
    <cellStyle name="60% - Énfasis2 2 2 5 6 2 5" xfId="25596" xr:uid="{00000000-0005-0000-0000-000076550000}"/>
    <cellStyle name="60% - Énfasis2 2 2 5 6 2 6" xfId="40425" xr:uid="{00000000-0005-0000-0000-000077550000}"/>
    <cellStyle name="60% - Énfasis2 2 2 5 6 2 7" xfId="45488" xr:uid="{C448F10F-E520-4EC3-98ED-4BF2C8ECF7FF}"/>
    <cellStyle name="60% - Énfasis2 2 2 5 6 3" xfId="6002" xr:uid="{00000000-0005-0000-0000-000078550000}"/>
    <cellStyle name="60% - Énfasis2 2 2 5 6 3 2" xfId="28095" xr:uid="{00000000-0005-0000-0000-000079550000}"/>
    <cellStyle name="60% - Énfasis2 2 2 5 6 4" xfId="20404" xr:uid="{00000000-0005-0000-0000-00007A550000}"/>
    <cellStyle name="60% - Énfasis2 2 2 5 6 4 2" xfId="32980" xr:uid="{00000000-0005-0000-0000-00007B550000}"/>
    <cellStyle name="60% - Énfasis2 2 2 5 6 5" xfId="10913" xr:uid="{00000000-0005-0000-0000-00007C550000}"/>
    <cellStyle name="60% - Énfasis2 2 2 5 6 6" xfId="23054" xr:uid="{00000000-0005-0000-0000-00007D550000}"/>
    <cellStyle name="60% - Énfasis2 2 2 5 6 7" xfId="37884" xr:uid="{00000000-0005-0000-0000-00007E550000}"/>
    <cellStyle name="60% - Énfasis2 2 2 5 6 8" xfId="42952" xr:uid="{1E5B8AE9-9BBD-41F0-AAB1-5475C2BDFFF3}"/>
    <cellStyle name="60% - Énfasis2 2 2 5 7" xfId="3029" xr:uid="{00000000-0005-0000-0000-00007F550000}"/>
    <cellStyle name="60% - Énfasis2 2 2 5 7 2" xfId="17139" xr:uid="{00000000-0005-0000-0000-000080550000}"/>
    <cellStyle name="60% - Énfasis2 2 2 5 7 2 2" xfId="30032" xr:uid="{00000000-0005-0000-0000-000081550000}"/>
    <cellStyle name="60% - Énfasis2 2 2 5 7 3" xfId="12850" xr:uid="{00000000-0005-0000-0000-000082550000}"/>
    <cellStyle name="60% - Énfasis2 2 2 5 7 3 2" xfId="34917" xr:uid="{00000000-0005-0000-0000-000083550000}"/>
    <cellStyle name="60% - Énfasis2 2 2 5 7 4" xfId="7972" xr:uid="{00000000-0005-0000-0000-000084550000}"/>
    <cellStyle name="60% - Énfasis2 2 2 5 7 5" xfId="25097" xr:uid="{00000000-0005-0000-0000-000085550000}"/>
    <cellStyle name="60% - Énfasis2 2 2 5 7 6" xfId="39926" xr:uid="{00000000-0005-0000-0000-000086550000}"/>
    <cellStyle name="60% - Énfasis2 2 2 5 7 7" xfId="44989" xr:uid="{4CA64FC2-6D3B-4A49-8D1B-03F0AEAA650A}"/>
    <cellStyle name="60% - Énfasis2 2 2 5 8" xfId="5503" xr:uid="{00000000-0005-0000-0000-000087550000}"/>
    <cellStyle name="60% - Énfasis2 2 2 5 8 2" xfId="27596" xr:uid="{00000000-0005-0000-0000-000088550000}"/>
    <cellStyle name="60% - Énfasis2 2 2 5 9" xfId="15145" xr:uid="{00000000-0005-0000-0000-000089550000}"/>
    <cellStyle name="60% - Énfasis2 2 2 5 9 2" xfId="32481" xr:uid="{00000000-0005-0000-0000-00008A550000}"/>
    <cellStyle name="60% - Énfasis2 2 2 6" xfId="296" xr:uid="{00000000-0005-0000-0000-00008B550000}"/>
    <cellStyle name="60% - Énfasis2 2 2 6 10" xfId="22350" xr:uid="{00000000-0005-0000-0000-00008C550000}"/>
    <cellStyle name="60% - Énfasis2 2 2 6 11" xfId="37180" xr:uid="{00000000-0005-0000-0000-00008D550000}"/>
    <cellStyle name="60% - Énfasis2 2 2 6 12" xfId="42248" xr:uid="{7DD3F509-87A8-481E-8202-086D66014F8A}"/>
    <cellStyle name="60% - Énfasis2 2 2 6 2" xfId="1318" xr:uid="{00000000-0005-0000-0000-00008E550000}"/>
    <cellStyle name="60% - Énfasis2 2 2 6 2 2" xfId="3762" xr:uid="{00000000-0005-0000-0000-00008F550000}"/>
    <cellStyle name="60% - Énfasis2 2 2 6 2 2 2" xfId="17872" xr:uid="{00000000-0005-0000-0000-000090550000}"/>
    <cellStyle name="60% - Énfasis2 2 2 6 2 2 2 2" xfId="30765" xr:uid="{00000000-0005-0000-0000-000091550000}"/>
    <cellStyle name="60% - Énfasis2 2 2 6 2 2 3" xfId="13583" xr:uid="{00000000-0005-0000-0000-000092550000}"/>
    <cellStyle name="60% - Énfasis2 2 2 6 2 2 3 2" xfId="35650" xr:uid="{00000000-0005-0000-0000-000093550000}"/>
    <cellStyle name="60% - Énfasis2 2 2 6 2 2 4" xfId="8705" xr:uid="{00000000-0005-0000-0000-000094550000}"/>
    <cellStyle name="60% - Énfasis2 2 2 6 2 2 5" xfId="25830" xr:uid="{00000000-0005-0000-0000-000095550000}"/>
    <cellStyle name="60% - Énfasis2 2 2 6 2 2 6" xfId="40659" xr:uid="{00000000-0005-0000-0000-000096550000}"/>
    <cellStyle name="60% - Énfasis2 2 2 6 2 2 7" xfId="45722" xr:uid="{8EBE9C05-7568-45AD-B052-876C8E292CC9}"/>
    <cellStyle name="60% - Énfasis2 2 2 6 2 3" xfId="6236" xr:uid="{00000000-0005-0000-0000-000097550000}"/>
    <cellStyle name="60% - Énfasis2 2 2 6 2 3 2" xfId="28329" xr:uid="{00000000-0005-0000-0000-000098550000}"/>
    <cellStyle name="60% - Énfasis2 2 2 6 2 4" xfId="15379" xr:uid="{00000000-0005-0000-0000-000099550000}"/>
    <cellStyle name="60% - Énfasis2 2 2 6 2 4 2" xfId="33214" xr:uid="{00000000-0005-0000-0000-00009A550000}"/>
    <cellStyle name="60% - Énfasis2 2 2 6 2 5" xfId="20638" xr:uid="{00000000-0005-0000-0000-00009B550000}"/>
    <cellStyle name="60% - Énfasis2 2 2 6 2 6" xfId="11147" xr:uid="{00000000-0005-0000-0000-00009C550000}"/>
    <cellStyle name="60% - Énfasis2 2 2 6 2 7" xfId="23288" xr:uid="{00000000-0005-0000-0000-00009D550000}"/>
    <cellStyle name="60% - Énfasis2 2 2 6 2 8" xfId="38118" xr:uid="{00000000-0005-0000-0000-00009E550000}"/>
    <cellStyle name="60% - Énfasis2 2 2 6 2 9" xfId="43186" xr:uid="{A10B5EC0-884F-4B67-A374-2D8B63FD9CE7}"/>
    <cellStyle name="60% - Énfasis2 2 2 6 3" xfId="1933" xr:uid="{00000000-0005-0000-0000-00009F550000}"/>
    <cellStyle name="60% - Énfasis2 2 2 6 3 2" xfId="4375" xr:uid="{00000000-0005-0000-0000-0000A0550000}"/>
    <cellStyle name="60% - Énfasis2 2 2 6 3 2 2" xfId="18485" xr:uid="{00000000-0005-0000-0000-0000A1550000}"/>
    <cellStyle name="60% - Énfasis2 2 2 6 3 2 2 2" xfId="31378" xr:uid="{00000000-0005-0000-0000-0000A2550000}"/>
    <cellStyle name="60% - Énfasis2 2 2 6 3 2 3" xfId="14196" xr:uid="{00000000-0005-0000-0000-0000A3550000}"/>
    <cellStyle name="60% - Énfasis2 2 2 6 3 2 3 2" xfId="36263" xr:uid="{00000000-0005-0000-0000-0000A4550000}"/>
    <cellStyle name="60% - Énfasis2 2 2 6 3 2 4" xfId="9318" xr:uid="{00000000-0005-0000-0000-0000A5550000}"/>
    <cellStyle name="60% - Énfasis2 2 2 6 3 2 5" xfId="26443" xr:uid="{00000000-0005-0000-0000-0000A6550000}"/>
    <cellStyle name="60% - Énfasis2 2 2 6 3 2 6" xfId="41272" xr:uid="{00000000-0005-0000-0000-0000A7550000}"/>
    <cellStyle name="60% - Énfasis2 2 2 6 3 2 7" xfId="46335" xr:uid="{1A67529C-3019-4441-84F8-8104051751BB}"/>
    <cellStyle name="60% - Énfasis2 2 2 6 3 3" xfId="6849" xr:uid="{00000000-0005-0000-0000-0000A8550000}"/>
    <cellStyle name="60% - Énfasis2 2 2 6 3 3 2" xfId="28942" xr:uid="{00000000-0005-0000-0000-0000A9550000}"/>
    <cellStyle name="60% - Énfasis2 2 2 6 3 4" xfId="16010" xr:uid="{00000000-0005-0000-0000-0000AA550000}"/>
    <cellStyle name="60% - Énfasis2 2 2 6 3 4 2" xfId="33827" xr:uid="{00000000-0005-0000-0000-0000AB550000}"/>
    <cellStyle name="60% - Énfasis2 2 2 6 3 5" xfId="21251" xr:uid="{00000000-0005-0000-0000-0000AC550000}"/>
    <cellStyle name="60% - Énfasis2 2 2 6 3 6" xfId="11760" xr:uid="{00000000-0005-0000-0000-0000AD550000}"/>
    <cellStyle name="60% - Énfasis2 2 2 6 3 7" xfId="23901" xr:uid="{00000000-0005-0000-0000-0000AE550000}"/>
    <cellStyle name="60% - Énfasis2 2 2 6 3 8" xfId="38731" xr:uid="{00000000-0005-0000-0000-0000AF550000}"/>
    <cellStyle name="60% - Énfasis2 2 2 6 3 9" xfId="43799" xr:uid="{43CD1587-8986-4252-B994-43A1B09B297F}"/>
    <cellStyle name="60% - Énfasis2 2 2 6 4" xfId="1134" xr:uid="{00000000-0005-0000-0000-0000B0550000}"/>
    <cellStyle name="60% - Énfasis2 2 2 6 4 2" xfId="3579" xr:uid="{00000000-0005-0000-0000-0000B1550000}"/>
    <cellStyle name="60% - Énfasis2 2 2 6 4 2 2" xfId="17689" xr:uid="{00000000-0005-0000-0000-0000B2550000}"/>
    <cellStyle name="60% - Énfasis2 2 2 6 4 2 2 2" xfId="30582" xr:uid="{00000000-0005-0000-0000-0000B3550000}"/>
    <cellStyle name="60% - Énfasis2 2 2 6 4 2 3" xfId="13400" xr:uid="{00000000-0005-0000-0000-0000B4550000}"/>
    <cellStyle name="60% - Énfasis2 2 2 6 4 2 3 2" xfId="35467" xr:uid="{00000000-0005-0000-0000-0000B5550000}"/>
    <cellStyle name="60% - Énfasis2 2 2 6 4 2 4" xfId="8522" xr:uid="{00000000-0005-0000-0000-0000B6550000}"/>
    <cellStyle name="60% - Énfasis2 2 2 6 4 2 5" xfId="25647" xr:uid="{00000000-0005-0000-0000-0000B7550000}"/>
    <cellStyle name="60% - Énfasis2 2 2 6 4 2 6" xfId="40476" xr:uid="{00000000-0005-0000-0000-0000B8550000}"/>
    <cellStyle name="60% - Énfasis2 2 2 6 4 2 7" xfId="45539" xr:uid="{0F395048-2856-450A-A600-EC8115DC65BA}"/>
    <cellStyle name="60% - Énfasis2 2 2 6 4 3" xfId="6053" xr:uid="{00000000-0005-0000-0000-0000B9550000}"/>
    <cellStyle name="60% - Énfasis2 2 2 6 4 3 2" xfId="28146" xr:uid="{00000000-0005-0000-0000-0000BA550000}"/>
    <cellStyle name="60% - Énfasis2 2 2 6 4 4" xfId="20455" xr:uid="{00000000-0005-0000-0000-0000BB550000}"/>
    <cellStyle name="60% - Énfasis2 2 2 6 4 4 2" xfId="33031" xr:uid="{00000000-0005-0000-0000-0000BC550000}"/>
    <cellStyle name="60% - Énfasis2 2 2 6 4 5" xfId="10964" xr:uid="{00000000-0005-0000-0000-0000BD550000}"/>
    <cellStyle name="60% - Énfasis2 2 2 6 4 6" xfId="23105" xr:uid="{00000000-0005-0000-0000-0000BE550000}"/>
    <cellStyle name="60% - Énfasis2 2 2 6 4 7" xfId="37935" xr:uid="{00000000-0005-0000-0000-0000BF550000}"/>
    <cellStyle name="60% - Énfasis2 2 2 6 4 8" xfId="43003" xr:uid="{BAE7A852-0D91-41AE-BB8D-3329F1DB9B77}"/>
    <cellStyle name="60% - Énfasis2 2 2 6 5" xfId="2824" xr:uid="{00000000-0005-0000-0000-0000C0550000}"/>
    <cellStyle name="60% - Énfasis2 2 2 6 5 2" xfId="16934" xr:uid="{00000000-0005-0000-0000-0000C1550000}"/>
    <cellStyle name="60% - Énfasis2 2 2 6 5 2 2" xfId="29827" xr:uid="{00000000-0005-0000-0000-0000C2550000}"/>
    <cellStyle name="60% - Énfasis2 2 2 6 5 3" xfId="12645" xr:uid="{00000000-0005-0000-0000-0000C3550000}"/>
    <cellStyle name="60% - Énfasis2 2 2 6 5 3 2" xfId="34712" xr:uid="{00000000-0005-0000-0000-0000C4550000}"/>
    <cellStyle name="60% - Énfasis2 2 2 6 5 4" xfId="7767" xr:uid="{00000000-0005-0000-0000-0000C5550000}"/>
    <cellStyle name="60% - Énfasis2 2 2 6 5 5" xfId="24892" xr:uid="{00000000-0005-0000-0000-0000C6550000}"/>
    <cellStyle name="60% - Énfasis2 2 2 6 5 6" xfId="39721" xr:uid="{00000000-0005-0000-0000-0000C7550000}"/>
    <cellStyle name="60% - Énfasis2 2 2 6 5 7" xfId="44784" xr:uid="{E949711F-D8C0-4494-9AF1-A166ED58181E}"/>
    <cellStyle name="60% - Énfasis2 2 2 6 6" xfId="5298" xr:uid="{00000000-0005-0000-0000-0000C8550000}"/>
    <cellStyle name="60% - Énfasis2 2 2 6 6 2" xfId="27391" xr:uid="{00000000-0005-0000-0000-0000C9550000}"/>
    <cellStyle name="60% - Énfasis2 2 2 6 7" xfId="15196" xr:uid="{00000000-0005-0000-0000-0000CA550000}"/>
    <cellStyle name="60% - Énfasis2 2 2 6 7 2" xfId="32276" xr:uid="{00000000-0005-0000-0000-0000CB550000}"/>
    <cellStyle name="60% - Énfasis2 2 2 6 8" xfId="19682" xr:uid="{00000000-0005-0000-0000-0000CC550000}"/>
    <cellStyle name="60% - Énfasis2 2 2 6 9" xfId="10209" xr:uid="{00000000-0005-0000-0000-0000CD550000}"/>
    <cellStyle name="60% - Énfasis2 2 2 7" xfId="683" xr:uid="{00000000-0005-0000-0000-0000CE550000}"/>
    <cellStyle name="60% - Énfasis2 2 2 7 10" xfId="37540" xr:uid="{00000000-0005-0000-0000-0000CF550000}"/>
    <cellStyle name="60% - Énfasis2 2 2 7 11" xfId="42608" xr:uid="{0D6E77F0-57DF-4857-B3FF-011CE9C5236D}"/>
    <cellStyle name="60% - Énfasis2 2 2 7 2" xfId="2293" xr:uid="{00000000-0005-0000-0000-0000D0550000}"/>
    <cellStyle name="60% - Énfasis2 2 2 7 2 2" xfId="4735" xr:uid="{00000000-0005-0000-0000-0000D1550000}"/>
    <cellStyle name="60% - Énfasis2 2 2 7 2 2 2" xfId="18845" xr:uid="{00000000-0005-0000-0000-0000D2550000}"/>
    <cellStyle name="60% - Énfasis2 2 2 7 2 2 2 2" xfId="31738" xr:uid="{00000000-0005-0000-0000-0000D3550000}"/>
    <cellStyle name="60% - Énfasis2 2 2 7 2 2 3" xfId="14556" xr:uid="{00000000-0005-0000-0000-0000D4550000}"/>
    <cellStyle name="60% - Énfasis2 2 2 7 2 2 3 2" xfId="36623" xr:uid="{00000000-0005-0000-0000-0000D5550000}"/>
    <cellStyle name="60% - Énfasis2 2 2 7 2 2 4" xfId="9678" xr:uid="{00000000-0005-0000-0000-0000D6550000}"/>
    <cellStyle name="60% - Énfasis2 2 2 7 2 2 5" xfId="26803" xr:uid="{00000000-0005-0000-0000-0000D7550000}"/>
    <cellStyle name="60% - Énfasis2 2 2 7 2 2 6" xfId="41632" xr:uid="{00000000-0005-0000-0000-0000D8550000}"/>
    <cellStyle name="60% - Énfasis2 2 2 7 2 2 7" xfId="46695" xr:uid="{615A7214-04A8-4EB4-97C6-66D947938389}"/>
    <cellStyle name="60% - Énfasis2 2 2 7 2 3" xfId="7209" xr:uid="{00000000-0005-0000-0000-0000D9550000}"/>
    <cellStyle name="60% - Énfasis2 2 2 7 2 3 2" xfId="29302" xr:uid="{00000000-0005-0000-0000-0000DA550000}"/>
    <cellStyle name="60% - Énfasis2 2 2 7 2 4" xfId="16370" xr:uid="{00000000-0005-0000-0000-0000DB550000}"/>
    <cellStyle name="60% - Énfasis2 2 2 7 2 4 2" xfId="34187" xr:uid="{00000000-0005-0000-0000-0000DC550000}"/>
    <cellStyle name="60% - Énfasis2 2 2 7 2 5" xfId="21611" xr:uid="{00000000-0005-0000-0000-0000DD550000}"/>
    <cellStyle name="60% - Énfasis2 2 2 7 2 6" xfId="12120" xr:uid="{00000000-0005-0000-0000-0000DE550000}"/>
    <cellStyle name="60% - Énfasis2 2 2 7 2 7" xfId="24261" xr:uid="{00000000-0005-0000-0000-0000DF550000}"/>
    <cellStyle name="60% - Énfasis2 2 2 7 2 8" xfId="39091" xr:uid="{00000000-0005-0000-0000-0000E0550000}"/>
    <cellStyle name="60% - Énfasis2 2 2 7 2 9" xfId="44159" xr:uid="{447C0C3D-E1ED-469F-96CA-29D4CADFF385}"/>
    <cellStyle name="60% - Énfasis2 2 2 7 3" xfId="1680" xr:uid="{00000000-0005-0000-0000-0000E1550000}"/>
    <cellStyle name="60% - Énfasis2 2 2 7 3 2" xfId="4122" xr:uid="{00000000-0005-0000-0000-0000E2550000}"/>
    <cellStyle name="60% - Énfasis2 2 2 7 3 2 2" xfId="18232" xr:uid="{00000000-0005-0000-0000-0000E3550000}"/>
    <cellStyle name="60% - Énfasis2 2 2 7 3 2 2 2" xfId="31125" xr:uid="{00000000-0005-0000-0000-0000E4550000}"/>
    <cellStyle name="60% - Énfasis2 2 2 7 3 2 3" xfId="13943" xr:uid="{00000000-0005-0000-0000-0000E5550000}"/>
    <cellStyle name="60% - Énfasis2 2 2 7 3 2 3 2" xfId="36010" xr:uid="{00000000-0005-0000-0000-0000E6550000}"/>
    <cellStyle name="60% - Énfasis2 2 2 7 3 2 4" xfId="9065" xr:uid="{00000000-0005-0000-0000-0000E7550000}"/>
    <cellStyle name="60% - Énfasis2 2 2 7 3 2 5" xfId="26190" xr:uid="{00000000-0005-0000-0000-0000E8550000}"/>
    <cellStyle name="60% - Énfasis2 2 2 7 3 2 6" xfId="41019" xr:uid="{00000000-0005-0000-0000-0000E9550000}"/>
    <cellStyle name="60% - Énfasis2 2 2 7 3 2 7" xfId="46082" xr:uid="{CF2AB404-D153-4868-B82D-BC72B31DB76C}"/>
    <cellStyle name="60% - Énfasis2 2 2 7 3 3" xfId="6596" xr:uid="{00000000-0005-0000-0000-0000EA550000}"/>
    <cellStyle name="60% - Énfasis2 2 2 7 3 3 2" xfId="28689" xr:uid="{00000000-0005-0000-0000-0000EB550000}"/>
    <cellStyle name="60% - Énfasis2 2 2 7 3 4" xfId="20998" xr:uid="{00000000-0005-0000-0000-0000EC550000}"/>
    <cellStyle name="60% - Énfasis2 2 2 7 3 4 2" xfId="33574" xr:uid="{00000000-0005-0000-0000-0000ED550000}"/>
    <cellStyle name="60% - Énfasis2 2 2 7 3 5" xfId="11507" xr:uid="{00000000-0005-0000-0000-0000EE550000}"/>
    <cellStyle name="60% - Énfasis2 2 2 7 3 6" xfId="23648" xr:uid="{00000000-0005-0000-0000-0000EF550000}"/>
    <cellStyle name="60% - Énfasis2 2 2 7 3 7" xfId="38478" xr:uid="{00000000-0005-0000-0000-0000F0550000}"/>
    <cellStyle name="60% - Énfasis2 2 2 7 3 8" xfId="43546" xr:uid="{E09319B4-7138-4551-8B70-343230FD1B75}"/>
    <cellStyle name="60% - Énfasis2 2 2 7 4" xfId="3184" xr:uid="{00000000-0005-0000-0000-0000F1550000}"/>
    <cellStyle name="60% - Énfasis2 2 2 7 4 2" xfId="17294" xr:uid="{00000000-0005-0000-0000-0000F2550000}"/>
    <cellStyle name="60% - Énfasis2 2 2 7 4 2 2" xfId="30187" xr:uid="{00000000-0005-0000-0000-0000F3550000}"/>
    <cellStyle name="60% - Énfasis2 2 2 7 4 3" xfId="13005" xr:uid="{00000000-0005-0000-0000-0000F4550000}"/>
    <cellStyle name="60% - Énfasis2 2 2 7 4 3 2" xfId="35072" xr:uid="{00000000-0005-0000-0000-0000F5550000}"/>
    <cellStyle name="60% - Énfasis2 2 2 7 4 4" xfId="8127" xr:uid="{00000000-0005-0000-0000-0000F6550000}"/>
    <cellStyle name="60% - Énfasis2 2 2 7 4 5" xfId="25252" xr:uid="{00000000-0005-0000-0000-0000F7550000}"/>
    <cellStyle name="60% - Énfasis2 2 2 7 4 6" xfId="40081" xr:uid="{00000000-0005-0000-0000-0000F8550000}"/>
    <cellStyle name="60% - Énfasis2 2 2 7 4 7" xfId="45144" xr:uid="{A20AF909-5C85-43C6-86D2-328ED2D12593}"/>
    <cellStyle name="60% - Énfasis2 2 2 7 5" xfId="5658" xr:uid="{00000000-0005-0000-0000-0000F9550000}"/>
    <cellStyle name="60% - Énfasis2 2 2 7 5 2" xfId="27751" xr:uid="{00000000-0005-0000-0000-0000FA550000}"/>
    <cellStyle name="60% - Énfasis2 2 2 7 6" xfId="15739" xr:uid="{00000000-0005-0000-0000-0000FB550000}"/>
    <cellStyle name="60% - Énfasis2 2 2 7 6 2" xfId="32636" xr:uid="{00000000-0005-0000-0000-0000FC550000}"/>
    <cellStyle name="60% - Énfasis2 2 2 7 7" xfId="20042" xr:uid="{00000000-0005-0000-0000-0000FD550000}"/>
    <cellStyle name="60% - Énfasis2 2 2 7 8" xfId="10569" xr:uid="{00000000-0005-0000-0000-0000FE550000}"/>
    <cellStyle name="60% - Énfasis2 2 2 7 9" xfId="22710" xr:uid="{00000000-0005-0000-0000-0000FF550000}"/>
    <cellStyle name="60% - Énfasis2 2 2 8" xfId="1189" xr:uid="{00000000-0005-0000-0000-000000560000}"/>
    <cellStyle name="60% - Énfasis2 2 2 8 2" xfId="3634" xr:uid="{00000000-0005-0000-0000-000001560000}"/>
    <cellStyle name="60% - Énfasis2 2 2 8 2 2" xfId="17744" xr:uid="{00000000-0005-0000-0000-000002560000}"/>
    <cellStyle name="60% - Énfasis2 2 2 8 2 2 2" xfId="30637" xr:uid="{00000000-0005-0000-0000-000003560000}"/>
    <cellStyle name="60% - Énfasis2 2 2 8 2 3" xfId="13455" xr:uid="{00000000-0005-0000-0000-000004560000}"/>
    <cellStyle name="60% - Énfasis2 2 2 8 2 3 2" xfId="35522" xr:uid="{00000000-0005-0000-0000-000005560000}"/>
    <cellStyle name="60% - Énfasis2 2 2 8 2 4" xfId="8577" xr:uid="{00000000-0005-0000-0000-000006560000}"/>
    <cellStyle name="60% - Énfasis2 2 2 8 2 5" xfId="25702" xr:uid="{00000000-0005-0000-0000-000007560000}"/>
    <cellStyle name="60% - Énfasis2 2 2 8 2 6" xfId="40531" xr:uid="{00000000-0005-0000-0000-000008560000}"/>
    <cellStyle name="60% - Énfasis2 2 2 8 2 7" xfId="45594" xr:uid="{F6922837-F38C-4165-96AA-B601C6A820FE}"/>
    <cellStyle name="60% - Énfasis2 2 2 8 3" xfId="6108" xr:uid="{00000000-0005-0000-0000-000009560000}"/>
    <cellStyle name="60% - Énfasis2 2 2 8 3 2" xfId="28201" xr:uid="{00000000-0005-0000-0000-00000A560000}"/>
    <cellStyle name="60% - Énfasis2 2 2 8 4" xfId="15251" xr:uid="{00000000-0005-0000-0000-00000B560000}"/>
    <cellStyle name="60% - Énfasis2 2 2 8 4 2" xfId="33086" xr:uid="{00000000-0005-0000-0000-00000C560000}"/>
    <cellStyle name="60% - Énfasis2 2 2 8 5" xfId="20510" xr:uid="{00000000-0005-0000-0000-00000D560000}"/>
    <cellStyle name="60% - Énfasis2 2 2 8 6" xfId="11019" xr:uid="{00000000-0005-0000-0000-00000E560000}"/>
    <cellStyle name="60% - Énfasis2 2 2 8 7" xfId="23160" xr:uid="{00000000-0005-0000-0000-00000F560000}"/>
    <cellStyle name="60% - Énfasis2 2 2 8 8" xfId="37990" xr:uid="{00000000-0005-0000-0000-000010560000}"/>
    <cellStyle name="60% - Énfasis2 2 2 8 9" xfId="43058" xr:uid="{43B780D8-C3F0-4903-A3BE-3326E4524F86}"/>
    <cellStyle name="60% - Énfasis2 2 2 9" xfId="1805" xr:uid="{00000000-0005-0000-0000-000011560000}"/>
    <cellStyle name="60% - Énfasis2 2 2 9 2" xfId="4247" xr:uid="{00000000-0005-0000-0000-000012560000}"/>
    <cellStyle name="60% - Énfasis2 2 2 9 2 2" xfId="18357" xr:uid="{00000000-0005-0000-0000-000013560000}"/>
    <cellStyle name="60% - Énfasis2 2 2 9 2 2 2" xfId="31250" xr:uid="{00000000-0005-0000-0000-000014560000}"/>
    <cellStyle name="60% - Énfasis2 2 2 9 2 3" xfId="14068" xr:uid="{00000000-0005-0000-0000-000015560000}"/>
    <cellStyle name="60% - Énfasis2 2 2 9 2 3 2" xfId="36135" xr:uid="{00000000-0005-0000-0000-000016560000}"/>
    <cellStyle name="60% - Énfasis2 2 2 9 2 4" xfId="9190" xr:uid="{00000000-0005-0000-0000-000017560000}"/>
    <cellStyle name="60% - Énfasis2 2 2 9 2 5" xfId="26315" xr:uid="{00000000-0005-0000-0000-000018560000}"/>
    <cellStyle name="60% - Énfasis2 2 2 9 2 6" xfId="41144" xr:uid="{00000000-0005-0000-0000-000019560000}"/>
    <cellStyle name="60% - Énfasis2 2 2 9 2 7" xfId="46207" xr:uid="{A3A9826B-1CBA-4335-B205-EFCA6EFE13DE}"/>
    <cellStyle name="60% - Énfasis2 2 2 9 3" xfId="6721" xr:uid="{00000000-0005-0000-0000-00001A560000}"/>
    <cellStyle name="60% - Énfasis2 2 2 9 3 2" xfId="28814" xr:uid="{00000000-0005-0000-0000-00001B560000}"/>
    <cellStyle name="60% - Énfasis2 2 2 9 4" xfId="15882" xr:uid="{00000000-0005-0000-0000-00001C560000}"/>
    <cellStyle name="60% - Énfasis2 2 2 9 4 2" xfId="33699" xr:uid="{00000000-0005-0000-0000-00001D560000}"/>
    <cellStyle name="60% - Énfasis2 2 2 9 5" xfId="21123" xr:uid="{00000000-0005-0000-0000-00001E560000}"/>
    <cellStyle name="60% - Énfasis2 2 2 9 6" xfId="11632" xr:uid="{00000000-0005-0000-0000-00001F560000}"/>
    <cellStyle name="60% - Énfasis2 2 2 9 7" xfId="23773" xr:uid="{00000000-0005-0000-0000-000020560000}"/>
    <cellStyle name="60% - Énfasis2 2 2 9 8" xfId="38603" xr:uid="{00000000-0005-0000-0000-000021560000}"/>
    <cellStyle name="60% - Énfasis2 2 2 9 9" xfId="43671" xr:uid="{E2EECAFE-20BB-4ED7-90DD-90AD4EFC9493}"/>
    <cellStyle name="60% - Énfasis2 2 20" xfId="22051" xr:uid="{00000000-0005-0000-0000-000022560000}"/>
    <cellStyle name="60% - Énfasis2 2 21" xfId="22179" xr:uid="{00000000-0005-0000-0000-000023560000}"/>
    <cellStyle name="60% - Énfasis2 2 22" xfId="37009" xr:uid="{00000000-0005-0000-0000-000024560000}"/>
    <cellStyle name="60% - Énfasis2 2 23" xfId="42082" xr:uid="{11C5C0C0-FC11-4424-82BD-558EEDB5CD0D}"/>
    <cellStyle name="60% - Énfasis2 2 3" xfId="224" xr:uid="{00000000-0005-0000-0000-000025560000}"/>
    <cellStyle name="60% - Énfasis2 2 3 10" xfId="15038" xr:uid="{00000000-0005-0000-0000-000026560000}"/>
    <cellStyle name="60% - Énfasis2 2 3 10 2" xfId="32208" xr:uid="{00000000-0005-0000-0000-000027560000}"/>
    <cellStyle name="60% - Énfasis2 2 3 11" xfId="19368" xr:uid="{00000000-0005-0000-0000-000028560000}"/>
    <cellStyle name="60% - Énfasis2 2 3 12" xfId="19616" xr:uid="{00000000-0005-0000-0000-000029560000}"/>
    <cellStyle name="60% - Énfasis2 2 3 13" xfId="10141" xr:uid="{00000000-0005-0000-0000-00002A560000}"/>
    <cellStyle name="60% - Énfasis2 2 3 14" xfId="22087" xr:uid="{00000000-0005-0000-0000-00002B560000}"/>
    <cellStyle name="60% - Énfasis2 2 3 15" xfId="22282" xr:uid="{00000000-0005-0000-0000-00002C560000}"/>
    <cellStyle name="60% - Énfasis2 2 3 16" xfId="37112" xr:uid="{00000000-0005-0000-0000-00002D560000}"/>
    <cellStyle name="60% - Énfasis2 2 3 17" xfId="42182" xr:uid="{16D29962-AA8E-48E6-8D5D-E5942CDC5935}"/>
    <cellStyle name="60% - Énfasis2 2 3 2" xfId="417" xr:uid="{00000000-0005-0000-0000-00002E560000}"/>
    <cellStyle name="60% - Énfasis2 2 3 2 10" xfId="37278" xr:uid="{00000000-0005-0000-0000-00002F560000}"/>
    <cellStyle name="60% - Énfasis2 2 3 2 11" xfId="42346" xr:uid="{35C5AAB5-DF07-4D34-8194-DD0DC61A2A2B}"/>
    <cellStyle name="60% - Énfasis2 2 3 2 2" xfId="2031" xr:uid="{00000000-0005-0000-0000-000030560000}"/>
    <cellStyle name="60% - Énfasis2 2 3 2 2 2" xfId="4473" xr:uid="{00000000-0005-0000-0000-000031560000}"/>
    <cellStyle name="60% - Énfasis2 2 3 2 2 2 2" xfId="18583" xr:uid="{00000000-0005-0000-0000-000032560000}"/>
    <cellStyle name="60% - Énfasis2 2 3 2 2 2 2 2" xfId="31476" xr:uid="{00000000-0005-0000-0000-000033560000}"/>
    <cellStyle name="60% - Énfasis2 2 3 2 2 2 3" xfId="14294" xr:uid="{00000000-0005-0000-0000-000034560000}"/>
    <cellStyle name="60% - Énfasis2 2 3 2 2 2 3 2" xfId="36361" xr:uid="{00000000-0005-0000-0000-000035560000}"/>
    <cellStyle name="60% - Énfasis2 2 3 2 2 2 4" xfId="9416" xr:uid="{00000000-0005-0000-0000-000036560000}"/>
    <cellStyle name="60% - Énfasis2 2 3 2 2 2 5" xfId="26541" xr:uid="{00000000-0005-0000-0000-000037560000}"/>
    <cellStyle name="60% - Énfasis2 2 3 2 2 2 6" xfId="41370" xr:uid="{00000000-0005-0000-0000-000038560000}"/>
    <cellStyle name="60% - Énfasis2 2 3 2 2 2 7" xfId="46433" xr:uid="{80E8A737-063C-4F41-803A-BC62F10FD150}"/>
    <cellStyle name="60% - Énfasis2 2 3 2 2 3" xfId="6947" xr:uid="{00000000-0005-0000-0000-000039560000}"/>
    <cellStyle name="60% - Énfasis2 2 3 2 2 3 2" xfId="29040" xr:uid="{00000000-0005-0000-0000-00003A560000}"/>
    <cellStyle name="60% - Énfasis2 2 3 2 2 4" xfId="16108" xr:uid="{00000000-0005-0000-0000-00003B560000}"/>
    <cellStyle name="60% - Énfasis2 2 3 2 2 4 2" xfId="33925" xr:uid="{00000000-0005-0000-0000-00003C560000}"/>
    <cellStyle name="60% - Énfasis2 2 3 2 2 5" xfId="21349" xr:uid="{00000000-0005-0000-0000-00003D560000}"/>
    <cellStyle name="60% - Énfasis2 2 3 2 2 6" xfId="11858" xr:uid="{00000000-0005-0000-0000-00003E560000}"/>
    <cellStyle name="60% - Énfasis2 2 3 2 2 7" xfId="23999" xr:uid="{00000000-0005-0000-0000-00003F560000}"/>
    <cellStyle name="60% - Énfasis2 2 3 2 2 8" xfId="38829" xr:uid="{00000000-0005-0000-0000-000040560000}"/>
    <cellStyle name="60% - Énfasis2 2 3 2 2 9" xfId="43897" xr:uid="{BEE517AE-E794-46C4-B2E1-693BC650AB64}"/>
    <cellStyle name="60% - Énfasis2 2 3 2 3" xfId="1418" xr:uid="{00000000-0005-0000-0000-000041560000}"/>
    <cellStyle name="60% - Énfasis2 2 3 2 3 2" xfId="3860" xr:uid="{00000000-0005-0000-0000-000042560000}"/>
    <cellStyle name="60% - Énfasis2 2 3 2 3 2 2" xfId="17970" xr:uid="{00000000-0005-0000-0000-000043560000}"/>
    <cellStyle name="60% - Énfasis2 2 3 2 3 2 2 2" xfId="30863" xr:uid="{00000000-0005-0000-0000-000044560000}"/>
    <cellStyle name="60% - Énfasis2 2 3 2 3 2 3" xfId="13681" xr:uid="{00000000-0005-0000-0000-000045560000}"/>
    <cellStyle name="60% - Énfasis2 2 3 2 3 2 3 2" xfId="35748" xr:uid="{00000000-0005-0000-0000-000046560000}"/>
    <cellStyle name="60% - Énfasis2 2 3 2 3 2 4" xfId="8803" xr:uid="{00000000-0005-0000-0000-000047560000}"/>
    <cellStyle name="60% - Énfasis2 2 3 2 3 2 5" xfId="25928" xr:uid="{00000000-0005-0000-0000-000048560000}"/>
    <cellStyle name="60% - Énfasis2 2 3 2 3 2 6" xfId="40757" xr:uid="{00000000-0005-0000-0000-000049560000}"/>
    <cellStyle name="60% - Énfasis2 2 3 2 3 2 7" xfId="45820" xr:uid="{DF26B0EC-026B-4DFD-959A-7F99AE2A247B}"/>
    <cellStyle name="60% - Énfasis2 2 3 2 3 3" xfId="6334" xr:uid="{00000000-0005-0000-0000-00004A560000}"/>
    <cellStyle name="60% - Énfasis2 2 3 2 3 3 2" xfId="28427" xr:uid="{00000000-0005-0000-0000-00004B560000}"/>
    <cellStyle name="60% - Énfasis2 2 3 2 3 4" xfId="20736" xr:uid="{00000000-0005-0000-0000-00004C560000}"/>
    <cellStyle name="60% - Énfasis2 2 3 2 3 4 2" xfId="33312" xr:uid="{00000000-0005-0000-0000-00004D560000}"/>
    <cellStyle name="60% - Énfasis2 2 3 2 3 5" xfId="11245" xr:uid="{00000000-0005-0000-0000-00004E560000}"/>
    <cellStyle name="60% - Énfasis2 2 3 2 3 6" xfId="23386" xr:uid="{00000000-0005-0000-0000-00004F560000}"/>
    <cellStyle name="60% - Énfasis2 2 3 2 3 7" xfId="38216" xr:uid="{00000000-0005-0000-0000-000050560000}"/>
    <cellStyle name="60% - Énfasis2 2 3 2 3 8" xfId="43284" xr:uid="{D844073F-FC43-4627-B038-534B89149F05}"/>
    <cellStyle name="60% - Énfasis2 2 3 2 4" xfId="2922" xr:uid="{00000000-0005-0000-0000-000051560000}"/>
    <cellStyle name="60% - Énfasis2 2 3 2 4 2" xfId="17032" xr:uid="{00000000-0005-0000-0000-000052560000}"/>
    <cellStyle name="60% - Énfasis2 2 3 2 4 2 2" xfId="29925" xr:uid="{00000000-0005-0000-0000-000053560000}"/>
    <cellStyle name="60% - Énfasis2 2 3 2 4 3" xfId="12743" xr:uid="{00000000-0005-0000-0000-000054560000}"/>
    <cellStyle name="60% - Énfasis2 2 3 2 4 3 2" xfId="34810" xr:uid="{00000000-0005-0000-0000-000055560000}"/>
    <cellStyle name="60% - Énfasis2 2 3 2 4 4" xfId="7865" xr:uid="{00000000-0005-0000-0000-000056560000}"/>
    <cellStyle name="60% - Énfasis2 2 3 2 4 5" xfId="24990" xr:uid="{00000000-0005-0000-0000-000057560000}"/>
    <cellStyle name="60% - Énfasis2 2 3 2 4 6" xfId="39819" xr:uid="{00000000-0005-0000-0000-000058560000}"/>
    <cellStyle name="60% - Énfasis2 2 3 2 4 7" xfId="44882" xr:uid="{06F1BDB4-407F-4A25-8E6B-8761A4053D41}"/>
    <cellStyle name="60% - Énfasis2 2 3 2 5" xfId="5396" xr:uid="{00000000-0005-0000-0000-000059560000}"/>
    <cellStyle name="60% - Énfasis2 2 3 2 5 2" xfId="27489" xr:uid="{00000000-0005-0000-0000-00005A560000}"/>
    <cellStyle name="60% - Énfasis2 2 3 2 6" xfId="15477" xr:uid="{00000000-0005-0000-0000-00005B560000}"/>
    <cellStyle name="60% - Énfasis2 2 3 2 6 2" xfId="32374" xr:uid="{00000000-0005-0000-0000-00005C560000}"/>
    <cellStyle name="60% - Énfasis2 2 3 2 7" xfId="19780" xr:uid="{00000000-0005-0000-0000-00005D560000}"/>
    <cellStyle name="60% - Énfasis2 2 3 2 8" xfId="10307" xr:uid="{00000000-0005-0000-0000-00005E560000}"/>
    <cellStyle name="60% - Énfasis2 2 3 2 9" xfId="22448" xr:uid="{00000000-0005-0000-0000-00005F560000}"/>
    <cellStyle name="60% - Énfasis2 2 3 3" xfId="688" xr:uid="{00000000-0005-0000-0000-000060560000}"/>
    <cellStyle name="60% - Énfasis2 2 3 3 10" xfId="37545" xr:uid="{00000000-0005-0000-0000-000061560000}"/>
    <cellStyle name="60% - Énfasis2 2 3 3 11" xfId="42613" xr:uid="{589488A3-7521-4E6C-8DB3-F266F4B6C0CA}"/>
    <cellStyle name="60% - Énfasis2 2 3 3 2" xfId="2298" xr:uid="{00000000-0005-0000-0000-000062560000}"/>
    <cellStyle name="60% - Énfasis2 2 3 3 2 2" xfId="4740" xr:uid="{00000000-0005-0000-0000-000063560000}"/>
    <cellStyle name="60% - Énfasis2 2 3 3 2 2 2" xfId="18850" xr:uid="{00000000-0005-0000-0000-000064560000}"/>
    <cellStyle name="60% - Énfasis2 2 3 3 2 2 2 2" xfId="31743" xr:uid="{00000000-0005-0000-0000-000065560000}"/>
    <cellStyle name="60% - Énfasis2 2 3 3 2 2 3" xfId="14561" xr:uid="{00000000-0005-0000-0000-000066560000}"/>
    <cellStyle name="60% - Énfasis2 2 3 3 2 2 3 2" xfId="36628" xr:uid="{00000000-0005-0000-0000-000067560000}"/>
    <cellStyle name="60% - Énfasis2 2 3 3 2 2 4" xfId="9683" xr:uid="{00000000-0005-0000-0000-000068560000}"/>
    <cellStyle name="60% - Énfasis2 2 3 3 2 2 5" xfId="26808" xr:uid="{00000000-0005-0000-0000-000069560000}"/>
    <cellStyle name="60% - Énfasis2 2 3 3 2 2 6" xfId="41637" xr:uid="{00000000-0005-0000-0000-00006A560000}"/>
    <cellStyle name="60% - Énfasis2 2 3 3 2 2 7" xfId="46700" xr:uid="{32AE9B90-A9E0-4918-84C8-5152BC9BDF0A}"/>
    <cellStyle name="60% - Énfasis2 2 3 3 2 3" xfId="7214" xr:uid="{00000000-0005-0000-0000-00006B560000}"/>
    <cellStyle name="60% - Énfasis2 2 3 3 2 3 2" xfId="29307" xr:uid="{00000000-0005-0000-0000-00006C560000}"/>
    <cellStyle name="60% - Énfasis2 2 3 3 2 4" xfId="16375" xr:uid="{00000000-0005-0000-0000-00006D560000}"/>
    <cellStyle name="60% - Énfasis2 2 3 3 2 4 2" xfId="34192" xr:uid="{00000000-0005-0000-0000-00006E560000}"/>
    <cellStyle name="60% - Énfasis2 2 3 3 2 5" xfId="21616" xr:uid="{00000000-0005-0000-0000-00006F560000}"/>
    <cellStyle name="60% - Énfasis2 2 3 3 2 6" xfId="12125" xr:uid="{00000000-0005-0000-0000-000070560000}"/>
    <cellStyle name="60% - Énfasis2 2 3 3 2 7" xfId="24266" xr:uid="{00000000-0005-0000-0000-000071560000}"/>
    <cellStyle name="60% - Énfasis2 2 3 3 2 8" xfId="39096" xr:uid="{00000000-0005-0000-0000-000072560000}"/>
    <cellStyle name="60% - Énfasis2 2 3 3 2 9" xfId="44164" xr:uid="{4AE78BBA-2481-4A91-8BC5-95598D26F365}"/>
    <cellStyle name="60% - Énfasis2 2 3 3 3" xfId="1685" xr:uid="{00000000-0005-0000-0000-000073560000}"/>
    <cellStyle name="60% - Énfasis2 2 3 3 3 2" xfId="4127" xr:uid="{00000000-0005-0000-0000-000074560000}"/>
    <cellStyle name="60% - Énfasis2 2 3 3 3 2 2" xfId="18237" xr:uid="{00000000-0005-0000-0000-000075560000}"/>
    <cellStyle name="60% - Énfasis2 2 3 3 3 2 2 2" xfId="31130" xr:uid="{00000000-0005-0000-0000-000076560000}"/>
    <cellStyle name="60% - Énfasis2 2 3 3 3 2 3" xfId="13948" xr:uid="{00000000-0005-0000-0000-000077560000}"/>
    <cellStyle name="60% - Énfasis2 2 3 3 3 2 3 2" xfId="36015" xr:uid="{00000000-0005-0000-0000-000078560000}"/>
    <cellStyle name="60% - Énfasis2 2 3 3 3 2 4" xfId="9070" xr:uid="{00000000-0005-0000-0000-000079560000}"/>
    <cellStyle name="60% - Énfasis2 2 3 3 3 2 5" xfId="26195" xr:uid="{00000000-0005-0000-0000-00007A560000}"/>
    <cellStyle name="60% - Énfasis2 2 3 3 3 2 6" xfId="41024" xr:uid="{00000000-0005-0000-0000-00007B560000}"/>
    <cellStyle name="60% - Énfasis2 2 3 3 3 2 7" xfId="46087" xr:uid="{7AB97A70-0906-4431-B95D-63909249DEA2}"/>
    <cellStyle name="60% - Énfasis2 2 3 3 3 3" xfId="6601" xr:uid="{00000000-0005-0000-0000-00007C560000}"/>
    <cellStyle name="60% - Énfasis2 2 3 3 3 3 2" xfId="28694" xr:uid="{00000000-0005-0000-0000-00007D560000}"/>
    <cellStyle name="60% - Énfasis2 2 3 3 3 4" xfId="21003" xr:uid="{00000000-0005-0000-0000-00007E560000}"/>
    <cellStyle name="60% - Énfasis2 2 3 3 3 4 2" xfId="33579" xr:uid="{00000000-0005-0000-0000-00007F560000}"/>
    <cellStyle name="60% - Énfasis2 2 3 3 3 5" xfId="11512" xr:uid="{00000000-0005-0000-0000-000080560000}"/>
    <cellStyle name="60% - Énfasis2 2 3 3 3 6" xfId="23653" xr:uid="{00000000-0005-0000-0000-000081560000}"/>
    <cellStyle name="60% - Énfasis2 2 3 3 3 7" xfId="38483" xr:uid="{00000000-0005-0000-0000-000082560000}"/>
    <cellStyle name="60% - Énfasis2 2 3 3 3 8" xfId="43551" xr:uid="{3888626B-7748-4893-B74D-FC1B448A91F9}"/>
    <cellStyle name="60% - Énfasis2 2 3 3 4" xfId="3189" xr:uid="{00000000-0005-0000-0000-000083560000}"/>
    <cellStyle name="60% - Énfasis2 2 3 3 4 2" xfId="17299" xr:uid="{00000000-0005-0000-0000-000084560000}"/>
    <cellStyle name="60% - Énfasis2 2 3 3 4 2 2" xfId="30192" xr:uid="{00000000-0005-0000-0000-000085560000}"/>
    <cellStyle name="60% - Énfasis2 2 3 3 4 3" xfId="13010" xr:uid="{00000000-0005-0000-0000-000086560000}"/>
    <cellStyle name="60% - Énfasis2 2 3 3 4 3 2" xfId="35077" xr:uid="{00000000-0005-0000-0000-000087560000}"/>
    <cellStyle name="60% - Énfasis2 2 3 3 4 4" xfId="8132" xr:uid="{00000000-0005-0000-0000-000088560000}"/>
    <cellStyle name="60% - Énfasis2 2 3 3 4 5" xfId="25257" xr:uid="{00000000-0005-0000-0000-000089560000}"/>
    <cellStyle name="60% - Énfasis2 2 3 3 4 6" xfId="40086" xr:uid="{00000000-0005-0000-0000-00008A560000}"/>
    <cellStyle name="60% - Énfasis2 2 3 3 4 7" xfId="45149" xr:uid="{28193778-489D-41F4-A137-E23118C50780}"/>
    <cellStyle name="60% - Énfasis2 2 3 3 5" xfId="5663" xr:uid="{00000000-0005-0000-0000-00008B560000}"/>
    <cellStyle name="60% - Énfasis2 2 3 3 5 2" xfId="27756" xr:uid="{00000000-0005-0000-0000-00008C560000}"/>
    <cellStyle name="60% - Énfasis2 2 3 3 6" xfId="15744" xr:uid="{00000000-0005-0000-0000-00008D560000}"/>
    <cellStyle name="60% - Énfasis2 2 3 3 6 2" xfId="32641" xr:uid="{00000000-0005-0000-0000-00008E560000}"/>
    <cellStyle name="60% - Énfasis2 2 3 3 7" xfId="20047" xr:uid="{00000000-0005-0000-0000-00008F560000}"/>
    <cellStyle name="60% - Énfasis2 2 3 3 8" xfId="10574" xr:uid="{00000000-0005-0000-0000-000090560000}"/>
    <cellStyle name="60% - Énfasis2 2 3 3 9" xfId="22715" xr:uid="{00000000-0005-0000-0000-000091560000}"/>
    <cellStyle name="60% - Énfasis2 2 3 4" xfId="1251" xr:uid="{00000000-0005-0000-0000-000092560000}"/>
    <cellStyle name="60% - Énfasis2 2 3 4 2" xfId="3696" xr:uid="{00000000-0005-0000-0000-000093560000}"/>
    <cellStyle name="60% - Énfasis2 2 3 4 2 2" xfId="17806" xr:uid="{00000000-0005-0000-0000-000094560000}"/>
    <cellStyle name="60% - Énfasis2 2 3 4 2 2 2" xfId="30699" xr:uid="{00000000-0005-0000-0000-000095560000}"/>
    <cellStyle name="60% - Énfasis2 2 3 4 2 3" xfId="13517" xr:uid="{00000000-0005-0000-0000-000096560000}"/>
    <cellStyle name="60% - Énfasis2 2 3 4 2 3 2" xfId="35584" xr:uid="{00000000-0005-0000-0000-000097560000}"/>
    <cellStyle name="60% - Énfasis2 2 3 4 2 4" xfId="8639" xr:uid="{00000000-0005-0000-0000-000098560000}"/>
    <cellStyle name="60% - Énfasis2 2 3 4 2 5" xfId="25764" xr:uid="{00000000-0005-0000-0000-000099560000}"/>
    <cellStyle name="60% - Énfasis2 2 3 4 2 6" xfId="40593" xr:uid="{00000000-0005-0000-0000-00009A560000}"/>
    <cellStyle name="60% - Énfasis2 2 3 4 2 7" xfId="45656" xr:uid="{7A9FF872-1EB2-4A97-B2D1-B60C288BFF2E}"/>
    <cellStyle name="60% - Énfasis2 2 3 4 3" xfId="6170" xr:uid="{00000000-0005-0000-0000-00009B560000}"/>
    <cellStyle name="60% - Énfasis2 2 3 4 3 2" xfId="28263" xr:uid="{00000000-0005-0000-0000-00009C560000}"/>
    <cellStyle name="60% - Énfasis2 2 3 4 4" xfId="15313" xr:uid="{00000000-0005-0000-0000-00009D560000}"/>
    <cellStyle name="60% - Énfasis2 2 3 4 4 2" xfId="33148" xr:uid="{00000000-0005-0000-0000-00009E560000}"/>
    <cellStyle name="60% - Énfasis2 2 3 4 5" xfId="20572" xr:uid="{00000000-0005-0000-0000-00009F560000}"/>
    <cellStyle name="60% - Énfasis2 2 3 4 6" xfId="11081" xr:uid="{00000000-0005-0000-0000-0000A0560000}"/>
    <cellStyle name="60% - Énfasis2 2 3 4 7" xfId="23222" xr:uid="{00000000-0005-0000-0000-0000A1560000}"/>
    <cellStyle name="60% - Énfasis2 2 3 4 8" xfId="38052" xr:uid="{00000000-0005-0000-0000-0000A2560000}"/>
    <cellStyle name="60% - Énfasis2 2 3 4 9" xfId="43120" xr:uid="{4DBE1270-4003-4D9B-BF89-36DE76528252}"/>
    <cellStyle name="60% - Énfasis2 2 3 5" xfId="1867" xr:uid="{00000000-0005-0000-0000-0000A3560000}"/>
    <cellStyle name="60% - Énfasis2 2 3 5 2" xfId="4309" xr:uid="{00000000-0005-0000-0000-0000A4560000}"/>
    <cellStyle name="60% - Énfasis2 2 3 5 2 2" xfId="18419" xr:uid="{00000000-0005-0000-0000-0000A5560000}"/>
    <cellStyle name="60% - Énfasis2 2 3 5 2 2 2" xfId="31312" xr:uid="{00000000-0005-0000-0000-0000A6560000}"/>
    <cellStyle name="60% - Énfasis2 2 3 5 2 3" xfId="14130" xr:uid="{00000000-0005-0000-0000-0000A7560000}"/>
    <cellStyle name="60% - Énfasis2 2 3 5 2 3 2" xfId="36197" xr:uid="{00000000-0005-0000-0000-0000A8560000}"/>
    <cellStyle name="60% - Énfasis2 2 3 5 2 4" xfId="9252" xr:uid="{00000000-0005-0000-0000-0000A9560000}"/>
    <cellStyle name="60% - Énfasis2 2 3 5 2 5" xfId="26377" xr:uid="{00000000-0005-0000-0000-0000AA560000}"/>
    <cellStyle name="60% - Énfasis2 2 3 5 2 6" xfId="41206" xr:uid="{00000000-0005-0000-0000-0000AB560000}"/>
    <cellStyle name="60% - Énfasis2 2 3 5 2 7" xfId="46269" xr:uid="{FD04C39D-C6B6-4EC8-AA50-54C135DBD2C7}"/>
    <cellStyle name="60% - Énfasis2 2 3 5 3" xfId="6783" xr:uid="{00000000-0005-0000-0000-0000AC560000}"/>
    <cellStyle name="60% - Énfasis2 2 3 5 3 2" xfId="28876" xr:uid="{00000000-0005-0000-0000-0000AD560000}"/>
    <cellStyle name="60% - Énfasis2 2 3 5 4" xfId="15944" xr:uid="{00000000-0005-0000-0000-0000AE560000}"/>
    <cellStyle name="60% - Énfasis2 2 3 5 4 2" xfId="33761" xr:uid="{00000000-0005-0000-0000-0000AF560000}"/>
    <cellStyle name="60% - Énfasis2 2 3 5 5" xfId="21185" xr:uid="{00000000-0005-0000-0000-0000B0560000}"/>
    <cellStyle name="60% - Énfasis2 2 3 5 6" xfId="11694" xr:uid="{00000000-0005-0000-0000-0000B1560000}"/>
    <cellStyle name="60% - Énfasis2 2 3 5 7" xfId="23835" xr:uid="{00000000-0005-0000-0000-0000B2560000}"/>
    <cellStyle name="60% - Énfasis2 2 3 5 8" xfId="38665" xr:uid="{00000000-0005-0000-0000-0000B3560000}"/>
    <cellStyle name="60% - Énfasis2 2 3 5 9" xfId="43733" xr:uid="{FDBB6A6D-0CA0-42D6-A82B-5EE6DF109BCC}"/>
    <cellStyle name="60% - Énfasis2 2 3 6" xfId="2523" xr:uid="{00000000-0005-0000-0000-0000B4560000}"/>
    <cellStyle name="60% - Énfasis2 2 3 6 2" xfId="4965" xr:uid="{00000000-0005-0000-0000-0000B5560000}"/>
    <cellStyle name="60% - Énfasis2 2 3 6 2 2" xfId="19075" xr:uid="{00000000-0005-0000-0000-0000B6560000}"/>
    <cellStyle name="60% - Énfasis2 2 3 6 2 2 2" xfId="31968" xr:uid="{00000000-0005-0000-0000-0000B7560000}"/>
    <cellStyle name="60% - Énfasis2 2 3 6 2 3" xfId="14786" xr:uid="{00000000-0005-0000-0000-0000B8560000}"/>
    <cellStyle name="60% - Énfasis2 2 3 6 2 3 2" xfId="36853" xr:uid="{00000000-0005-0000-0000-0000B9560000}"/>
    <cellStyle name="60% - Énfasis2 2 3 6 2 4" xfId="9908" xr:uid="{00000000-0005-0000-0000-0000BA560000}"/>
    <cellStyle name="60% - Énfasis2 2 3 6 2 5" xfId="27033" xr:uid="{00000000-0005-0000-0000-0000BB560000}"/>
    <cellStyle name="60% - Énfasis2 2 3 6 2 6" xfId="41862" xr:uid="{00000000-0005-0000-0000-0000BC560000}"/>
    <cellStyle name="60% - Énfasis2 2 3 6 2 7" xfId="46925" xr:uid="{1A3737FC-D40E-43D9-BBE8-F374400065A4}"/>
    <cellStyle name="60% - Énfasis2 2 3 6 3" xfId="7439" xr:uid="{00000000-0005-0000-0000-0000BD560000}"/>
    <cellStyle name="60% - Énfasis2 2 3 6 3 2" xfId="29532" xr:uid="{00000000-0005-0000-0000-0000BE560000}"/>
    <cellStyle name="60% - Énfasis2 2 3 6 4" xfId="16600" xr:uid="{00000000-0005-0000-0000-0000BF560000}"/>
    <cellStyle name="60% - Énfasis2 2 3 6 4 2" xfId="34417" xr:uid="{00000000-0005-0000-0000-0000C0560000}"/>
    <cellStyle name="60% - Énfasis2 2 3 6 5" xfId="21841" xr:uid="{00000000-0005-0000-0000-0000C1560000}"/>
    <cellStyle name="60% - Énfasis2 2 3 6 6" xfId="12350" xr:uid="{00000000-0005-0000-0000-0000C2560000}"/>
    <cellStyle name="60% - Énfasis2 2 3 6 7" xfId="24491" xr:uid="{00000000-0005-0000-0000-0000C3560000}"/>
    <cellStyle name="60% - Énfasis2 2 3 6 8" xfId="39321" xr:uid="{00000000-0005-0000-0000-0000C4560000}"/>
    <cellStyle name="60% - Énfasis2 2 3 6 9" xfId="44389" xr:uid="{719267B2-D65E-4F9E-9AA4-E27F10B1EDA4}"/>
    <cellStyle name="60% - Énfasis2 2 3 7" xfId="976" xr:uid="{00000000-0005-0000-0000-0000C5560000}"/>
    <cellStyle name="60% - Énfasis2 2 3 7 2" xfId="3421" xr:uid="{00000000-0005-0000-0000-0000C6560000}"/>
    <cellStyle name="60% - Énfasis2 2 3 7 2 2" xfId="17531" xr:uid="{00000000-0005-0000-0000-0000C7560000}"/>
    <cellStyle name="60% - Énfasis2 2 3 7 2 2 2" xfId="30424" xr:uid="{00000000-0005-0000-0000-0000C8560000}"/>
    <cellStyle name="60% - Énfasis2 2 3 7 2 3" xfId="13242" xr:uid="{00000000-0005-0000-0000-0000C9560000}"/>
    <cellStyle name="60% - Énfasis2 2 3 7 2 3 2" xfId="35309" xr:uid="{00000000-0005-0000-0000-0000CA560000}"/>
    <cellStyle name="60% - Énfasis2 2 3 7 2 4" xfId="8364" xr:uid="{00000000-0005-0000-0000-0000CB560000}"/>
    <cellStyle name="60% - Énfasis2 2 3 7 2 5" xfId="25489" xr:uid="{00000000-0005-0000-0000-0000CC560000}"/>
    <cellStyle name="60% - Énfasis2 2 3 7 2 6" xfId="40318" xr:uid="{00000000-0005-0000-0000-0000CD560000}"/>
    <cellStyle name="60% - Énfasis2 2 3 7 2 7" xfId="45381" xr:uid="{F820A65A-92AB-4FAF-A974-9EB96D58A4A7}"/>
    <cellStyle name="60% - Énfasis2 2 3 7 3" xfId="5895" xr:uid="{00000000-0005-0000-0000-0000CE560000}"/>
    <cellStyle name="60% - Énfasis2 2 3 7 3 2" xfId="27988" xr:uid="{00000000-0005-0000-0000-0000CF560000}"/>
    <cellStyle name="60% - Énfasis2 2 3 7 4" xfId="20297" xr:uid="{00000000-0005-0000-0000-0000D0560000}"/>
    <cellStyle name="60% - Énfasis2 2 3 7 4 2" xfId="32873" xr:uid="{00000000-0005-0000-0000-0000D1560000}"/>
    <cellStyle name="60% - Énfasis2 2 3 7 5" xfId="10806" xr:uid="{00000000-0005-0000-0000-0000D2560000}"/>
    <cellStyle name="60% - Énfasis2 2 3 7 6" xfId="22947" xr:uid="{00000000-0005-0000-0000-0000D3560000}"/>
    <cellStyle name="60% - Énfasis2 2 3 7 7" xfId="37777" xr:uid="{00000000-0005-0000-0000-0000D4560000}"/>
    <cellStyle name="60% - Énfasis2 2 3 7 8" xfId="42845" xr:uid="{AE90AEF7-46AC-4183-909A-74109DEC1B25}"/>
    <cellStyle name="60% - Énfasis2 2 3 8" xfId="2758" xr:uid="{00000000-0005-0000-0000-0000D5560000}"/>
    <cellStyle name="60% - Énfasis2 2 3 8 2" xfId="16868" xr:uid="{00000000-0005-0000-0000-0000D6560000}"/>
    <cellStyle name="60% - Énfasis2 2 3 8 2 2" xfId="29761" xr:uid="{00000000-0005-0000-0000-0000D7560000}"/>
    <cellStyle name="60% - Énfasis2 2 3 8 3" xfId="12579" xr:uid="{00000000-0005-0000-0000-0000D8560000}"/>
    <cellStyle name="60% - Énfasis2 2 3 8 3 2" xfId="34646" xr:uid="{00000000-0005-0000-0000-0000D9560000}"/>
    <cellStyle name="60% - Énfasis2 2 3 8 4" xfId="7701" xr:uid="{00000000-0005-0000-0000-0000DA560000}"/>
    <cellStyle name="60% - Énfasis2 2 3 8 5" xfId="24824" xr:uid="{00000000-0005-0000-0000-0000DB560000}"/>
    <cellStyle name="60% - Énfasis2 2 3 8 6" xfId="39653" xr:uid="{00000000-0005-0000-0000-0000DC560000}"/>
    <cellStyle name="60% - Énfasis2 2 3 8 7" xfId="44718" xr:uid="{F94801D6-BF03-41FF-855B-44EC5FEFA4D1}"/>
    <cellStyle name="60% - Énfasis2 2 3 9" xfId="5230" xr:uid="{00000000-0005-0000-0000-0000DD560000}"/>
    <cellStyle name="60% - Énfasis2 2 3 9 2" xfId="27323" xr:uid="{00000000-0005-0000-0000-0000DE560000}"/>
    <cellStyle name="60% - Énfasis2 2 4" xfId="351" xr:uid="{00000000-0005-0000-0000-0000DF560000}"/>
    <cellStyle name="60% - Énfasis2 2 4 10" xfId="19305" xr:uid="{00000000-0005-0000-0000-0000E0560000}"/>
    <cellStyle name="60% - Énfasis2 2 4 11" xfId="19717" xr:uid="{00000000-0005-0000-0000-0000E1560000}"/>
    <cellStyle name="60% - Énfasis2 2 4 12" xfId="10244" xr:uid="{00000000-0005-0000-0000-0000E2560000}"/>
    <cellStyle name="60% - Énfasis2 2 4 13" xfId="22141" xr:uid="{00000000-0005-0000-0000-0000E3560000}"/>
    <cellStyle name="60% - Énfasis2 2 4 14" xfId="22385" xr:uid="{00000000-0005-0000-0000-0000E4560000}"/>
    <cellStyle name="60% - Énfasis2 2 4 15" xfId="37215" xr:uid="{00000000-0005-0000-0000-0000E5560000}"/>
    <cellStyle name="60% - Énfasis2 2 4 16" xfId="42283" xr:uid="{FF5388FC-A008-4918-9932-B3ECD8B3EF07}"/>
    <cellStyle name="60% - Énfasis2 2 4 2" xfId="689" xr:uid="{00000000-0005-0000-0000-0000E6560000}"/>
    <cellStyle name="60% - Énfasis2 2 4 2 10" xfId="37546" xr:uid="{00000000-0005-0000-0000-0000E7560000}"/>
    <cellStyle name="60% - Énfasis2 2 4 2 11" xfId="42614" xr:uid="{513083D0-1B3F-4034-91B4-8382CB51CFF6}"/>
    <cellStyle name="60% - Énfasis2 2 4 2 2" xfId="2299" xr:uid="{00000000-0005-0000-0000-0000E8560000}"/>
    <cellStyle name="60% - Énfasis2 2 4 2 2 2" xfId="4741" xr:uid="{00000000-0005-0000-0000-0000E9560000}"/>
    <cellStyle name="60% - Énfasis2 2 4 2 2 2 2" xfId="18851" xr:uid="{00000000-0005-0000-0000-0000EA560000}"/>
    <cellStyle name="60% - Énfasis2 2 4 2 2 2 2 2" xfId="31744" xr:uid="{00000000-0005-0000-0000-0000EB560000}"/>
    <cellStyle name="60% - Énfasis2 2 4 2 2 2 3" xfId="14562" xr:uid="{00000000-0005-0000-0000-0000EC560000}"/>
    <cellStyle name="60% - Énfasis2 2 4 2 2 2 3 2" xfId="36629" xr:uid="{00000000-0005-0000-0000-0000ED560000}"/>
    <cellStyle name="60% - Énfasis2 2 4 2 2 2 4" xfId="9684" xr:uid="{00000000-0005-0000-0000-0000EE560000}"/>
    <cellStyle name="60% - Énfasis2 2 4 2 2 2 5" xfId="26809" xr:uid="{00000000-0005-0000-0000-0000EF560000}"/>
    <cellStyle name="60% - Énfasis2 2 4 2 2 2 6" xfId="41638" xr:uid="{00000000-0005-0000-0000-0000F0560000}"/>
    <cellStyle name="60% - Énfasis2 2 4 2 2 2 7" xfId="46701" xr:uid="{1B191C29-F156-4923-9701-34FFEAADFFC7}"/>
    <cellStyle name="60% - Énfasis2 2 4 2 2 3" xfId="7215" xr:uid="{00000000-0005-0000-0000-0000F1560000}"/>
    <cellStyle name="60% - Énfasis2 2 4 2 2 3 2" xfId="29308" xr:uid="{00000000-0005-0000-0000-0000F2560000}"/>
    <cellStyle name="60% - Énfasis2 2 4 2 2 4" xfId="16376" xr:uid="{00000000-0005-0000-0000-0000F3560000}"/>
    <cellStyle name="60% - Énfasis2 2 4 2 2 4 2" xfId="34193" xr:uid="{00000000-0005-0000-0000-0000F4560000}"/>
    <cellStyle name="60% - Énfasis2 2 4 2 2 5" xfId="21617" xr:uid="{00000000-0005-0000-0000-0000F5560000}"/>
    <cellStyle name="60% - Énfasis2 2 4 2 2 6" xfId="12126" xr:uid="{00000000-0005-0000-0000-0000F6560000}"/>
    <cellStyle name="60% - Énfasis2 2 4 2 2 7" xfId="24267" xr:uid="{00000000-0005-0000-0000-0000F7560000}"/>
    <cellStyle name="60% - Énfasis2 2 4 2 2 8" xfId="39097" xr:uid="{00000000-0005-0000-0000-0000F8560000}"/>
    <cellStyle name="60% - Énfasis2 2 4 2 2 9" xfId="44165" xr:uid="{29E60520-BA5C-463C-B50B-04E87FB8DFD4}"/>
    <cellStyle name="60% - Énfasis2 2 4 2 3" xfId="1686" xr:uid="{00000000-0005-0000-0000-0000F9560000}"/>
    <cellStyle name="60% - Énfasis2 2 4 2 3 2" xfId="4128" xr:uid="{00000000-0005-0000-0000-0000FA560000}"/>
    <cellStyle name="60% - Énfasis2 2 4 2 3 2 2" xfId="18238" xr:uid="{00000000-0005-0000-0000-0000FB560000}"/>
    <cellStyle name="60% - Énfasis2 2 4 2 3 2 2 2" xfId="31131" xr:uid="{00000000-0005-0000-0000-0000FC560000}"/>
    <cellStyle name="60% - Énfasis2 2 4 2 3 2 3" xfId="13949" xr:uid="{00000000-0005-0000-0000-0000FD560000}"/>
    <cellStyle name="60% - Énfasis2 2 4 2 3 2 3 2" xfId="36016" xr:uid="{00000000-0005-0000-0000-0000FE560000}"/>
    <cellStyle name="60% - Énfasis2 2 4 2 3 2 4" xfId="9071" xr:uid="{00000000-0005-0000-0000-0000FF560000}"/>
    <cellStyle name="60% - Énfasis2 2 4 2 3 2 5" xfId="26196" xr:uid="{00000000-0005-0000-0000-000000570000}"/>
    <cellStyle name="60% - Énfasis2 2 4 2 3 2 6" xfId="41025" xr:uid="{00000000-0005-0000-0000-000001570000}"/>
    <cellStyle name="60% - Énfasis2 2 4 2 3 2 7" xfId="46088" xr:uid="{33D8604E-E4A6-4134-AAFC-5E1E038935EC}"/>
    <cellStyle name="60% - Énfasis2 2 4 2 3 3" xfId="6602" xr:uid="{00000000-0005-0000-0000-000002570000}"/>
    <cellStyle name="60% - Énfasis2 2 4 2 3 3 2" xfId="28695" xr:uid="{00000000-0005-0000-0000-000003570000}"/>
    <cellStyle name="60% - Énfasis2 2 4 2 3 4" xfId="21004" xr:uid="{00000000-0005-0000-0000-000004570000}"/>
    <cellStyle name="60% - Énfasis2 2 4 2 3 4 2" xfId="33580" xr:uid="{00000000-0005-0000-0000-000005570000}"/>
    <cellStyle name="60% - Énfasis2 2 4 2 3 5" xfId="11513" xr:uid="{00000000-0005-0000-0000-000006570000}"/>
    <cellStyle name="60% - Énfasis2 2 4 2 3 6" xfId="23654" xr:uid="{00000000-0005-0000-0000-000007570000}"/>
    <cellStyle name="60% - Énfasis2 2 4 2 3 7" xfId="38484" xr:uid="{00000000-0005-0000-0000-000008570000}"/>
    <cellStyle name="60% - Énfasis2 2 4 2 3 8" xfId="43552" xr:uid="{DAC0A72C-F0DD-49F7-B9CF-D82827A6E0F7}"/>
    <cellStyle name="60% - Énfasis2 2 4 2 4" xfId="3190" xr:uid="{00000000-0005-0000-0000-000009570000}"/>
    <cellStyle name="60% - Énfasis2 2 4 2 4 2" xfId="17300" xr:uid="{00000000-0005-0000-0000-00000A570000}"/>
    <cellStyle name="60% - Énfasis2 2 4 2 4 2 2" xfId="30193" xr:uid="{00000000-0005-0000-0000-00000B570000}"/>
    <cellStyle name="60% - Énfasis2 2 4 2 4 3" xfId="13011" xr:uid="{00000000-0005-0000-0000-00000C570000}"/>
    <cellStyle name="60% - Énfasis2 2 4 2 4 3 2" xfId="35078" xr:uid="{00000000-0005-0000-0000-00000D570000}"/>
    <cellStyle name="60% - Énfasis2 2 4 2 4 4" xfId="8133" xr:uid="{00000000-0005-0000-0000-00000E570000}"/>
    <cellStyle name="60% - Énfasis2 2 4 2 4 5" xfId="25258" xr:uid="{00000000-0005-0000-0000-00000F570000}"/>
    <cellStyle name="60% - Énfasis2 2 4 2 4 6" xfId="40087" xr:uid="{00000000-0005-0000-0000-000010570000}"/>
    <cellStyle name="60% - Énfasis2 2 4 2 4 7" xfId="45150" xr:uid="{90CD096F-5379-4A92-A87D-E9936331D196}"/>
    <cellStyle name="60% - Énfasis2 2 4 2 5" xfId="5664" xr:uid="{00000000-0005-0000-0000-000011570000}"/>
    <cellStyle name="60% - Énfasis2 2 4 2 5 2" xfId="27757" xr:uid="{00000000-0005-0000-0000-000012570000}"/>
    <cellStyle name="60% - Énfasis2 2 4 2 6" xfId="15745" xr:uid="{00000000-0005-0000-0000-000013570000}"/>
    <cellStyle name="60% - Énfasis2 2 4 2 6 2" xfId="32642" xr:uid="{00000000-0005-0000-0000-000014570000}"/>
    <cellStyle name="60% - Énfasis2 2 4 2 7" xfId="20048" xr:uid="{00000000-0005-0000-0000-000015570000}"/>
    <cellStyle name="60% - Énfasis2 2 4 2 8" xfId="10575" xr:uid="{00000000-0005-0000-0000-000016570000}"/>
    <cellStyle name="60% - Énfasis2 2 4 2 9" xfId="22716" xr:uid="{00000000-0005-0000-0000-000017570000}"/>
    <cellStyle name="60% - Énfasis2 2 4 3" xfId="1355" xr:uid="{00000000-0005-0000-0000-000018570000}"/>
    <cellStyle name="60% - Énfasis2 2 4 3 2" xfId="3797" xr:uid="{00000000-0005-0000-0000-000019570000}"/>
    <cellStyle name="60% - Énfasis2 2 4 3 2 2" xfId="17907" xr:uid="{00000000-0005-0000-0000-00001A570000}"/>
    <cellStyle name="60% - Énfasis2 2 4 3 2 2 2" xfId="30800" xr:uid="{00000000-0005-0000-0000-00001B570000}"/>
    <cellStyle name="60% - Énfasis2 2 4 3 2 3" xfId="13618" xr:uid="{00000000-0005-0000-0000-00001C570000}"/>
    <cellStyle name="60% - Énfasis2 2 4 3 2 3 2" xfId="35685" xr:uid="{00000000-0005-0000-0000-00001D570000}"/>
    <cellStyle name="60% - Énfasis2 2 4 3 2 4" xfId="8740" xr:uid="{00000000-0005-0000-0000-00001E570000}"/>
    <cellStyle name="60% - Énfasis2 2 4 3 2 5" xfId="25865" xr:uid="{00000000-0005-0000-0000-00001F570000}"/>
    <cellStyle name="60% - Énfasis2 2 4 3 2 6" xfId="40694" xr:uid="{00000000-0005-0000-0000-000020570000}"/>
    <cellStyle name="60% - Énfasis2 2 4 3 2 7" xfId="45757" xr:uid="{41CE4A41-3E41-48C1-AFBF-856378199D49}"/>
    <cellStyle name="60% - Énfasis2 2 4 3 3" xfId="6271" xr:uid="{00000000-0005-0000-0000-000021570000}"/>
    <cellStyle name="60% - Énfasis2 2 4 3 3 2" xfId="28364" xr:uid="{00000000-0005-0000-0000-000022570000}"/>
    <cellStyle name="60% - Énfasis2 2 4 3 4" xfId="15414" xr:uid="{00000000-0005-0000-0000-000023570000}"/>
    <cellStyle name="60% - Énfasis2 2 4 3 4 2" xfId="33249" xr:uid="{00000000-0005-0000-0000-000024570000}"/>
    <cellStyle name="60% - Énfasis2 2 4 3 5" xfId="20673" xr:uid="{00000000-0005-0000-0000-000025570000}"/>
    <cellStyle name="60% - Énfasis2 2 4 3 6" xfId="11182" xr:uid="{00000000-0005-0000-0000-000026570000}"/>
    <cellStyle name="60% - Énfasis2 2 4 3 7" xfId="23323" xr:uid="{00000000-0005-0000-0000-000027570000}"/>
    <cellStyle name="60% - Énfasis2 2 4 3 8" xfId="38153" xr:uid="{00000000-0005-0000-0000-000028570000}"/>
    <cellStyle name="60% - Énfasis2 2 4 3 9" xfId="43221" xr:uid="{F0B48C11-375E-44EC-BEE3-F84568500322}"/>
    <cellStyle name="60% - Énfasis2 2 4 4" xfId="1968" xr:uid="{00000000-0005-0000-0000-000029570000}"/>
    <cellStyle name="60% - Énfasis2 2 4 4 2" xfId="4410" xr:uid="{00000000-0005-0000-0000-00002A570000}"/>
    <cellStyle name="60% - Énfasis2 2 4 4 2 2" xfId="18520" xr:uid="{00000000-0005-0000-0000-00002B570000}"/>
    <cellStyle name="60% - Énfasis2 2 4 4 2 2 2" xfId="31413" xr:uid="{00000000-0005-0000-0000-00002C570000}"/>
    <cellStyle name="60% - Énfasis2 2 4 4 2 3" xfId="14231" xr:uid="{00000000-0005-0000-0000-00002D570000}"/>
    <cellStyle name="60% - Énfasis2 2 4 4 2 3 2" xfId="36298" xr:uid="{00000000-0005-0000-0000-00002E570000}"/>
    <cellStyle name="60% - Énfasis2 2 4 4 2 4" xfId="9353" xr:uid="{00000000-0005-0000-0000-00002F570000}"/>
    <cellStyle name="60% - Énfasis2 2 4 4 2 5" xfId="26478" xr:uid="{00000000-0005-0000-0000-000030570000}"/>
    <cellStyle name="60% - Énfasis2 2 4 4 2 6" xfId="41307" xr:uid="{00000000-0005-0000-0000-000031570000}"/>
    <cellStyle name="60% - Énfasis2 2 4 4 2 7" xfId="46370" xr:uid="{4B3E1077-7ABC-4E13-8601-0118192B5CC1}"/>
    <cellStyle name="60% - Énfasis2 2 4 4 3" xfId="6884" xr:uid="{00000000-0005-0000-0000-000032570000}"/>
    <cellStyle name="60% - Énfasis2 2 4 4 3 2" xfId="28977" xr:uid="{00000000-0005-0000-0000-000033570000}"/>
    <cellStyle name="60% - Énfasis2 2 4 4 4" xfId="16045" xr:uid="{00000000-0005-0000-0000-000034570000}"/>
    <cellStyle name="60% - Énfasis2 2 4 4 4 2" xfId="33862" xr:uid="{00000000-0005-0000-0000-000035570000}"/>
    <cellStyle name="60% - Énfasis2 2 4 4 5" xfId="21286" xr:uid="{00000000-0005-0000-0000-000036570000}"/>
    <cellStyle name="60% - Énfasis2 2 4 4 6" xfId="11795" xr:uid="{00000000-0005-0000-0000-000037570000}"/>
    <cellStyle name="60% - Énfasis2 2 4 4 7" xfId="23936" xr:uid="{00000000-0005-0000-0000-000038570000}"/>
    <cellStyle name="60% - Énfasis2 2 4 4 8" xfId="38766" xr:uid="{00000000-0005-0000-0000-000039570000}"/>
    <cellStyle name="60% - Énfasis2 2 4 4 9" xfId="43834" xr:uid="{524543BD-B65D-4F4A-B60F-B877F05323C9}"/>
    <cellStyle name="60% - Énfasis2 2 4 5" xfId="2580" xr:uid="{00000000-0005-0000-0000-00003A570000}"/>
    <cellStyle name="60% - Énfasis2 2 4 5 2" xfId="5022" xr:uid="{00000000-0005-0000-0000-00003B570000}"/>
    <cellStyle name="60% - Énfasis2 2 4 5 2 2" xfId="19132" xr:uid="{00000000-0005-0000-0000-00003C570000}"/>
    <cellStyle name="60% - Énfasis2 2 4 5 2 2 2" xfId="32025" xr:uid="{00000000-0005-0000-0000-00003D570000}"/>
    <cellStyle name="60% - Énfasis2 2 4 5 2 3" xfId="14843" xr:uid="{00000000-0005-0000-0000-00003E570000}"/>
    <cellStyle name="60% - Énfasis2 2 4 5 2 3 2" xfId="36910" xr:uid="{00000000-0005-0000-0000-00003F570000}"/>
    <cellStyle name="60% - Énfasis2 2 4 5 2 4" xfId="9965" xr:uid="{00000000-0005-0000-0000-000040570000}"/>
    <cellStyle name="60% - Énfasis2 2 4 5 2 5" xfId="27090" xr:uid="{00000000-0005-0000-0000-000041570000}"/>
    <cellStyle name="60% - Énfasis2 2 4 5 2 6" xfId="41919" xr:uid="{00000000-0005-0000-0000-000042570000}"/>
    <cellStyle name="60% - Énfasis2 2 4 5 2 7" xfId="46982" xr:uid="{AB7DFAEB-6C99-4A35-A96C-97990A1DFA37}"/>
    <cellStyle name="60% - Énfasis2 2 4 5 3" xfId="7496" xr:uid="{00000000-0005-0000-0000-000043570000}"/>
    <cellStyle name="60% - Énfasis2 2 4 5 3 2" xfId="29589" xr:uid="{00000000-0005-0000-0000-000044570000}"/>
    <cellStyle name="60% - Énfasis2 2 4 5 4" xfId="16657" xr:uid="{00000000-0005-0000-0000-000045570000}"/>
    <cellStyle name="60% - Énfasis2 2 4 5 4 2" xfId="34474" xr:uid="{00000000-0005-0000-0000-000046570000}"/>
    <cellStyle name="60% - Énfasis2 2 4 5 5" xfId="21898" xr:uid="{00000000-0005-0000-0000-000047570000}"/>
    <cellStyle name="60% - Énfasis2 2 4 5 6" xfId="12407" xr:uid="{00000000-0005-0000-0000-000048570000}"/>
    <cellStyle name="60% - Énfasis2 2 4 5 7" xfId="24548" xr:uid="{00000000-0005-0000-0000-000049570000}"/>
    <cellStyle name="60% - Énfasis2 2 4 5 8" xfId="39378" xr:uid="{00000000-0005-0000-0000-00004A570000}"/>
    <cellStyle name="60% - Énfasis2 2 4 5 9" xfId="44446" xr:uid="{30FF30FF-625C-41B0-822E-C7C663803B20}"/>
    <cellStyle name="60% - Énfasis2 2 4 6" xfId="913" xr:uid="{00000000-0005-0000-0000-00004B570000}"/>
    <cellStyle name="60% - Énfasis2 2 4 6 2" xfId="3358" xr:uid="{00000000-0005-0000-0000-00004C570000}"/>
    <cellStyle name="60% - Énfasis2 2 4 6 2 2" xfId="17468" xr:uid="{00000000-0005-0000-0000-00004D570000}"/>
    <cellStyle name="60% - Énfasis2 2 4 6 2 2 2" xfId="30361" xr:uid="{00000000-0005-0000-0000-00004E570000}"/>
    <cellStyle name="60% - Énfasis2 2 4 6 2 3" xfId="13179" xr:uid="{00000000-0005-0000-0000-00004F570000}"/>
    <cellStyle name="60% - Énfasis2 2 4 6 2 3 2" xfId="35246" xr:uid="{00000000-0005-0000-0000-000050570000}"/>
    <cellStyle name="60% - Énfasis2 2 4 6 2 4" xfId="8301" xr:uid="{00000000-0005-0000-0000-000051570000}"/>
    <cellStyle name="60% - Énfasis2 2 4 6 2 5" xfId="25426" xr:uid="{00000000-0005-0000-0000-000052570000}"/>
    <cellStyle name="60% - Énfasis2 2 4 6 2 6" xfId="40255" xr:uid="{00000000-0005-0000-0000-000053570000}"/>
    <cellStyle name="60% - Énfasis2 2 4 6 2 7" xfId="45318" xr:uid="{D1CB094A-6F6A-4CB2-8421-BBB621435BD8}"/>
    <cellStyle name="60% - Énfasis2 2 4 6 3" xfId="5832" xr:uid="{00000000-0005-0000-0000-000054570000}"/>
    <cellStyle name="60% - Énfasis2 2 4 6 3 2" xfId="27925" xr:uid="{00000000-0005-0000-0000-000055570000}"/>
    <cellStyle name="60% - Énfasis2 2 4 6 4" xfId="20234" xr:uid="{00000000-0005-0000-0000-000056570000}"/>
    <cellStyle name="60% - Énfasis2 2 4 6 4 2" xfId="32810" xr:uid="{00000000-0005-0000-0000-000057570000}"/>
    <cellStyle name="60% - Énfasis2 2 4 6 5" xfId="10743" xr:uid="{00000000-0005-0000-0000-000058570000}"/>
    <cellStyle name="60% - Énfasis2 2 4 6 6" xfId="22884" xr:uid="{00000000-0005-0000-0000-000059570000}"/>
    <cellStyle name="60% - Énfasis2 2 4 6 7" xfId="37714" xr:uid="{00000000-0005-0000-0000-00005A570000}"/>
    <cellStyle name="60% - Énfasis2 2 4 6 8" xfId="42782" xr:uid="{13CB78F3-337F-458C-B9E0-FA1C81B3486D}"/>
    <cellStyle name="60% - Énfasis2 2 4 7" xfId="2859" xr:uid="{00000000-0005-0000-0000-00005B570000}"/>
    <cellStyle name="60% - Énfasis2 2 4 7 2" xfId="16969" xr:uid="{00000000-0005-0000-0000-00005C570000}"/>
    <cellStyle name="60% - Énfasis2 2 4 7 2 2" xfId="29862" xr:uid="{00000000-0005-0000-0000-00005D570000}"/>
    <cellStyle name="60% - Énfasis2 2 4 7 3" xfId="12680" xr:uid="{00000000-0005-0000-0000-00005E570000}"/>
    <cellStyle name="60% - Énfasis2 2 4 7 3 2" xfId="34747" xr:uid="{00000000-0005-0000-0000-00005F570000}"/>
    <cellStyle name="60% - Énfasis2 2 4 7 4" xfId="7802" xr:uid="{00000000-0005-0000-0000-000060570000}"/>
    <cellStyle name="60% - Énfasis2 2 4 7 5" xfId="24927" xr:uid="{00000000-0005-0000-0000-000061570000}"/>
    <cellStyle name="60% - Énfasis2 2 4 7 6" xfId="39756" xr:uid="{00000000-0005-0000-0000-000062570000}"/>
    <cellStyle name="60% - Énfasis2 2 4 7 7" xfId="44819" xr:uid="{FFCA1782-3A62-4A8C-BC35-AF50E2D694DF}"/>
    <cellStyle name="60% - Énfasis2 2 4 8" xfId="5333" xr:uid="{00000000-0005-0000-0000-000063570000}"/>
    <cellStyle name="60% - Énfasis2 2 4 8 2" xfId="27426" xr:uid="{00000000-0005-0000-0000-000064570000}"/>
    <cellStyle name="60% - Énfasis2 2 4 9" xfId="14976" xr:uid="{00000000-0005-0000-0000-000065570000}"/>
    <cellStyle name="60% - Énfasis2 2 4 9 2" xfId="32311" xr:uid="{00000000-0005-0000-0000-000066570000}"/>
    <cellStyle name="60% - Énfasis2 2 5" xfId="463" xr:uid="{00000000-0005-0000-0000-000067570000}"/>
    <cellStyle name="60% - Énfasis2 2 5 10" xfId="19414" xr:uid="{00000000-0005-0000-0000-000068570000}"/>
    <cellStyle name="60% - Énfasis2 2 5 11" xfId="19826" xr:uid="{00000000-0005-0000-0000-000069570000}"/>
    <cellStyle name="60% - Énfasis2 2 5 12" xfId="10353" xr:uid="{00000000-0005-0000-0000-00006A570000}"/>
    <cellStyle name="60% - Énfasis2 2 5 13" xfId="22494" xr:uid="{00000000-0005-0000-0000-00006B570000}"/>
    <cellStyle name="60% - Énfasis2 2 5 14" xfId="37324" xr:uid="{00000000-0005-0000-0000-00006C570000}"/>
    <cellStyle name="60% - Énfasis2 2 5 15" xfId="42392" xr:uid="{1B56E672-11D7-486C-8410-146D16220FBE}"/>
    <cellStyle name="60% - Énfasis2 2 5 2" xfId="690" xr:uid="{00000000-0005-0000-0000-00006D570000}"/>
    <cellStyle name="60% - Énfasis2 2 5 2 10" xfId="37547" xr:uid="{00000000-0005-0000-0000-00006E570000}"/>
    <cellStyle name="60% - Énfasis2 2 5 2 11" xfId="42615" xr:uid="{6BA20DFA-C7B1-42A5-A77F-325F4AE8D2A2}"/>
    <cellStyle name="60% - Énfasis2 2 5 2 2" xfId="2300" xr:uid="{00000000-0005-0000-0000-00006F570000}"/>
    <cellStyle name="60% - Énfasis2 2 5 2 2 2" xfId="4742" xr:uid="{00000000-0005-0000-0000-000070570000}"/>
    <cellStyle name="60% - Énfasis2 2 5 2 2 2 2" xfId="18852" xr:uid="{00000000-0005-0000-0000-000071570000}"/>
    <cellStyle name="60% - Énfasis2 2 5 2 2 2 2 2" xfId="31745" xr:uid="{00000000-0005-0000-0000-000072570000}"/>
    <cellStyle name="60% - Énfasis2 2 5 2 2 2 3" xfId="14563" xr:uid="{00000000-0005-0000-0000-000073570000}"/>
    <cellStyle name="60% - Énfasis2 2 5 2 2 2 3 2" xfId="36630" xr:uid="{00000000-0005-0000-0000-000074570000}"/>
    <cellStyle name="60% - Énfasis2 2 5 2 2 2 4" xfId="9685" xr:uid="{00000000-0005-0000-0000-000075570000}"/>
    <cellStyle name="60% - Énfasis2 2 5 2 2 2 5" xfId="26810" xr:uid="{00000000-0005-0000-0000-000076570000}"/>
    <cellStyle name="60% - Énfasis2 2 5 2 2 2 6" xfId="41639" xr:uid="{00000000-0005-0000-0000-000077570000}"/>
    <cellStyle name="60% - Énfasis2 2 5 2 2 2 7" xfId="46702" xr:uid="{9B0B5A76-676B-4E7E-84CB-8E06BDA3348D}"/>
    <cellStyle name="60% - Énfasis2 2 5 2 2 3" xfId="7216" xr:uid="{00000000-0005-0000-0000-000078570000}"/>
    <cellStyle name="60% - Énfasis2 2 5 2 2 3 2" xfId="29309" xr:uid="{00000000-0005-0000-0000-000079570000}"/>
    <cellStyle name="60% - Énfasis2 2 5 2 2 4" xfId="16377" xr:uid="{00000000-0005-0000-0000-00007A570000}"/>
    <cellStyle name="60% - Énfasis2 2 5 2 2 4 2" xfId="34194" xr:uid="{00000000-0005-0000-0000-00007B570000}"/>
    <cellStyle name="60% - Énfasis2 2 5 2 2 5" xfId="21618" xr:uid="{00000000-0005-0000-0000-00007C570000}"/>
    <cellStyle name="60% - Énfasis2 2 5 2 2 6" xfId="12127" xr:uid="{00000000-0005-0000-0000-00007D570000}"/>
    <cellStyle name="60% - Énfasis2 2 5 2 2 7" xfId="24268" xr:uid="{00000000-0005-0000-0000-00007E570000}"/>
    <cellStyle name="60% - Énfasis2 2 5 2 2 8" xfId="39098" xr:uid="{00000000-0005-0000-0000-00007F570000}"/>
    <cellStyle name="60% - Énfasis2 2 5 2 2 9" xfId="44166" xr:uid="{0416E9DD-A93E-4B74-8BF4-0089B8123000}"/>
    <cellStyle name="60% - Énfasis2 2 5 2 3" xfId="1687" xr:uid="{00000000-0005-0000-0000-000080570000}"/>
    <cellStyle name="60% - Énfasis2 2 5 2 3 2" xfId="4129" xr:uid="{00000000-0005-0000-0000-000081570000}"/>
    <cellStyle name="60% - Énfasis2 2 5 2 3 2 2" xfId="18239" xr:uid="{00000000-0005-0000-0000-000082570000}"/>
    <cellStyle name="60% - Énfasis2 2 5 2 3 2 2 2" xfId="31132" xr:uid="{00000000-0005-0000-0000-000083570000}"/>
    <cellStyle name="60% - Énfasis2 2 5 2 3 2 3" xfId="13950" xr:uid="{00000000-0005-0000-0000-000084570000}"/>
    <cellStyle name="60% - Énfasis2 2 5 2 3 2 3 2" xfId="36017" xr:uid="{00000000-0005-0000-0000-000085570000}"/>
    <cellStyle name="60% - Énfasis2 2 5 2 3 2 4" xfId="9072" xr:uid="{00000000-0005-0000-0000-000086570000}"/>
    <cellStyle name="60% - Énfasis2 2 5 2 3 2 5" xfId="26197" xr:uid="{00000000-0005-0000-0000-000087570000}"/>
    <cellStyle name="60% - Énfasis2 2 5 2 3 2 6" xfId="41026" xr:uid="{00000000-0005-0000-0000-000088570000}"/>
    <cellStyle name="60% - Énfasis2 2 5 2 3 2 7" xfId="46089" xr:uid="{C1BA6237-CFB7-4D3D-85A7-8DBC9D381F9A}"/>
    <cellStyle name="60% - Énfasis2 2 5 2 3 3" xfId="6603" xr:uid="{00000000-0005-0000-0000-000089570000}"/>
    <cellStyle name="60% - Énfasis2 2 5 2 3 3 2" xfId="28696" xr:uid="{00000000-0005-0000-0000-00008A570000}"/>
    <cellStyle name="60% - Énfasis2 2 5 2 3 4" xfId="21005" xr:uid="{00000000-0005-0000-0000-00008B570000}"/>
    <cellStyle name="60% - Énfasis2 2 5 2 3 4 2" xfId="33581" xr:uid="{00000000-0005-0000-0000-00008C570000}"/>
    <cellStyle name="60% - Énfasis2 2 5 2 3 5" xfId="11514" xr:uid="{00000000-0005-0000-0000-00008D570000}"/>
    <cellStyle name="60% - Énfasis2 2 5 2 3 6" xfId="23655" xr:uid="{00000000-0005-0000-0000-00008E570000}"/>
    <cellStyle name="60% - Énfasis2 2 5 2 3 7" xfId="38485" xr:uid="{00000000-0005-0000-0000-00008F570000}"/>
    <cellStyle name="60% - Énfasis2 2 5 2 3 8" xfId="43553" xr:uid="{4720C8FE-AD09-4B59-A700-965E760FF1A9}"/>
    <cellStyle name="60% - Énfasis2 2 5 2 4" xfId="3191" xr:uid="{00000000-0005-0000-0000-000090570000}"/>
    <cellStyle name="60% - Énfasis2 2 5 2 4 2" xfId="17301" xr:uid="{00000000-0005-0000-0000-000091570000}"/>
    <cellStyle name="60% - Énfasis2 2 5 2 4 2 2" xfId="30194" xr:uid="{00000000-0005-0000-0000-000092570000}"/>
    <cellStyle name="60% - Énfasis2 2 5 2 4 3" xfId="13012" xr:uid="{00000000-0005-0000-0000-000093570000}"/>
    <cellStyle name="60% - Énfasis2 2 5 2 4 3 2" xfId="35079" xr:uid="{00000000-0005-0000-0000-000094570000}"/>
    <cellStyle name="60% - Énfasis2 2 5 2 4 4" xfId="8134" xr:uid="{00000000-0005-0000-0000-000095570000}"/>
    <cellStyle name="60% - Énfasis2 2 5 2 4 5" xfId="25259" xr:uid="{00000000-0005-0000-0000-000096570000}"/>
    <cellStyle name="60% - Énfasis2 2 5 2 4 6" xfId="40088" xr:uid="{00000000-0005-0000-0000-000097570000}"/>
    <cellStyle name="60% - Énfasis2 2 5 2 4 7" xfId="45151" xr:uid="{0B6CE296-F6EA-41A4-96A3-EB77F289563E}"/>
    <cellStyle name="60% - Énfasis2 2 5 2 5" xfId="5665" xr:uid="{00000000-0005-0000-0000-000098570000}"/>
    <cellStyle name="60% - Énfasis2 2 5 2 5 2" xfId="27758" xr:uid="{00000000-0005-0000-0000-000099570000}"/>
    <cellStyle name="60% - Énfasis2 2 5 2 6" xfId="15746" xr:uid="{00000000-0005-0000-0000-00009A570000}"/>
    <cellStyle name="60% - Énfasis2 2 5 2 6 2" xfId="32643" xr:uid="{00000000-0005-0000-0000-00009B570000}"/>
    <cellStyle name="60% - Énfasis2 2 5 2 7" xfId="20049" xr:uid="{00000000-0005-0000-0000-00009C570000}"/>
    <cellStyle name="60% - Énfasis2 2 5 2 8" xfId="10576" xr:uid="{00000000-0005-0000-0000-00009D570000}"/>
    <cellStyle name="60% - Énfasis2 2 5 2 9" xfId="22717" xr:uid="{00000000-0005-0000-0000-00009E570000}"/>
    <cellStyle name="60% - Énfasis2 2 5 3" xfId="1464" xr:uid="{00000000-0005-0000-0000-00009F570000}"/>
    <cellStyle name="60% - Énfasis2 2 5 3 2" xfId="3906" xr:uid="{00000000-0005-0000-0000-0000A0570000}"/>
    <cellStyle name="60% - Énfasis2 2 5 3 2 2" xfId="18016" xr:uid="{00000000-0005-0000-0000-0000A1570000}"/>
    <cellStyle name="60% - Énfasis2 2 5 3 2 2 2" xfId="30909" xr:uid="{00000000-0005-0000-0000-0000A2570000}"/>
    <cellStyle name="60% - Énfasis2 2 5 3 2 3" xfId="13727" xr:uid="{00000000-0005-0000-0000-0000A3570000}"/>
    <cellStyle name="60% - Énfasis2 2 5 3 2 3 2" xfId="35794" xr:uid="{00000000-0005-0000-0000-0000A4570000}"/>
    <cellStyle name="60% - Énfasis2 2 5 3 2 4" xfId="8849" xr:uid="{00000000-0005-0000-0000-0000A5570000}"/>
    <cellStyle name="60% - Énfasis2 2 5 3 2 5" xfId="25974" xr:uid="{00000000-0005-0000-0000-0000A6570000}"/>
    <cellStyle name="60% - Énfasis2 2 5 3 2 6" xfId="40803" xr:uid="{00000000-0005-0000-0000-0000A7570000}"/>
    <cellStyle name="60% - Énfasis2 2 5 3 2 7" xfId="45866" xr:uid="{232559D1-8E55-4828-A4E1-219CEF3491ED}"/>
    <cellStyle name="60% - Énfasis2 2 5 3 3" xfId="6380" xr:uid="{00000000-0005-0000-0000-0000A8570000}"/>
    <cellStyle name="60% - Énfasis2 2 5 3 3 2" xfId="28473" xr:uid="{00000000-0005-0000-0000-0000A9570000}"/>
    <cellStyle name="60% - Énfasis2 2 5 3 4" xfId="15523" xr:uid="{00000000-0005-0000-0000-0000AA570000}"/>
    <cellStyle name="60% - Énfasis2 2 5 3 4 2" xfId="33358" xr:uid="{00000000-0005-0000-0000-0000AB570000}"/>
    <cellStyle name="60% - Énfasis2 2 5 3 5" xfId="20782" xr:uid="{00000000-0005-0000-0000-0000AC570000}"/>
    <cellStyle name="60% - Énfasis2 2 5 3 6" xfId="11291" xr:uid="{00000000-0005-0000-0000-0000AD570000}"/>
    <cellStyle name="60% - Énfasis2 2 5 3 7" xfId="23432" xr:uid="{00000000-0005-0000-0000-0000AE570000}"/>
    <cellStyle name="60% - Énfasis2 2 5 3 8" xfId="38262" xr:uid="{00000000-0005-0000-0000-0000AF570000}"/>
    <cellStyle name="60% - Énfasis2 2 5 3 9" xfId="43330" xr:uid="{79F2117C-C874-4F22-B630-5C17A642D252}"/>
    <cellStyle name="60% - Énfasis2 2 5 4" xfId="2077" xr:uid="{00000000-0005-0000-0000-0000B0570000}"/>
    <cellStyle name="60% - Énfasis2 2 5 4 2" xfId="4519" xr:uid="{00000000-0005-0000-0000-0000B1570000}"/>
    <cellStyle name="60% - Énfasis2 2 5 4 2 2" xfId="18629" xr:uid="{00000000-0005-0000-0000-0000B2570000}"/>
    <cellStyle name="60% - Énfasis2 2 5 4 2 2 2" xfId="31522" xr:uid="{00000000-0005-0000-0000-0000B3570000}"/>
    <cellStyle name="60% - Énfasis2 2 5 4 2 3" xfId="14340" xr:uid="{00000000-0005-0000-0000-0000B4570000}"/>
    <cellStyle name="60% - Énfasis2 2 5 4 2 3 2" xfId="36407" xr:uid="{00000000-0005-0000-0000-0000B5570000}"/>
    <cellStyle name="60% - Énfasis2 2 5 4 2 4" xfId="9462" xr:uid="{00000000-0005-0000-0000-0000B6570000}"/>
    <cellStyle name="60% - Énfasis2 2 5 4 2 5" xfId="26587" xr:uid="{00000000-0005-0000-0000-0000B7570000}"/>
    <cellStyle name="60% - Énfasis2 2 5 4 2 6" xfId="41416" xr:uid="{00000000-0005-0000-0000-0000B8570000}"/>
    <cellStyle name="60% - Énfasis2 2 5 4 2 7" xfId="46479" xr:uid="{8E5F4D09-FAC2-47A7-A919-F93DEAEBF4D7}"/>
    <cellStyle name="60% - Énfasis2 2 5 4 3" xfId="6993" xr:uid="{00000000-0005-0000-0000-0000B9570000}"/>
    <cellStyle name="60% - Énfasis2 2 5 4 3 2" xfId="29086" xr:uid="{00000000-0005-0000-0000-0000BA570000}"/>
    <cellStyle name="60% - Énfasis2 2 5 4 4" xfId="16154" xr:uid="{00000000-0005-0000-0000-0000BB570000}"/>
    <cellStyle name="60% - Énfasis2 2 5 4 4 2" xfId="33971" xr:uid="{00000000-0005-0000-0000-0000BC570000}"/>
    <cellStyle name="60% - Énfasis2 2 5 4 5" xfId="21395" xr:uid="{00000000-0005-0000-0000-0000BD570000}"/>
    <cellStyle name="60% - Énfasis2 2 5 4 6" xfId="11904" xr:uid="{00000000-0005-0000-0000-0000BE570000}"/>
    <cellStyle name="60% - Énfasis2 2 5 4 7" xfId="24045" xr:uid="{00000000-0005-0000-0000-0000BF570000}"/>
    <cellStyle name="60% - Énfasis2 2 5 4 8" xfId="38875" xr:uid="{00000000-0005-0000-0000-0000C0570000}"/>
    <cellStyle name="60% - Énfasis2 2 5 4 9" xfId="43943" xr:uid="{DC9D7645-A1B9-4676-8409-5F6EFEE04CEF}"/>
    <cellStyle name="60% - Énfasis2 2 5 5" xfId="2581" xr:uid="{00000000-0005-0000-0000-0000C1570000}"/>
    <cellStyle name="60% - Énfasis2 2 5 5 2" xfId="5023" xr:uid="{00000000-0005-0000-0000-0000C2570000}"/>
    <cellStyle name="60% - Énfasis2 2 5 5 2 2" xfId="19133" xr:uid="{00000000-0005-0000-0000-0000C3570000}"/>
    <cellStyle name="60% - Énfasis2 2 5 5 2 2 2" xfId="32026" xr:uid="{00000000-0005-0000-0000-0000C4570000}"/>
    <cellStyle name="60% - Énfasis2 2 5 5 2 3" xfId="14844" xr:uid="{00000000-0005-0000-0000-0000C5570000}"/>
    <cellStyle name="60% - Énfasis2 2 5 5 2 3 2" xfId="36911" xr:uid="{00000000-0005-0000-0000-0000C6570000}"/>
    <cellStyle name="60% - Énfasis2 2 5 5 2 4" xfId="9966" xr:uid="{00000000-0005-0000-0000-0000C7570000}"/>
    <cellStyle name="60% - Énfasis2 2 5 5 2 5" xfId="27091" xr:uid="{00000000-0005-0000-0000-0000C8570000}"/>
    <cellStyle name="60% - Énfasis2 2 5 5 2 6" xfId="41920" xr:uid="{00000000-0005-0000-0000-0000C9570000}"/>
    <cellStyle name="60% - Énfasis2 2 5 5 2 7" xfId="46983" xr:uid="{E0768C1D-0045-4674-A5E9-095659DC2159}"/>
    <cellStyle name="60% - Énfasis2 2 5 5 3" xfId="7497" xr:uid="{00000000-0005-0000-0000-0000CA570000}"/>
    <cellStyle name="60% - Énfasis2 2 5 5 3 2" xfId="29590" xr:uid="{00000000-0005-0000-0000-0000CB570000}"/>
    <cellStyle name="60% - Énfasis2 2 5 5 4" xfId="16658" xr:uid="{00000000-0005-0000-0000-0000CC570000}"/>
    <cellStyle name="60% - Énfasis2 2 5 5 4 2" xfId="34475" xr:uid="{00000000-0005-0000-0000-0000CD570000}"/>
    <cellStyle name="60% - Énfasis2 2 5 5 5" xfId="21899" xr:uid="{00000000-0005-0000-0000-0000CE570000}"/>
    <cellStyle name="60% - Énfasis2 2 5 5 6" xfId="12408" xr:uid="{00000000-0005-0000-0000-0000CF570000}"/>
    <cellStyle name="60% - Énfasis2 2 5 5 7" xfId="24549" xr:uid="{00000000-0005-0000-0000-0000D0570000}"/>
    <cellStyle name="60% - Énfasis2 2 5 5 8" xfId="39379" xr:uid="{00000000-0005-0000-0000-0000D1570000}"/>
    <cellStyle name="60% - Énfasis2 2 5 5 9" xfId="44447" xr:uid="{F3159B3D-2696-46F2-AAC3-798A2D6E9308}"/>
    <cellStyle name="60% - Énfasis2 2 5 6" xfId="1022" xr:uid="{00000000-0005-0000-0000-0000D2570000}"/>
    <cellStyle name="60% - Énfasis2 2 5 6 2" xfId="3467" xr:uid="{00000000-0005-0000-0000-0000D3570000}"/>
    <cellStyle name="60% - Énfasis2 2 5 6 2 2" xfId="17577" xr:uid="{00000000-0005-0000-0000-0000D4570000}"/>
    <cellStyle name="60% - Énfasis2 2 5 6 2 2 2" xfId="30470" xr:uid="{00000000-0005-0000-0000-0000D5570000}"/>
    <cellStyle name="60% - Énfasis2 2 5 6 2 3" xfId="13288" xr:uid="{00000000-0005-0000-0000-0000D6570000}"/>
    <cellStyle name="60% - Énfasis2 2 5 6 2 3 2" xfId="35355" xr:uid="{00000000-0005-0000-0000-0000D7570000}"/>
    <cellStyle name="60% - Énfasis2 2 5 6 2 4" xfId="8410" xr:uid="{00000000-0005-0000-0000-0000D8570000}"/>
    <cellStyle name="60% - Énfasis2 2 5 6 2 5" xfId="25535" xr:uid="{00000000-0005-0000-0000-0000D9570000}"/>
    <cellStyle name="60% - Énfasis2 2 5 6 2 6" xfId="40364" xr:uid="{00000000-0005-0000-0000-0000DA570000}"/>
    <cellStyle name="60% - Énfasis2 2 5 6 2 7" xfId="45427" xr:uid="{4F3E3383-4FE8-4978-AF6F-5A0341BF96E6}"/>
    <cellStyle name="60% - Énfasis2 2 5 6 3" xfId="5941" xr:uid="{00000000-0005-0000-0000-0000DB570000}"/>
    <cellStyle name="60% - Énfasis2 2 5 6 3 2" xfId="28034" xr:uid="{00000000-0005-0000-0000-0000DC570000}"/>
    <cellStyle name="60% - Énfasis2 2 5 6 4" xfId="20343" xr:uid="{00000000-0005-0000-0000-0000DD570000}"/>
    <cellStyle name="60% - Énfasis2 2 5 6 4 2" xfId="32919" xr:uid="{00000000-0005-0000-0000-0000DE570000}"/>
    <cellStyle name="60% - Énfasis2 2 5 6 5" xfId="10852" xr:uid="{00000000-0005-0000-0000-0000DF570000}"/>
    <cellStyle name="60% - Énfasis2 2 5 6 6" xfId="22993" xr:uid="{00000000-0005-0000-0000-0000E0570000}"/>
    <cellStyle name="60% - Énfasis2 2 5 6 7" xfId="37823" xr:uid="{00000000-0005-0000-0000-0000E1570000}"/>
    <cellStyle name="60% - Énfasis2 2 5 6 8" xfId="42891" xr:uid="{605771D0-5B0D-4A00-B340-8EDA868D0D5C}"/>
    <cellStyle name="60% - Énfasis2 2 5 7" xfId="2968" xr:uid="{00000000-0005-0000-0000-0000E2570000}"/>
    <cellStyle name="60% - Énfasis2 2 5 7 2" xfId="17078" xr:uid="{00000000-0005-0000-0000-0000E3570000}"/>
    <cellStyle name="60% - Énfasis2 2 5 7 2 2" xfId="29971" xr:uid="{00000000-0005-0000-0000-0000E4570000}"/>
    <cellStyle name="60% - Énfasis2 2 5 7 3" xfId="12789" xr:uid="{00000000-0005-0000-0000-0000E5570000}"/>
    <cellStyle name="60% - Énfasis2 2 5 7 3 2" xfId="34856" xr:uid="{00000000-0005-0000-0000-0000E6570000}"/>
    <cellStyle name="60% - Énfasis2 2 5 7 4" xfId="7911" xr:uid="{00000000-0005-0000-0000-0000E7570000}"/>
    <cellStyle name="60% - Énfasis2 2 5 7 5" xfId="25036" xr:uid="{00000000-0005-0000-0000-0000E8570000}"/>
    <cellStyle name="60% - Énfasis2 2 5 7 6" xfId="39865" xr:uid="{00000000-0005-0000-0000-0000E9570000}"/>
    <cellStyle name="60% - Énfasis2 2 5 7 7" xfId="44928" xr:uid="{CB3BAE7D-E777-401A-BAB0-D8E4A1D0ECB3}"/>
    <cellStyle name="60% - Énfasis2 2 5 8" xfId="5442" xr:uid="{00000000-0005-0000-0000-0000EA570000}"/>
    <cellStyle name="60% - Énfasis2 2 5 8 2" xfId="27535" xr:uid="{00000000-0005-0000-0000-0000EB570000}"/>
    <cellStyle name="60% - Énfasis2 2 5 9" xfId="15084" xr:uid="{00000000-0005-0000-0000-0000EC570000}"/>
    <cellStyle name="60% - Énfasis2 2 5 9 2" xfId="32420" xr:uid="{00000000-0005-0000-0000-0000ED570000}"/>
    <cellStyle name="60% - Énfasis2 2 6" xfId="526" xr:uid="{00000000-0005-0000-0000-0000EE570000}"/>
    <cellStyle name="60% - Énfasis2 2 6 10" xfId="19474" xr:uid="{00000000-0005-0000-0000-0000EF570000}"/>
    <cellStyle name="60% - Énfasis2 2 6 11" xfId="19886" xr:uid="{00000000-0005-0000-0000-0000F0570000}"/>
    <cellStyle name="60% - Énfasis2 2 6 12" xfId="10413" xr:uid="{00000000-0005-0000-0000-0000F1570000}"/>
    <cellStyle name="60% - Énfasis2 2 6 13" xfId="22554" xr:uid="{00000000-0005-0000-0000-0000F2570000}"/>
    <cellStyle name="60% - Énfasis2 2 6 14" xfId="37384" xr:uid="{00000000-0005-0000-0000-0000F3570000}"/>
    <cellStyle name="60% - Énfasis2 2 6 15" xfId="42452" xr:uid="{D4489C62-4363-4535-B816-925D6EFB90DB}"/>
    <cellStyle name="60% - Énfasis2 2 6 2" xfId="691" xr:uid="{00000000-0005-0000-0000-0000F4570000}"/>
    <cellStyle name="60% - Énfasis2 2 6 2 10" xfId="37548" xr:uid="{00000000-0005-0000-0000-0000F5570000}"/>
    <cellStyle name="60% - Énfasis2 2 6 2 11" xfId="42616" xr:uid="{88FA1B6A-A610-4F65-9706-6958BE046E22}"/>
    <cellStyle name="60% - Énfasis2 2 6 2 2" xfId="2301" xr:uid="{00000000-0005-0000-0000-0000F6570000}"/>
    <cellStyle name="60% - Énfasis2 2 6 2 2 2" xfId="4743" xr:uid="{00000000-0005-0000-0000-0000F7570000}"/>
    <cellStyle name="60% - Énfasis2 2 6 2 2 2 2" xfId="18853" xr:uid="{00000000-0005-0000-0000-0000F8570000}"/>
    <cellStyle name="60% - Énfasis2 2 6 2 2 2 2 2" xfId="31746" xr:uid="{00000000-0005-0000-0000-0000F9570000}"/>
    <cellStyle name="60% - Énfasis2 2 6 2 2 2 3" xfId="14564" xr:uid="{00000000-0005-0000-0000-0000FA570000}"/>
    <cellStyle name="60% - Énfasis2 2 6 2 2 2 3 2" xfId="36631" xr:uid="{00000000-0005-0000-0000-0000FB570000}"/>
    <cellStyle name="60% - Énfasis2 2 6 2 2 2 4" xfId="9686" xr:uid="{00000000-0005-0000-0000-0000FC570000}"/>
    <cellStyle name="60% - Énfasis2 2 6 2 2 2 5" xfId="26811" xr:uid="{00000000-0005-0000-0000-0000FD570000}"/>
    <cellStyle name="60% - Énfasis2 2 6 2 2 2 6" xfId="41640" xr:uid="{00000000-0005-0000-0000-0000FE570000}"/>
    <cellStyle name="60% - Énfasis2 2 6 2 2 2 7" xfId="46703" xr:uid="{0E470D28-C81F-4E3E-8AE6-302C79B4DDAE}"/>
    <cellStyle name="60% - Énfasis2 2 6 2 2 3" xfId="7217" xr:uid="{00000000-0005-0000-0000-0000FF570000}"/>
    <cellStyle name="60% - Énfasis2 2 6 2 2 3 2" xfId="29310" xr:uid="{00000000-0005-0000-0000-000000580000}"/>
    <cellStyle name="60% - Énfasis2 2 6 2 2 4" xfId="16378" xr:uid="{00000000-0005-0000-0000-000001580000}"/>
    <cellStyle name="60% - Énfasis2 2 6 2 2 4 2" xfId="34195" xr:uid="{00000000-0005-0000-0000-000002580000}"/>
    <cellStyle name="60% - Énfasis2 2 6 2 2 5" xfId="21619" xr:uid="{00000000-0005-0000-0000-000003580000}"/>
    <cellStyle name="60% - Énfasis2 2 6 2 2 6" xfId="12128" xr:uid="{00000000-0005-0000-0000-000004580000}"/>
    <cellStyle name="60% - Énfasis2 2 6 2 2 7" xfId="24269" xr:uid="{00000000-0005-0000-0000-000005580000}"/>
    <cellStyle name="60% - Énfasis2 2 6 2 2 8" xfId="39099" xr:uid="{00000000-0005-0000-0000-000006580000}"/>
    <cellStyle name="60% - Énfasis2 2 6 2 2 9" xfId="44167" xr:uid="{EDCCF23B-BCEE-4BAB-8019-416EE42994F8}"/>
    <cellStyle name="60% - Énfasis2 2 6 2 3" xfId="1688" xr:uid="{00000000-0005-0000-0000-000007580000}"/>
    <cellStyle name="60% - Énfasis2 2 6 2 3 2" xfId="4130" xr:uid="{00000000-0005-0000-0000-000008580000}"/>
    <cellStyle name="60% - Énfasis2 2 6 2 3 2 2" xfId="18240" xr:uid="{00000000-0005-0000-0000-000009580000}"/>
    <cellStyle name="60% - Énfasis2 2 6 2 3 2 2 2" xfId="31133" xr:uid="{00000000-0005-0000-0000-00000A580000}"/>
    <cellStyle name="60% - Énfasis2 2 6 2 3 2 3" xfId="13951" xr:uid="{00000000-0005-0000-0000-00000B580000}"/>
    <cellStyle name="60% - Énfasis2 2 6 2 3 2 3 2" xfId="36018" xr:uid="{00000000-0005-0000-0000-00000C580000}"/>
    <cellStyle name="60% - Énfasis2 2 6 2 3 2 4" xfId="9073" xr:uid="{00000000-0005-0000-0000-00000D580000}"/>
    <cellStyle name="60% - Énfasis2 2 6 2 3 2 5" xfId="26198" xr:uid="{00000000-0005-0000-0000-00000E580000}"/>
    <cellStyle name="60% - Énfasis2 2 6 2 3 2 6" xfId="41027" xr:uid="{00000000-0005-0000-0000-00000F580000}"/>
    <cellStyle name="60% - Énfasis2 2 6 2 3 2 7" xfId="46090" xr:uid="{B086CBC9-A161-4E9E-8491-36E495130F6B}"/>
    <cellStyle name="60% - Énfasis2 2 6 2 3 3" xfId="6604" xr:uid="{00000000-0005-0000-0000-000010580000}"/>
    <cellStyle name="60% - Énfasis2 2 6 2 3 3 2" xfId="28697" xr:uid="{00000000-0005-0000-0000-000011580000}"/>
    <cellStyle name="60% - Énfasis2 2 6 2 3 4" xfId="21006" xr:uid="{00000000-0005-0000-0000-000012580000}"/>
    <cellStyle name="60% - Énfasis2 2 6 2 3 4 2" xfId="33582" xr:uid="{00000000-0005-0000-0000-000013580000}"/>
    <cellStyle name="60% - Énfasis2 2 6 2 3 5" xfId="11515" xr:uid="{00000000-0005-0000-0000-000014580000}"/>
    <cellStyle name="60% - Énfasis2 2 6 2 3 6" xfId="23656" xr:uid="{00000000-0005-0000-0000-000015580000}"/>
    <cellStyle name="60% - Énfasis2 2 6 2 3 7" xfId="38486" xr:uid="{00000000-0005-0000-0000-000016580000}"/>
    <cellStyle name="60% - Énfasis2 2 6 2 3 8" xfId="43554" xr:uid="{0C4947B1-45BA-42FD-92B3-5D978790D28C}"/>
    <cellStyle name="60% - Énfasis2 2 6 2 4" xfId="3192" xr:uid="{00000000-0005-0000-0000-000017580000}"/>
    <cellStyle name="60% - Énfasis2 2 6 2 4 2" xfId="17302" xr:uid="{00000000-0005-0000-0000-000018580000}"/>
    <cellStyle name="60% - Énfasis2 2 6 2 4 2 2" xfId="30195" xr:uid="{00000000-0005-0000-0000-000019580000}"/>
    <cellStyle name="60% - Énfasis2 2 6 2 4 3" xfId="13013" xr:uid="{00000000-0005-0000-0000-00001A580000}"/>
    <cellStyle name="60% - Énfasis2 2 6 2 4 3 2" xfId="35080" xr:uid="{00000000-0005-0000-0000-00001B580000}"/>
    <cellStyle name="60% - Énfasis2 2 6 2 4 4" xfId="8135" xr:uid="{00000000-0005-0000-0000-00001C580000}"/>
    <cellStyle name="60% - Énfasis2 2 6 2 4 5" xfId="25260" xr:uid="{00000000-0005-0000-0000-00001D580000}"/>
    <cellStyle name="60% - Énfasis2 2 6 2 4 6" xfId="40089" xr:uid="{00000000-0005-0000-0000-00001E580000}"/>
    <cellStyle name="60% - Énfasis2 2 6 2 4 7" xfId="45152" xr:uid="{986E0FF6-4852-41CF-9D47-39B9D2C63EAF}"/>
    <cellStyle name="60% - Énfasis2 2 6 2 5" xfId="5666" xr:uid="{00000000-0005-0000-0000-00001F580000}"/>
    <cellStyle name="60% - Énfasis2 2 6 2 5 2" xfId="27759" xr:uid="{00000000-0005-0000-0000-000020580000}"/>
    <cellStyle name="60% - Énfasis2 2 6 2 6" xfId="15747" xr:uid="{00000000-0005-0000-0000-000021580000}"/>
    <cellStyle name="60% - Énfasis2 2 6 2 6 2" xfId="32644" xr:uid="{00000000-0005-0000-0000-000022580000}"/>
    <cellStyle name="60% - Énfasis2 2 6 2 7" xfId="20050" xr:uid="{00000000-0005-0000-0000-000023580000}"/>
    <cellStyle name="60% - Énfasis2 2 6 2 8" xfId="10577" xr:uid="{00000000-0005-0000-0000-000024580000}"/>
    <cellStyle name="60% - Énfasis2 2 6 2 9" xfId="22718" xr:uid="{00000000-0005-0000-0000-000025580000}"/>
    <cellStyle name="60% - Énfasis2 2 6 3" xfId="1524" xr:uid="{00000000-0005-0000-0000-000026580000}"/>
    <cellStyle name="60% - Énfasis2 2 6 3 2" xfId="3966" xr:uid="{00000000-0005-0000-0000-000027580000}"/>
    <cellStyle name="60% - Énfasis2 2 6 3 2 2" xfId="18076" xr:uid="{00000000-0005-0000-0000-000028580000}"/>
    <cellStyle name="60% - Énfasis2 2 6 3 2 2 2" xfId="30969" xr:uid="{00000000-0005-0000-0000-000029580000}"/>
    <cellStyle name="60% - Énfasis2 2 6 3 2 3" xfId="13787" xr:uid="{00000000-0005-0000-0000-00002A580000}"/>
    <cellStyle name="60% - Énfasis2 2 6 3 2 3 2" xfId="35854" xr:uid="{00000000-0005-0000-0000-00002B580000}"/>
    <cellStyle name="60% - Énfasis2 2 6 3 2 4" xfId="8909" xr:uid="{00000000-0005-0000-0000-00002C580000}"/>
    <cellStyle name="60% - Énfasis2 2 6 3 2 5" xfId="26034" xr:uid="{00000000-0005-0000-0000-00002D580000}"/>
    <cellStyle name="60% - Énfasis2 2 6 3 2 6" xfId="40863" xr:uid="{00000000-0005-0000-0000-00002E580000}"/>
    <cellStyle name="60% - Énfasis2 2 6 3 2 7" xfId="45926" xr:uid="{18CC2E0A-C8ED-4042-B0A6-B036EFEDDB8A}"/>
    <cellStyle name="60% - Énfasis2 2 6 3 3" xfId="6440" xr:uid="{00000000-0005-0000-0000-00002F580000}"/>
    <cellStyle name="60% - Énfasis2 2 6 3 3 2" xfId="28533" xr:uid="{00000000-0005-0000-0000-000030580000}"/>
    <cellStyle name="60% - Énfasis2 2 6 3 4" xfId="15583" xr:uid="{00000000-0005-0000-0000-000031580000}"/>
    <cellStyle name="60% - Énfasis2 2 6 3 4 2" xfId="33418" xr:uid="{00000000-0005-0000-0000-000032580000}"/>
    <cellStyle name="60% - Énfasis2 2 6 3 5" xfId="20842" xr:uid="{00000000-0005-0000-0000-000033580000}"/>
    <cellStyle name="60% - Énfasis2 2 6 3 6" xfId="11351" xr:uid="{00000000-0005-0000-0000-000034580000}"/>
    <cellStyle name="60% - Énfasis2 2 6 3 7" xfId="23492" xr:uid="{00000000-0005-0000-0000-000035580000}"/>
    <cellStyle name="60% - Énfasis2 2 6 3 8" xfId="38322" xr:uid="{00000000-0005-0000-0000-000036580000}"/>
    <cellStyle name="60% - Énfasis2 2 6 3 9" xfId="43390" xr:uid="{A2344537-A526-42BF-B687-46016E300894}"/>
    <cellStyle name="60% - Énfasis2 2 6 4" xfId="2137" xr:uid="{00000000-0005-0000-0000-000037580000}"/>
    <cellStyle name="60% - Énfasis2 2 6 4 2" xfId="4579" xr:uid="{00000000-0005-0000-0000-000038580000}"/>
    <cellStyle name="60% - Énfasis2 2 6 4 2 2" xfId="18689" xr:uid="{00000000-0005-0000-0000-000039580000}"/>
    <cellStyle name="60% - Énfasis2 2 6 4 2 2 2" xfId="31582" xr:uid="{00000000-0005-0000-0000-00003A580000}"/>
    <cellStyle name="60% - Énfasis2 2 6 4 2 3" xfId="14400" xr:uid="{00000000-0005-0000-0000-00003B580000}"/>
    <cellStyle name="60% - Énfasis2 2 6 4 2 3 2" xfId="36467" xr:uid="{00000000-0005-0000-0000-00003C580000}"/>
    <cellStyle name="60% - Énfasis2 2 6 4 2 4" xfId="9522" xr:uid="{00000000-0005-0000-0000-00003D580000}"/>
    <cellStyle name="60% - Énfasis2 2 6 4 2 5" xfId="26647" xr:uid="{00000000-0005-0000-0000-00003E580000}"/>
    <cellStyle name="60% - Énfasis2 2 6 4 2 6" xfId="41476" xr:uid="{00000000-0005-0000-0000-00003F580000}"/>
    <cellStyle name="60% - Énfasis2 2 6 4 2 7" xfId="46539" xr:uid="{41A38FB9-6EB8-4E87-9338-1BAD7342E995}"/>
    <cellStyle name="60% - Énfasis2 2 6 4 3" xfId="7053" xr:uid="{00000000-0005-0000-0000-000040580000}"/>
    <cellStyle name="60% - Énfasis2 2 6 4 3 2" xfId="29146" xr:uid="{00000000-0005-0000-0000-000041580000}"/>
    <cellStyle name="60% - Énfasis2 2 6 4 4" xfId="16214" xr:uid="{00000000-0005-0000-0000-000042580000}"/>
    <cellStyle name="60% - Énfasis2 2 6 4 4 2" xfId="34031" xr:uid="{00000000-0005-0000-0000-000043580000}"/>
    <cellStyle name="60% - Énfasis2 2 6 4 5" xfId="21455" xr:uid="{00000000-0005-0000-0000-000044580000}"/>
    <cellStyle name="60% - Énfasis2 2 6 4 6" xfId="11964" xr:uid="{00000000-0005-0000-0000-000045580000}"/>
    <cellStyle name="60% - Énfasis2 2 6 4 7" xfId="24105" xr:uid="{00000000-0005-0000-0000-000046580000}"/>
    <cellStyle name="60% - Énfasis2 2 6 4 8" xfId="38935" xr:uid="{00000000-0005-0000-0000-000047580000}"/>
    <cellStyle name="60% - Énfasis2 2 6 4 9" xfId="44003" xr:uid="{BF3F67AB-4FE1-4BC7-8A0A-65629B48D78C}"/>
    <cellStyle name="60% - Énfasis2 2 6 5" xfId="2582" xr:uid="{00000000-0005-0000-0000-000048580000}"/>
    <cellStyle name="60% - Énfasis2 2 6 5 2" xfId="5024" xr:uid="{00000000-0005-0000-0000-000049580000}"/>
    <cellStyle name="60% - Énfasis2 2 6 5 2 2" xfId="19134" xr:uid="{00000000-0005-0000-0000-00004A580000}"/>
    <cellStyle name="60% - Énfasis2 2 6 5 2 2 2" xfId="32027" xr:uid="{00000000-0005-0000-0000-00004B580000}"/>
    <cellStyle name="60% - Énfasis2 2 6 5 2 3" xfId="14845" xr:uid="{00000000-0005-0000-0000-00004C580000}"/>
    <cellStyle name="60% - Énfasis2 2 6 5 2 3 2" xfId="36912" xr:uid="{00000000-0005-0000-0000-00004D580000}"/>
    <cellStyle name="60% - Énfasis2 2 6 5 2 4" xfId="9967" xr:uid="{00000000-0005-0000-0000-00004E580000}"/>
    <cellStyle name="60% - Énfasis2 2 6 5 2 5" xfId="27092" xr:uid="{00000000-0005-0000-0000-00004F580000}"/>
    <cellStyle name="60% - Énfasis2 2 6 5 2 6" xfId="41921" xr:uid="{00000000-0005-0000-0000-000050580000}"/>
    <cellStyle name="60% - Énfasis2 2 6 5 2 7" xfId="46984" xr:uid="{E8F0C9B9-3107-4DEB-96B1-E89B6E511495}"/>
    <cellStyle name="60% - Énfasis2 2 6 5 3" xfId="7498" xr:uid="{00000000-0005-0000-0000-000051580000}"/>
    <cellStyle name="60% - Énfasis2 2 6 5 3 2" xfId="29591" xr:uid="{00000000-0005-0000-0000-000052580000}"/>
    <cellStyle name="60% - Énfasis2 2 6 5 4" xfId="16659" xr:uid="{00000000-0005-0000-0000-000053580000}"/>
    <cellStyle name="60% - Énfasis2 2 6 5 4 2" xfId="34476" xr:uid="{00000000-0005-0000-0000-000054580000}"/>
    <cellStyle name="60% - Énfasis2 2 6 5 5" xfId="21900" xr:uid="{00000000-0005-0000-0000-000055580000}"/>
    <cellStyle name="60% - Énfasis2 2 6 5 6" xfId="12409" xr:uid="{00000000-0005-0000-0000-000056580000}"/>
    <cellStyle name="60% - Énfasis2 2 6 5 7" xfId="24550" xr:uid="{00000000-0005-0000-0000-000057580000}"/>
    <cellStyle name="60% - Énfasis2 2 6 5 8" xfId="39380" xr:uid="{00000000-0005-0000-0000-000058580000}"/>
    <cellStyle name="60% - Énfasis2 2 6 5 9" xfId="44448" xr:uid="{28D9EC20-E5CF-4805-8A02-00D19D71CE6B}"/>
    <cellStyle name="60% - Énfasis2 2 6 6" xfId="1082" xr:uid="{00000000-0005-0000-0000-000059580000}"/>
    <cellStyle name="60% - Énfasis2 2 6 6 2" xfId="3527" xr:uid="{00000000-0005-0000-0000-00005A580000}"/>
    <cellStyle name="60% - Énfasis2 2 6 6 2 2" xfId="17637" xr:uid="{00000000-0005-0000-0000-00005B580000}"/>
    <cellStyle name="60% - Énfasis2 2 6 6 2 2 2" xfId="30530" xr:uid="{00000000-0005-0000-0000-00005C580000}"/>
    <cellStyle name="60% - Énfasis2 2 6 6 2 3" xfId="13348" xr:uid="{00000000-0005-0000-0000-00005D580000}"/>
    <cellStyle name="60% - Énfasis2 2 6 6 2 3 2" xfId="35415" xr:uid="{00000000-0005-0000-0000-00005E580000}"/>
    <cellStyle name="60% - Énfasis2 2 6 6 2 4" xfId="8470" xr:uid="{00000000-0005-0000-0000-00005F580000}"/>
    <cellStyle name="60% - Énfasis2 2 6 6 2 5" xfId="25595" xr:uid="{00000000-0005-0000-0000-000060580000}"/>
    <cellStyle name="60% - Énfasis2 2 6 6 2 6" xfId="40424" xr:uid="{00000000-0005-0000-0000-000061580000}"/>
    <cellStyle name="60% - Énfasis2 2 6 6 2 7" xfId="45487" xr:uid="{1F74780E-F38D-4FB2-AD45-948E07DCBEBC}"/>
    <cellStyle name="60% - Énfasis2 2 6 6 3" xfId="6001" xr:uid="{00000000-0005-0000-0000-000062580000}"/>
    <cellStyle name="60% - Énfasis2 2 6 6 3 2" xfId="28094" xr:uid="{00000000-0005-0000-0000-000063580000}"/>
    <cellStyle name="60% - Énfasis2 2 6 6 4" xfId="20403" xr:uid="{00000000-0005-0000-0000-000064580000}"/>
    <cellStyle name="60% - Énfasis2 2 6 6 4 2" xfId="32979" xr:uid="{00000000-0005-0000-0000-000065580000}"/>
    <cellStyle name="60% - Énfasis2 2 6 6 5" xfId="10912" xr:uid="{00000000-0005-0000-0000-000066580000}"/>
    <cellStyle name="60% - Énfasis2 2 6 6 6" xfId="23053" xr:uid="{00000000-0005-0000-0000-000067580000}"/>
    <cellStyle name="60% - Énfasis2 2 6 6 7" xfId="37883" xr:uid="{00000000-0005-0000-0000-000068580000}"/>
    <cellStyle name="60% - Énfasis2 2 6 6 8" xfId="42951" xr:uid="{40C59110-F92D-42A4-A570-3B2B20E0C4D4}"/>
    <cellStyle name="60% - Énfasis2 2 6 7" xfId="3028" xr:uid="{00000000-0005-0000-0000-000069580000}"/>
    <cellStyle name="60% - Énfasis2 2 6 7 2" xfId="17138" xr:uid="{00000000-0005-0000-0000-00006A580000}"/>
    <cellStyle name="60% - Énfasis2 2 6 7 2 2" xfId="30031" xr:uid="{00000000-0005-0000-0000-00006B580000}"/>
    <cellStyle name="60% - Énfasis2 2 6 7 3" xfId="12849" xr:uid="{00000000-0005-0000-0000-00006C580000}"/>
    <cellStyle name="60% - Énfasis2 2 6 7 3 2" xfId="34916" xr:uid="{00000000-0005-0000-0000-00006D580000}"/>
    <cellStyle name="60% - Énfasis2 2 6 7 4" xfId="7971" xr:uid="{00000000-0005-0000-0000-00006E580000}"/>
    <cellStyle name="60% - Énfasis2 2 6 7 5" xfId="25096" xr:uid="{00000000-0005-0000-0000-00006F580000}"/>
    <cellStyle name="60% - Énfasis2 2 6 7 6" xfId="39925" xr:uid="{00000000-0005-0000-0000-000070580000}"/>
    <cellStyle name="60% - Énfasis2 2 6 7 7" xfId="44988" xr:uid="{36B29458-E8AF-49CA-8129-ECC05CA29086}"/>
    <cellStyle name="60% - Énfasis2 2 6 8" xfId="5502" xr:uid="{00000000-0005-0000-0000-000071580000}"/>
    <cellStyle name="60% - Énfasis2 2 6 8 2" xfId="27595" xr:uid="{00000000-0005-0000-0000-000072580000}"/>
    <cellStyle name="60% - Énfasis2 2 6 9" xfId="15144" xr:uid="{00000000-0005-0000-0000-000073580000}"/>
    <cellStyle name="60% - Énfasis2 2 6 9 2" xfId="32480" xr:uid="{00000000-0005-0000-0000-000074580000}"/>
    <cellStyle name="60% - Énfasis2 2 7" xfId="274" xr:uid="{00000000-0005-0000-0000-000075580000}"/>
    <cellStyle name="60% - Énfasis2 2 7 10" xfId="22330" xr:uid="{00000000-0005-0000-0000-000076580000}"/>
    <cellStyle name="60% - Énfasis2 2 7 11" xfId="37160" xr:uid="{00000000-0005-0000-0000-000077580000}"/>
    <cellStyle name="60% - Énfasis2 2 7 12" xfId="42228" xr:uid="{23D34BC9-BF45-4B21-A88F-DE3E2149E6E5}"/>
    <cellStyle name="60% - Énfasis2 2 7 2" xfId="1297" xr:uid="{00000000-0005-0000-0000-000078580000}"/>
    <cellStyle name="60% - Énfasis2 2 7 2 2" xfId="3742" xr:uid="{00000000-0005-0000-0000-000079580000}"/>
    <cellStyle name="60% - Énfasis2 2 7 2 2 2" xfId="17852" xr:uid="{00000000-0005-0000-0000-00007A580000}"/>
    <cellStyle name="60% - Énfasis2 2 7 2 2 2 2" xfId="30745" xr:uid="{00000000-0005-0000-0000-00007B580000}"/>
    <cellStyle name="60% - Énfasis2 2 7 2 2 3" xfId="13563" xr:uid="{00000000-0005-0000-0000-00007C580000}"/>
    <cellStyle name="60% - Énfasis2 2 7 2 2 3 2" xfId="35630" xr:uid="{00000000-0005-0000-0000-00007D580000}"/>
    <cellStyle name="60% - Énfasis2 2 7 2 2 4" xfId="8685" xr:uid="{00000000-0005-0000-0000-00007E580000}"/>
    <cellStyle name="60% - Énfasis2 2 7 2 2 5" xfId="25810" xr:uid="{00000000-0005-0000-0000-00007F580000}"/>
    <cellStyle name="60% - Énfasis2 2 7 2 2 6" xfId="40639" xr:uid="{00000000-0005-0000-0000-000080580000}"/>
    <cellStyle name="60% - Énfasis2 2 7 2 2 7" xfId="45702" xr:uid="{E1172DCE-F336-43EB-8D31-A3588F535BBE}"/>
    <cellStyle name="60% - Énfasis2 2 7 2 3" xfId="6216" xr:uid="{00000000-0005-0000-0000-000081580000}"/>
    <cellStyle name="60% - Énfasis2 2 7 2 3 2" xfId="28309" xr:uid="{00000000-0005-0000-0000-000082580000}"/>
    <cellStyle name="60% - Énfasis2 2 7 2 4" xfId="15359" xr:uid="{00000000-0005-0000-0000-000083580000}"/>
    <cellStyle name="60% - Énfasis2 2 7 2 4 2" xfId="33194" xr:uid="{00000000-0005-0000-0000-000084580000}"/>
    <cellStyle name="60% - Énfasis2 2 7 2 5" xfId="20618" xr:uid="{00000000-0005-0000-0000-000085580000}"/>
    <cellStyle name="60% - Énfasis2 2 7 2 6" xfId="11127" xr:uid="{00000000-0005-0000-0000-000086580000}"/>
    <cellStyle name="60% - Énfasis2 2 7 2 7" xfId="23268" xr:uid="{00000000-0005-0000-0000-000087580000}"/>
    <cellStyle name="60% - Énfasis2 2 7 2 8" xfId="38098" xr:uid="{00000000-0005-0000-0000-000088580000}"/>
    <cellStyle name="60% - Énfasis2 2 7 2 9" xfId="43166" xr:uid="{ABD83CB3-64E3-49D5-AD36-FD18E200B6A0}"/>
    <cellStyle name="60% - Énfasis2 2 7 3" xfId="1913" xr:uid="{00000000-0005-0000-0000-000089580000}"/>
    <cellStyle name="60% - Énfasis2 2 7 3 2" xfId="4355" xr:uid="{00000000-0005-0000-0000-00008A580000}"/>
    <cellStyle name="60% - Énfasis2 2 7 3 2 2" xfId="18465" xr:uid="{00000000-0005-0000-0000-00008B580000}"/>
    <cellStyle name="60% - Énfasis2 2 7 3 2 2 2" xfId="31358" xr:uid="{00000000-0005-0000-0000-00008C580000}"/>
    <cellStyle name="60% - Énfasis2 2 7 3 2 3" xfId="14176" xr:uid="{00000000-0005-0000-0000-00008D580000}"/>
    <cellStyle name="60% - Énfasis2 2 7 3 2 3 2" xfId="36243" xr:uid="{00000000-0005-0000-0000-00008E580000}"/>
    <cellStyle name="60% - Énfasis2 2 7 3 2 4" xfId="9298" xr:uid="{00000000-0005-0000-0000-00008F580000}"/>
    <cellStyle name="60% - Énfasis2 2 7 3 2 5" xfId="26423" xr:uid="{00000000-0005-0000-0000-000090580000}"/>
    <cellStyle name="60% - Énfasis2 2 7 3 2 6" xfId="41252" xr:uid="{00000000-0005-0000-0000-000091580000}"/>
    <cellStyle name="60% - Énfasis2 2 7 3 2 7" xfId="46315" xr:uid="{92974661-FD5D-401F-8F84-6B0C8986806D}"/>
    <cellStyle name="60% - Énfasis2 2 7 3 3" xfId="6829" xr:uid="{00000000-0005-0000-0000-000092580000}"/>
    <cellStyle name="60% - Énfasis2 2 7 3 3 2" xfId="28922" xr:uid="{00000000-0005-0000-0000-000093580000}"/>
    <cellStyle name="60% - Énfasis2 2 7 3 4" xfId="15990" xr:uid="{00000000-0005-0000-0000-000094580000}"/>
    <cellStyle name="60% - Énfasis2 2 7 3 4 2" xfId="33807" xr:uid="{00000000-0005-0000-0000-000095580000}"/>
    <cellStyle name="60% - Énfasis2 2 7 3 5" xfId="21231" xr:uid="{00000000-0005-0000-0000-000096580000}"/>
    <cellStyle name="60% - Énfasis2 2 7 3 6" xfId="11740" xr:uid="{00000000-0005-0000-0000-000097580000}"/>
    <cellStyle name="60% - Énfasis2 2 7 3 7" xfId="23881" xr:uid="{00000000-0005-0000-0000-000098580000}"/>
    <cellStyle name="60% - Énfasis2 2 7 3 8" xfId="38711" xr:uid="{00000000-0005-0000-0000-000099580000}"/>
    <cellStyle name="60% - Énfasis2 2 7 3 9" xfId="43779" xr:uid="{4F16A1A1-A61D-4DE7-9DE4-0433667632F0}"/>
    <cellStyle name="60% - Énfasis2 2 7 4" xfId="1133" xr:uid="{00000000-0005-0000-0000-00009A580000}"/>
    <cellStyle name="60% - Énfasis2 2 7 4 2" xfId="3578" xr:uid="{00000000-0005-0000-0000-00009B580000}"/>
    <cellStyle name="60% - Énfasis2 2 7 4 2 2" xfId="17688" xr:uid="{00000000-0005-0000-0000-00009C580000}"/>
    <cellStyle name="60% - Énfasis2 2 7 4 2 2 2" xfId="30581" xr:uid="{00000000-0005-0000-0000-00009D580000}"/>
    <cellStyle name="60% - Énfasis2 2 7 4 2 3" xfId="13399" xr:uid="{00000000-0005-0000-0000-00009E580000}"/>
    <cellStyle name="60% - Énfasis2 2 7 4 2 3 2" xfId="35466" xr:uid="{00000000-0005-0000-0000-00009F580000}"/>
    <cellStyle name="60% - Énfasis2 2 7 4 2 4" xfId="8521" xr:uid="{00000000-0005-0000-0000-0000A0580000}"/>
    <cellStyle name="60% - Énfasis2 2 7 4 2 5" xfId="25646" xr:uid="{00000000-0005-0000-0000-0000A1580000}"/>
    <cellStyle name="60% - Énfasis2 2 7 4 2 6" xfId="40475" xr:uid="{00000000-0005-0000-0000-0000A2580000}"/>
    <cellStyle name="60% - Énfasis2 2 7 4 2 7" xfId="45538" xr:uid="{C99E77A6-055C-4CC3-BD99-37F11076EEE8}"/>
    <cellStyle name="60% - Énfasis2 2 7 4 3" xfId="6052" xr:uid="{00000000-0005-0000-0000-0000A3580000}"/>
    <cellStyle name="60% - Énfasis2 2 7 4 3 2" xfId="28145" xr:uid="{00000000-0005-0000-0000-0000A4580000}"/>
    <cellStyle name="60% - Énfasis2 2 7 4 4" xfId="20454" xr:uid="{00000000-0005-0000-0000-0000A5580000}"/>
    <cellStyle name="60% - Énfasis2 2 7 4 4 2" xfId="33030" xr:uid="{00000000-0005-0000-0000-0000A6580000}"/>
    <cellStyle name="60% - Énfasis2 2 7 4 5" xfId="10963" xr:uid="{00000000-0005-0000-0000-0000A7580000}"/>
    <cellStyle name="60% - Énfasis2 2 7 4 6" xfId="23104" xr:uid="{00000000-0005-0000-0000-0000A8580000}"/>
    <cellStyle name="60% - Énfasis2 2 7 4 7" xfId="37934" xr:uid="{00000000-0005-0000-0000-0000A9580000}"/>
    <cellStyle name="60% - Énfasis2 2 7 4 8" xfId="43002" xr:uid="{C61C6AFF-B09F-424A-9661-688BEEDEEB6A}"/>
    <cellStyle name="60% - Énfasis2 2 7 5" xfId="2804" xr:uid="{00000000-0005-0000-0000-0000AA580000}"/>
    <cellStyle name="60% - Énfasis2 2 7 5 2" xfId="16914" xr:uid="{00000000-0005-0000-0000-0000AB580000}"/>
    <cellStyle name="60% - Énfasis2 2 7 5 2 2" xfId="29807" xr:uid="{00000000-0005-0000-0000-0000AC580000}"/>
    <cellStyle name="60% - Énfasis2 2 7 5 3" xfId="12625" xr:uid="{00000000-0005-0000-0000-0000AD580000}"/>
    <cellStyle name="60% - Énfasis2 2 7 5 3 2" xfId="34692" xr:uid="{00000000-0005-0000-0000-0000AE580000}"/>
    <cellStyle name="60% - Énfasis2 2 7 5 4" xfId="7747" xr:uid="{00000000-0005-0000-0000-0000AF580000}"/>
    <cellStyle name="60% - Énfasis2 2 7 5 5" xfId="24872" xr:uid="{00000000-0005-0000-0000-0000B0580000}"/>
    <cellStyle name="60% - Énfasis2 2 7 5 6" xfId="39701" xr:uid="{00000000-0005-0000-0000-0000B1580000}"/>
    <cellStyle name="60% - Énfasis2 2 7 5 7" xfId="44764" xr:uid="{7A9981BD-B5AA-4A47-A8C3-8C2ED6286964}"/>
    <cellStyle name="60% - Énfasis2 2 7 6" xfId="5278" xr:uid="{00000000-0005-0000-0000-0000B2580000}"/>
    <cellStyle name="60% - Énfasis2 2 7 6 2" xfId="27371" xr:uid="{00000000-0005-0000-0000-0000B3580000}"/>
    <cellStyle name="60% - Énfasis2 2 7 7" xfId="15195" xr:uid="{00000000-0005-0000-0000-0000B4580000}"/>
    <cellStyle name="60% - Énfasis2 2 7 7 2" xfId="32256" xr:uid="{00000000-0005-0000-0000-0000B5580000}"/>
    <cellStyle name="60% - Énfasis2 2 7 8" xfId="19662" xr:uid="{00000000-0005-0000-0000-0000B6580000}"/>
    <cellStyle name="60% - Énfasis2 2 7 9" xfId="10189" xr:uid="{00000000-0005-0000-0000-0000B7580000}"/>
    <cellStyle name="60% - Énfasis2 2 8" xfId="682" xr:uid="{00000000-0005-0000-0000-0000B8580000}"/>
    <cellStyle name="60% - Énfasis2 2 8 10" xfId="37539" xr:uid="{00000000-0005-0000-0000-0000B9580000}"/>
    <cellStyle name="60% - Énfasis2 2 8 11" xfId="42607" xr:uid="{46A9634F-E099-41F0-AD81-42EA146CEB67}"/>
    <cellStyle name="60% - Énfasis2 2 8 2" xfId="2292" xr:uid="{00000000-0005-0000-0000-0000BA580000}"/>
    <cellStyle name="60% - Énfasis2 2 8 2 2" xfId="4734" xr:uid="{00000000-0005-0000-0000-0000BB580000}"/>
    <cellStyle name="60% - Énfasis2 2 8 2 2 2" xfId="18844" xr:uid="{00000000-0005-0000-0000-0000BC580000}"/>
    <cellStyle name="60% - Énfasis2 2 8 2 2 2 2" xfId="31737" xr:uid="{00000000-0005-0000-0000-0000BD580000}"/>
    <cellStyle name="60% - Énfasis2 2 8 2 2 3" xfId="14555" xr:uid="{00000000-0005-0000-0000-0000BE580000}"/>
    <cellStyle name="60% - Énfasis2 2 8 2 2 3 2" xfId="36622" xr:uid="{00000000-0005-0000-0000-0000BF580000}"/>
    <cellStyle name="60% - Énfasis2 2 8 2 2 4" xfId="9677" xr:uid="{00000000-0005-0000-0000-0000C0580000}"/>
    <cellStyle name="60% - Énfasis2 2 8 2 2 5" xfId="26802" xr:uid="{00000000-0005-0000-0000-0000C1580000}"/>
    <cellStyle name="60% - Énfasis2 2 8 2 2 6" xfId="41631" xr:uid="{00000000-0005-0000-0000-0000C2580000}"/>
    <cellStyle name="60% - Énfasis2 2 8 2 2 7" xfId="46694" xr:uid="{CB23CB4A-3B7D-47D5-80EB-989712E9429A}"/>
    <cellStyle name="60% - Énfasis2 2 8 2 3" xfId="7208" xr:uid="{00000000-0005-0000-0000-0000C3580000}"/>
    <cellStyle name="60% - Énfasis2 2 8 2 3 2" xfId="29301" xr:uid="{00000000-0005-0000-0000-0000C4580000}"/>
    <cellStyle name="60% - Énfasis2 2 8 2 4" xfId="16369" xr:uid="{00000000-0005-0000-0000-0000C5580000}"/>
    <cellStyle name="60% - Énfasis2 2 8 2 4 2" xfId="34186" xr:uid="{00000000-0005-0000-0000-0000C6580000}"/>
    <cellStyle name="60% - Énfasis2 2 8 2 5" xfId="21610" xr:uid="{00000000-0005-0000-0000-0000C7580000}"/>
    <cellStyle name="60% - Énfasis2 2 8 2 6" xfId="12119" xr:uid="{00000000-0005-0000-0000-0000C8580000}"/>
    <cellStyle name="60% - Énfasis2 2 8 2 7" xfId="24260" xr:uid="{00000000-0005-0000-0000-0000C9580000}"/>
    <cellStyle name="60% - Énfasis2 2 8 2 8" xfId="39090" xr:uid="{00000000-0005-0000-0000-0000CA580000}"/>
    <cellStyle name="60% - Énfasis2 2 8 2 9" xfId="44158" xr:uid="{6EE35C89-E918-4AF6-81C4-E150FF56D513}"/>
    <cellStyle name="60% - Énfasis2 2 8 3" xfId="1679" xr:uid="{00000000-0005-0000-0000-0000CB580000}"/>
    <cellStyle name="60% - Énfasis2 2 8 3 2" xfId="4121" xr:uid="{00000000-0005-0000-0000-0000CC580000}"/>
    <cellStyle name="60% - Énfasis2 2 8 3 2 2" xfId="18231" xr:uid="{00000000-0005-0000-0000-0000CD580000}"/>
    <cellStyle name="60% - Énfasis2 2 8 3 2 2 2" xfId="31124" xr:uid="{00000000-0005-0000-0000-0000CE580000}"/>
    <cellStyle name="60% - Énfasis2 2 8 3 2 3" xfId="13942" xr:uid="{00000000-0005-0000-0000-0000CF580000}"/>
    <cellStyle name="60% - Énfasis2 2 8 3 2 3 2" xfId="36009" xr:uid="{00000000-0005-0000-0000-0000D0580000}"/>
    <cellStyle name="60% - Énfasis2 2 8 3 2 4" xfId="9064" xr:uid="{00000000-0005-0000-0000-0000D1580000}"/>
    <cellStyle name="60% - Énfasis2 2 8 3 2 5" xfId="26189" xr:uid="{00000000-0005-0000-0000-0000D2580000}"/>
    <cellStyle name="60% - Énfasis2 2 8 3 2 6" xfId="41018" xr:uid="{00000000-0005-0000-0000-0000D3580000}"/>
    <cellStyle name="60% - Énfasis2 2 8 3 2 7" xfId="46081" xr:uid="{F710C10F-1DC6-4260-AA03-60EDA91E8779}"/>
    <cellStyle name="60% - Énfasis2 2 8 3 3" xfId="6595" xr:uid="{00000000-0005-0000-0000-0000D4580000}"/>
    <cellStyle name="60% - Énfasis2 2 8 3 3 2" xfId="28688" xr:uid="{00000000-0005-0000-0000-0000D5580000}"/>
    <cellStyle name="60% - Énfasis2 2 8 3 4" xfId="20997" xr:uid="{00000000-0005-0000-0000-0000D6580000}"/>
    <cellStyle name="60% - Énfasis2 2 8 3 4 2" xfId="33573" xr:uid="{00000000-0005-0000-0000-0000D7580000}"/>
    <cellStyle name="60% - Énfasis2 2 8 3 5" xfId="11506" xr:uid="{00000000-0005-0000-0000-0000D8580000}"/>
    <cellStyle name="60% - Énfasis2 2 8 3 6" xfId="23647" xr:uid="{00000000-0005-0000-0000-0000D9580000}"/>
    <cellStyle name="60% - Énfasis2 2 8 3 7" xfId="38477" xr:uid="{00000000-0005-0000-0000-0000DA580000}"/>
    <cellStyle name="60% - Énfasis2 2 8 3 8" xfId="43545" xr:uid="{8D0DADF2-37EB-48B5-86CB-FC084ACB15A7}"/>
    <cellStyle name="60% - Énfasis2 2 8 4" xfId="3183" xr:uid="{00000000-0005-0000-0000-0000DB580000}"/>
    <cellStyle name="60% - Énfasis2 2 8 4 2" xfId="17293" xr:uid="{00000000-0005-0000-0000-0000DC580000}"/>
    <cellStyle name="60% - Énfasis2 2 8 4 2 2" xfId="30186" xr:uid="{00000000-0005-0000-0000-0000DD580000}"/>
    <cellStyle name="60% - Énfasis2 2 8 4 3" xfId="13004" xr:uid="{00000000-0005-0000-0000-0000DE580000}"/>
    <cellStyle name="60% - Énfasis2 2 8 4 3 2" xfId="35071" xr:uid="{00000000-0005-0000-0000-0000DF580000}"/>
    <cellStyle name="60% - Énfasis2 2 8 4 4" xfId="8126" xr:uid="{00000000-0005-0000-0000-0000E0580000}"/>
    <cellStyle name="60% - Énfasis2 2 8 4 5" xfId="25251" xr:uid="{00000000-0005-0000-0000-0000E1580000}"/>
    <cellStyle name="60% - Énfasis2 2 8 4 6" xfId="40080" xr:uid="{00000000-0005-0000-0000-0000E2580000}"/>
    <cellStyle name="60% - Énfasis2 2 8 4 7" xfId="45143" xr:uid="{3D40D39D-83F6-4619-81B1-D842B26BF255}"/>
    <cellStyle name="60% - Énfasis2 2 8 5" xfId="5657" xr:uid="{00000000-0005-0000-0000-0000E3580000}"/>
    <cellStyle name="60% - Énfasis2 2 8 5 2" xfId="27750" xr:uid="{00000000-0005-0000-0000-0000E4580000}"/>
    <cellStyle name="60% - Énfasis2 2 8 6" xfId="15738" xr:uid="{00000000-0005-0000-0000-0000E5580000}"/>
    <cellStyle name="60% - Énfasis2 2 8 6 2" xfId="32635" xr:uid="{00000000-0005-0000-0000-0000E6580000}"/>
    <cellStyle name="60% - Énfasis2 2 8 7" xfId="20041" xr:uid="{00000000-0005-0000-0000-0000E7580000}"/>
    <cellStyle name="60% - Énfasis2 2 8 8" xfId="10568" xr:uid="{00000000-0005-0000-0000-0000E8580000}"/>
    <cellStyle name="60% - Énfasis2 2 8 9" xfId="22709" xr:uid="{00000000-0005-0000-0000-0000E9580000}"/>
    <cellStyle name="60% - Énfasis2 2 9" xfId="836" xr:uid="{00000000-0005-0000-0000-0000EA580000}"/>
    <cellStyle name="60% - Énfasis2 2 9 10" xfId="42705" xr:uid="{26D7A061-C623-46BB-AFF9-5B22C1B258DB}"/>
    <cellStyle name="60% - Énfasis2 2 9 2" xfId="1188" xr:uid="{00000000-0005-0000-0000-0000EB580000}"/>
    <cellStyle name="60% - Énfasis2 2 9 2 2" xfId="3633" xr:uid="{00000000-0005-0000-0000-0000EC580000}"/>
    <cellStyle name="60% - Énfasis2 2 9 2 2 2" xfId="17743" xr:uid="{00000000-0005-0000-0000-0000ED580000}"/>
    <cellStyle name="60% - Énfasis2 2 9 2 2 2 2" xfId="30636" xr:uid="{00000000-0005-0000-0000-0000EE580000}"/>
    <cellStyle name="60% - Énfasis2 2 9 2 2 3" xfId="13454" xr:uid="{00000000-0005-0000-0000-0000EF580000}"/>
    <cellStyle name="60% - Énfasis2 2 9 2 2 3 2" xfId="35521" xr:uid="{00000000-0005-0000-0000-0000F0580000}"/>
    <cellStyle name="60% - Énfasis2 2 9 2 2 4" xfId="8576" xr:uid="{00000000-0005-0000-0000-0000F1580000}"/>
    <cellStyle name="60% - Énfasis2 2 9 2 2 5" xfId="25701" xr:uid="{00000000-0005-0000-0000-0000F2580000}"/>
    <cellStyle name="60% - Énfasis2 2 9 2 2 6" xfId="40530" xr:uid="{00000000-0005-0000-0000-0000F3580000}"/>
    <cellStyle name="60% - Énfasis2 2 9 2 2 7" xfId="45593" xr:uid="{B7608417-3C0A-4DD6-9CC6-5E86EE961D19}"/>
    <cellStyle name="60% - Énfasis2 2 9 2 3" xfId="6107" xr:uid="{00000000-0005-0000-0000-0000F4580000}"/>
    <cellStyle name="60% - Énfasis2 2 9 2 3 2" xfId="28200" xr:uid="{00000000-0005-0000-0000-0000F5580000}"/>
    <cellStyle name="60% - Énfasis2 2 9 2 4" xfId="20509" xr:uid="{00000000-0005-0000-0000-0000F6580000}"/>
    <cellStyle name="60% - Énfasis2 2 9 2 4 2" xfId="33085" xr:uid="{00000000-0005-0000-0000-0000F7580000}"/>
    <cellStyle name="60% - Énfasis2 2 9 2 5" xfId="11018" xr:uid="{00000000-0005-0000-0000-0000F8580000}"/>
    <cellStyle name="60% - Énfasis2 2 9 2 6" xfId="23159" xr:uid="{00000000-0005-0000-0000-0000F9580000}"/>
    <cellStyle name="60% - Énfasis2 2 9 2 7" xfId="37989" xr:uid="{00000000-0005-0000-0000-0000FA580000}"/>
    <cellStyle name="60% - Énfasis2 2 9 2 8" xfId="43057" xr:uid="{0EFC39D3-E0CA-42C6-B437-B62BAE82BEBD}"/>
    <cellStyle name="60% - Énfasis2 2 9 3" xfId="3281" xr:uid="{00000000-0005-0000-0000-0000FB580000}"/>
    <cellStyle name="60% - Énfasis2 2 9 3 2" xfId="17391" xr:uid="{00000000-0005-0000-0000-0000FC580000}"/>
    <cellStyle name="60% - Énfasis2 2 9 3 2 2" xfId="30284" xr:uid="{00000000-0005-0000-0000-0000FD580000}"/>
    <cellStyle name="60% - Énfasis2 2 9 3 3" xfId="13102" xr:uid="{00000000-0005-0000-0000-0000FE580000}"/>
    <cellStyle name="60% - Énfasis2 2 9 3 3 2" xfId="35169" xr:uid="{00000000-0005-0000-0000-0000FF580000}"/>
    <cellStyle name="60% - Énfasis2 2 9 3 4" xfId="8224" xr:uid="{00000000-0005-0000-0000-000000590000}"/>
    <cellStyle name="60% - Énfasis2 2 9 3 5" xfId="25349" xr:uid="{00000000-0005-0000-0000-000001590000}"/>
    <cellStyle name="60% - Énfasis2 2 9 3 6" xfId="40178" xr:uid="{00000000-0005-0000-0000-000002590000}"/>
    <cellStyle name="60% - Énfasis2 2 9 3 7" xfId="45241" xr:uid="{469C0F48-9930-4640-9C1B-6B04145E2160}"/>
    <cellStyle name="60% - Énfasis2 2 9 4" xfId="5755" xr:uid="{00000000-0005-0000-0000-000003590000}"/>
    <cellStyle name="60% - Énfasis2 2 9 4 2" xfId="27848" xr:uid="{00000000-0005-0000-0000-000004590000}"/>
    <cellStyle name="60% - Énfasis2 2 9 5" xfId="15250" xr:uid="{00000000-0005-0000-0000-000005590000}"/>
    <cellStyle name="60% - Énfasis2 2 9 5 2" xfId="32733" xr:uid="{00000000-0005-0000-0000-000006590000}"/>
    <cellStyle name="60% - Énfasis2 2 9 6" xfId="20157" xr:uid="{00000000-0005-0000-0000-000007590000}"/>
    <cellStyle name="60% - Énfasis2 2 9 7" xfId="10666" xr:uid="{00000000-0005-0000-0000-000008590000}"/>
    <cellStyle name="60% - Énfasis2 2 9 8" xfId="22807" xr:uid="{00000000-0005-0000-0000-000009590000}"/>
    <cellStyle name="60% - Énfasis2 2 9 9" xfId="37637" xr:uid="{00000000-0005-0000-0000-00000A590000}"/>
    <cellStyle name="60% - Énfasis3" xfId="33" builtinId="40" customBuiltin="1"/>
    <cellStyle name="60% - Énfasis3 2" xfId="125" xr:uid="{00000000-0005-0000-0000-00000C590000}"/>
    <cellStyle name="60% - Énfasis3 2 10" xfId="1806" xr:uid="{00000000-0005-0000-0000-00000D590000}"/>
    <cellStyle name="60% - Énfasis3 2 10 2" xfId="4248" xr:uid="{00000000-0005-0000-0000-00000E590000}"/>
    <cellStyle name="60% - Énfasis3 2 10 2 2" xfId="18358" xr:uid="{00000000-0005-0000-0000-00000F590000}"/>
    <cellStyle name="60% - Énfasis3 2 10 2 2 2" xfId="31251" xr:uid="{00000000-0005-0000-0000-000010590000}"/>
    <cellStyle name="60% - Énfasis3 2 10 2 3" xfId="14069" xr:uid="{00000000-0005-0000-0000-000011590000}"/>
    <cellStyle name="60% - Énfasis3 2 10 2 3 2" xfId="36136" xr:uid="{00000000-0005-0000-0000-000012590000}"/>
    <cellStyle name="60% - Énfasis3 2 10 2 4" xfId="9191" xr:uid="{00000000-0005-0000-0000-000013590000}"/>
    <cellStyle name="60% - Énfasis3 2 10 2 5" xfId="26316" xr:uid="{00000000-0005-0000-0000-000014590000}"/>
    <cellStyle name="60% - Énfasis3 2 10 2 6" xfId="41145" xr:uid="{00000000-0005-0000-0000-000015590000}"/>
    <cellStyle name="60% - Énfasis3 2 10 2 7" xfId="46208" xr:uid="{DC410EEC-96F2-4939-9754-1645AFB6FF73}"/>
    <cellStyle name="60% - Énfasis3 2 10 3" xfId="6722" xr:uid="{00000000-0005-0000-0000-000016590000}"/>
    <cellStyle name="60% - Énfasis3 2 10 3 2" xfId="28815" xr:uid="{00000000-0005-0000-0000-000017590000}"/>
    <cellStyle name="60% - Énfasis3 2 10 4" xfId="15883" xr:uid="{00000000-0005-0000-0000-000018590000}"/>
    <cellStyle name="60% - Énfasis3 2 10 4 2" xfId="33700" xr:uid="{00000000-0005-0000-0000-000019590000}"/>
    <cellStyle name="60% - Énfasis3 2 10 5" xfId="21124" xr:uid="{00000000-0005-0000-0000-00001A590000}"/>
    <cellStyle name="60% - Énfasis3 2 10 6" xfId="11633" xr:uid="{00000000-0005-0000-0000-00001B590000}"/>
    <cellStyle name="60% - Énfasis3 2 10 7" xfId="23774" xr:uid="{00000000-0005-0000-0000-00001C590000}"/>
    <cellStyle name="60% - Énfasis3 2 10 8" xfId="38604" xr:uid="{00000000-0005-0000-0000-00001D590000}"/>
    <cellStyle name="60% - Énfasis3 2 10 9" xfId="43672" xr:uid="{D3C4CED6-E1D0-4568-958B-F844BE93AF3B}"/>
    <cellStyle name="60% - Énfasis3 2 11" xfId="2445" xr:uid="{00000000-0005-0000-0000-00001E590000}"/>
    <cellStyle name="60% - Énfasis3 2 11 2" xfId="4887" xr:uid="{00000000-0005-0000-0000-00001F590000}"/>
    <cellStyle name="60% - Énfasis3 2 11 2 2" xfId="18997" xr:uid="{00000000-0005-0000-0000-000020590000}"/>
    <cellStyle name="60% - Énfasis3 2 11 2 2 2" xfId="31890" xr:uid="{00000000-0005-0000-0000-000021590000}"/>
    <cellStyle name="60% - Énfasis3 2 11 2 3" xfId="14708" xr:uid="{00000000-0005-0000-0000-000022590000}"/>
    <cellStyle name="60% - Énfasis3 2 11 2 3 2" xfId="36775" xr:uid="{00000000-0005-0000-0000-000023590000}"/>
    <cellStyle name="60% - Énfasis3 2 11 2 4" xfId="9830" xr:uid="{00000000-0005-0000-0000-000024590000}"/>
    <cellStyle name="60% - Énfasis3 2 11 2 5" xfId="26955" xr:uid="{00000000-0005-0000-0000-000025590000}"/>
    <cellStyle name="60% - Énfasis3 2 11 2 6" xfId="41784" xr:uid="{00000000-0005-0000-0000-000026590000}"/>
    <cellStyle name="60% - Énfasis3 2 11 2 7" xfId="46847" xr:uid="{DE6C0475-FE60-42A7-A2BC-9C380350FA59}"/>
    <cellStyle name="60% - Énfasis3 2 11 3" xfId="7361" xr:uid="{00000000-0005-0000-0000-000027590000}"/>
    <cellStyle name="60% - Énfasis3 2 11 3 2" xfId="29454" xr:uid="{00000000-0005-0000-0000-000028590000}"/>
    <cellStyle name="60% - Énfasis3 2 11 4" xfId="16522" xr:uid="{00000000-0005-0000-0000-000029590000}"/>
    <cellStyle name="60% - Énfasis3 2 11 4 2" xfId="34339" xr:uid="{00000000-0005-0000-0000-00002A590000}"/>
    <cellStyle name="60% - Énfasis3 2 11 5" xfId="21763" xr:uid="{00000000-0005-0000-0000-00002B590000}"/>
    <cellStyle name="60% - Énfasis3 2 11 6" xfId="12272" xr:uid="{00000000-0005-0000-0000-00002C590000}"/>
    <cellStyle name="60% - Énfasis3 2 11 7" xfId="24413" xr:uid="{00000000-0005-0000-0000-00002D590000}"/>
    <cellStyle name="60% - Énfasis3 2 11 8" xfId="39243" xr:uid="{00000000-0005-0000-0000-00002E590000}"/>
    <cellStyle name="60% - Énfasis3 2 11 9" xfId="44311" xr:uid="{61493546-87EE-4F45-B1B2-7108C7C77596}"/>
    <cellStyle name="60% - Énfasis3 2 12" xfId="849" xr:uid="{00000000-0005-0000-0000-00002F590000}"/>
    <cellStyle name="60% - Énfasis3 2 12 2" xfId="3294" xr:uid="{00000000-0005-0000-0000-000030590000}"/>
    <cellStyle name="60% - Énfasis3 2 12 2 2" xfId="17404" xr:uid="{00000000-0005-0000-0000-000031590000}"/>
    <cellStyle name="60% - Énfasis3 2 12 2 2 2" xfId="30297" xr:uid="{00000000-0005-0000-0000-000032590000}"/>
    <cellStyle name="60% - Énfasis3 2 12 2 3" xfId="13115" xr:uid="{00000000-0005-0000-0000-000033590000}"/>
    <cellStyle name="60% - Énfasis3 2 12 2 3 2" xfId="35182" xr:uid="{00000000-0005-0000-0000-000034590000}"/>
    <cellStyle name="60% - Énfasis3 2 12 2 4" xfId="8237" xr:uid="{00000000-0005-0000-0000-000035590000}"/>
    <cellStyle name="60% - Énfasis3 2 12 2 5" xfId="25362" xr:uid="{00000000-0005-0000-0000-000036590000}"/>
    <cellStyle name="60% - Énfasis3 2 12 2 6" xfId="40191" xr:uid="{00000000-0005-0000-0000-000037590000}"/>
    <cellStyle name="60% - Énfasis3 2 12 2 7" xfId="45254" xr:uid="{6110B784-9191-4876-A45D-63E39FDDB99E}"/>
    <cellStyle name="60% - Énfasis3 2 12 3" xfId="5768" xr:uid="{00000000-0005-0000-0000-000038590000}"/>
    <cellStyle name="60% - Énfasis3 2 12 3 2" xfId="27861" xr:uid="{00000000-0005-0000-0000-000039590000}"/>
    <cellStyle name="60% - Énfasis3 2 12 4" xfId="20170" xr:uid="{00000000-0005-0000-0000-00003A590000}"/>
    <cellStyle name="60% - Énfasis3 2 12 4 2" xfId="32746" xr:uid="{00000000-0005-0000-0000-00003B590000}"/>
    <cellStyle name="60% - Énfasis3 2 12 5" xfId="10679" xr:uid="{00000000-0005-0000-0000-00003C590000}"/>
    <cellStyle name="60% - Énfasis3 2 12 6" xfId="22820" xr:uid="{00000000-0005-0000-0000-00003D590000}"/>
    <cellStyle name="60% - Énfasis3 2 12 7" xfId="37650" xr:uid="{00000000-0005-0000-0000-00003E590000}"/>
    <cellStyle name="60% - Énfasis3 2 12 8" xfId="42718" xr:uid="{168B36F7-5BA1-435A-914F-5DDE3C884847}"/>
    <cellStyle name="60% - Énfasis3 2 13" xfId="2697" xr:uid="{00000000-0005-0000-0000-00003F590000}"/>
    <cellStyle name="60% - Énfasis3 2 13 2" xfId="5165" xr:uid="{00000000-0005-0000-0000-000040590000}"/>
    <cellStyle name="60% - Énfasis3 2 13 2 2" xfId="16821" xr:uid="{00000000-0005-0000-0000-000041590000}"/>
    <cellStyle name="60% - Énfasis3 2 13 2 3" xfId="24760" xr:uid="{00000000-0005-0000-0000-000042590000}"/>
    <cellStyle name="60% - Énfasis3 2 13 2 4" xfId="39589" xr:uid="{00000000-0005-0000-0000-000043590000}"/>
    <cellStyle name="60% - Énfasis3 2 13 2 5" xfId="44657" xr:uid="{0DC68C76-AB32-44EB-ADA7-0D3C40C40B2E}"/>
    <cellStyle name="60% - Énfasis3 2 13 3" xfId="19555" xr:uid="{00000000-0005-0000-0000-000044590000}"/>
    <cellStyle name="60% - Énfasis3 2 13 3 2" xfId="29700" xr:uid="{00000000-0005-0000-0000-000045590000}"/>
    <cellStyle name="60% - Énfasis3 2 13 4" xfId="12518" xr:uid="{00000000-0005-0000-0000-000046590000}"/>
    <cellStyle name="60% - Énfasis3 2 13 4 2" xfId="34585" xr:uid="{00000000-0005-0000-0000-000047590000}"/>
    <cellStyle name="60% - Énfasis3 2 13 5" xfId="22218" xr:uid="{00000000-0005-0000-0000-000048590000}"/>
    <cellStyle name="60% - Énfasis3 2 13 6" xfId="37048" xr:uid="{00000000-0005-0000-0000-000049590000}"/>
    <cellStyle name="60% - Énfasis3 2 13 7" xfId="42121" xr:uid="{4488BC04-E66E-4EC9-8319-521189CCD42D}"/>
    <cellStyle name="60% - Énfasis3 2 14" xfId="7594" xr:uid="{00000000-0005-0000-0000-00004A590000}"/>
    <cellStyle name="60% - Énfasis3 2 14 2" xfId="21996" xr:uid="{00000000-0005-0000-0000-00004B590000}"/>
    <cellStyle name="60% - Énfasis3 2 14 2 2" xfId="27188" xr:uid="{00000000-0005-0000-0000-00004C590000}"/>
    <cellStyle name="60% - Énfasis3 2 14 2 3" xfId="42017" xr:uid="{00000000-0005-0000-0000-00004D590000}"/>
    <cellStyle name="60% - Énfasis3 2 14 2 4" xfId="47079" xr:uid="{17F2DBB4-D487-48EE-9781-143B2F7DEABD}"/>
    <cellStyle name="60% - Énfasis3 2 14 3" xfId="16770" xr:uid="{00000000-0005-0000-0000-00004E590000}"/>
    <cellStyle name="60% - Énfasis3 2 14 4" xfId="24646" xr:uid="{00000000-0005-0000-0000-00004F590000}"/>
    <cellStyle name="60% - Énfasis3 2 14 5" xfId="39475" xr:uid="{00000000-0005-0000-0000-000050590000}"/>
    <cellStyle name="60% - Énfasis3 2 14 6" xfId="44543" xr:uid="{830032E1-06BD-44C8-A2D1-0BA3BE984D8E}"/>
    <cellStyle name="60% - Énfasis3 2 15" xfId="7650" xr:uid="{00000000-0005-0000-0000-000051590000}"/>
    <cellStyle name="60% - Énfasis3 2 15 2" xfId="19229" xr:uid="{00000000-0005-0000-0000-000052590000}"/>
    <cellStyle name="60% - Énfasis3 2 15 3" xfId="24702" xr:uid="{00000000-0005-0000-0000-000053590000}"/>
    <cellStyle name="60% - Énfasis3 2 15 4" xfId="39531" xr:uid="{00000000-0005-0000-0000-000054590000}"/>
    <cellStyle name="60% - Énfasis3 2 15 5" xfId="44599" xr:uid="{E394764C-FF0E-4B10-BC0C-094EDDCE3DF4}"/>
    <cellStyle name="60% - Énfasis3 2 16" xfId="5122" xr:uid="{00000000-0005-0000-0000-000055590000}"/>
    <cellStyle name="60% - Énfasis3 2 16 2" xfId="24722" xr:uid="{00000000-0005-0000-0000-000056590000}"/>
    <cellStyle name="60% - Énfasis3 2 16 3" xfId="39551" xr:uid="{00000000-0005-0000-0000-000057590000}"/>
    <cellStyle name="60% - Énfasis3 2 16 4" xfId="44619" xr:uid="{2D632374-5289-405D-A368-8514B80A164B}"/>
    <cellStyle name="60% - Énfasis3 2 17" xfId="19251" xr:uid="{00000000-0005-0000-0000-000058590000}"/>
    <cellStyle name="60% - Énfasis3 2 17 2" xfId="27259" xr:uid="{00000000-0005-0000-0000-000059590000}"/>
    <cellStyle name="60% - Énfasis3 2 18" xfId="19518" xr:uid="{00000000-0005-0000-0000-00005A590000}"/>
    <cellStyle name="60% - Énfasis3 2 18 2" xfId="32144" xr:uid="{00000000-0005-0000-0000-00005B590000}"/>
    <cellStyle name="60% - Énfasis3 2 19" xfId="10077" xr:uid="{00000000-0005-0000-0000-00005C590000}"/>
    <cellStyle name="60% - Énfasis3 2 2" xfId="126" xr:uid="{00000000-0005-0000-0000-00005D590000}"/>
    <cellStyle name="60% - Énfasis3 2 2 10" xfId="2446" xr:uid="{00000000-0005-0000-0000-00005E590000}"/>
    <cellStyle name="60% - Énfasis3 2 2 10 2" xfId="4888" xr:uid="{00000000-0005-0000-0000-00005F590000}"/>
    <cellStyle name="60% - Énfasis3 2 2 10 2 2" xfId="18998" xr:uid="{00000000-0005-0000-0000-000060590000}"/>
    <cellStyle name="60% - Énfasis3 2 2 10 2 2 2" xfId="31891" xr:uid="{00000000-0005-0000-0000-000061590000}"/>
    <cellStyle name="60% - Énfasis3 2 2 10 2 3" xfId="14709" xr:uid="{00000000-0005-0000-0000-000062590000}"/>
    <cellStyle name="60% - Énfasis3 2 2 10 2 3 2" xfId="36776" xr:uid="{00000000-0005-0000-0000-000063590000}"/>
    <cellStyle name="60% - Énfasis3 2 2 10 2 4" xfId="9831" xr:uid="{00000000-0005-0000-0000-000064590000}"/>
    <cellStyle name="60% - Énfasis3 2 2 10 2 5" xfId="26956" xr:uid="{00000000-0005-0000-0000-000065590000}"/>
    <cellStyle name="60% - Énfasis3 2 2 10 2 6" xfId="41785" xr:uid="{00000000-0005-0000-0000-000066590000}"/>
    <cellStyle name="60% - Énfasis3 2 2 10 2 7" xfId="46848" xr:uid="{38149658-B3EE-41BE-9A12-6C4CD0708056}"/>
    <cellStyle name="60% - Énfasis3 2 2 10 3" xfId="7362" xr:uid="{00000000-0005-0000-0000-000067590000}"/>
    <cellStyle name="60% - Énfasis3 2 2 10 3 2" xfId="29455" xr:uid="{00000000-0005-0000-0000-000068590000}"/>
    <cellStyle name="60% - Énfasis3 2 2 10 4" xfId="16523" xr:uid="{00000000-0005-0000-0000-000069590000}"/>
    <cellStyle name="60% - Énfasis3 2 2 10 4 2" xfId="34340" xr:uid="{00000000-0005-0000-0000-00006A590000}"/>
    <cellStyle name="60% - Énfasis3 2 2 10 5" xfId="21764" xr:uid="{00000000-0005-0000-0000-00006B590000}"/>
    <cellStyle name="60% - Énfasis3 2 2 10 6" xfId="12273" xr:uid="{00000000-0005-0000-0000-00006C590000}"/>
    <cellStyle name="60% - Énfasis3 2 2 10 7" xfId="24414" xr:uid="{00000000-0005-0000-0000-00006D590000}"/>
    <cellStyle name="60% - Énfasis3 2 2 10 8" xfId="39244" xr:uid="{00000000-0005-0000-0000-00006E590000}"/>
    <cellStyle name="60% - Énfasis3 2 2 10 9" xfId="44312" xr:uid="{D4DCB6B5-8E75-4AF9-9E32-75D870194F56}"/>
    <cellStyle name="60% - Énfasis3 2 2 11" xfId="879" xr:uid="{00000000-0005-0000-0000-00006F590000}"/>
    <cellStyle name="60% - Énfasis3 2 2 11 2" xfId="3324" xr:uid="{00000000-0005-0000-0000-000070590000}"/>
    <cellStyle name="60% - Énfasis3 2 2 11 2 2" xfId="17434" xr:uid="{00000000-0005-0000-0000-000071590000}"/>
    <cellStyle name="60% - Énfasis3 2 2 11 2 2 2" xfId="30327" xr:uid="{00000000-0005-0000-0000-000072590000}"/>
    <cellStyle name="60% - Énfasis3 2 2 11 2 3" xfId="13145" xr:uid="{00000000-0005-0000-0000-000073590000}"/>
    <cellStyle name="60% - Énfasis3 2 2 11 2 3 2" xfId="35212" xr:uid="{00000000-0005-0000-0000-000074590000}"/>
    <cellStyle name="60% - Énfasis3 2 2 11 2 4" xfId="8267" xr:uid="{00000000-0005-0000-0000-000075590000}"/>
    <cellStyle name="60% - Énfasis3 2 2 11 2 5" xfId="25392" xr:uid="{00000000-0005-0000-0000-000076590000}"/>
    <cellStyle name="60% - Énfasis3 2 2 11 2 6" xfId="40221" xr:uid="{00000000-0005-0000-0000-000077590000}"/>
    <cellStyle name="60% - Énfasis3 2 2 11 2 7" xfId="45284" xr:uid="{F81C315E-553F-44B2-8026-9A02B8A55A92}"/>
    <cellStyle name="60% - Énfasis3 2 2 11 3" xfId="5798" xr:uid="{00000000-0005-0000-0000-000078590000}"/>
    <cellStyle name="60% - Énfasis3 2 2 11 3 2" xfId="27891" xr:uid="{00000000-0005-0000-0000-000079590000}"/>
    <cellStyle name="60% - Énfasis3 2 2 11 4" xfId="20200" xr:uid="{00000000-0005-0000-0000-00007A590000}"/>
    <cellStyle name="60% - Énfasis3 2 2 11 4 2" xfId="32776" xr:uid="{00000000-0005-0000-0000-00007B590000}"/>
    <cellStyle name="60% - Énfasis3 2 2 11 5" xfId="10709" xr:uid="{00000000-0005-0000-0000-00007C590000}"/>
    <cellStyle name="60% - Énfasis3 2 2 11 6" xfId="22850" xr:uid="{00000000-0005-0000-0000-00007D590000}"/>
    <cellStyle name="60% - Énfasis3 2 2 11 7" xfId="37680" xr:uid="{00000000-0005-0000-0000-00007E590000}"/>
    <cellStyle name="60% - Énfasis3 2 2 11 8" xfId="42748" xr:uid="{F623289B-3E1B-4B82-B618-F4287C0DCA7A}"/>
    <cellStyle name="60% - Énfasis3 2 2 12" xfId="2698" xr:uid="{00000000-0005-0000-0000-00007F590000}"/>
    <cellStyle name="60% - Énfasis3 2 2 12 2" xfId="7614" xr:uid="{00000000-0005-0000-0000-000080590000}"/>
    <cellStyle name="60% - Énfasis3 2 2 12 2 2" xfId="27208" xr:uid="{00000000-0005-0000-0000-000081590000}"/>
    <cellStyle name="60% - Énfasis3 2 2 12 2 3" xfId="42037" xr:uid="{00000000-0005-0000-0000-000082590000}"/>
    <cellStyle name="60% - Énfasis3 2 2 12 2 4" xfId="47099" xr:uid="{9A9038FB-7A36-4944-9924-4BD64D5C1D94}"/>
    <cellStyle name="60% - Énfasis3 2 2 12 3" xfId="22016" xr:uid="{00000000-0005-0000-0000-000083590000}"/>
    <cellStyle name="60% - Énfasis3 2 2 12 3 2" xfId="29701" xr:uid="{00000000-0005-0000-0000-000084590000}"/>
    <cellStyle name="60% - Énfasis3 2 2 12 4" xfId="12519" xr:uid="{00000000-0005-0000-0000-000085590000}"/>
    <cellStyle name="60% - Énfasis3 2 2 12 4 2" xfId="34586" xr:uid="{00000000-0005-0000-0000-000086590000}"/>
    <cellStyle name="60% - Énfasis3 2 2 12 5" xfId="24666" xr:uid="{00000000-0005-0000-0000-000087590000}"/>
    <cellStyle name="60% - Énfasis3 2 2 12 6" xfId="39495" xr:uid="{00000000-0005-0000-0000-000088590000}"/>
    <cellStyle name="60% - Énfasis3 2 2 12 7" xfId="44563" xr:uid="{7967DE11-97C5-4B6C-B857-B637000A69D0}"/>
    <cellStyle name="60% - Énfasis3 2 2 13" xfId="5166" xr:uid="{00000000-0005-0000-0000-000089590000}"/>
    <cellStyle name="60% - Énfasis3 2 2 13 2" xfId="16771" xr:uid="{00000000-0005-0000-0000-00008A590000}"/>
    <cellStyle name="60% - Énfasis3 2 2 13 3" xfId="24761" xr:uid="{00000000-0005-0000-0000-00008B590000}"/>
    <cellStyle name="60% - Énfasis3 2 2 13 4" xfId="39590" xr:uid="{00000000-0005-0000-0000-00008C590000}"/>
    <cellStyle name="60% - Énfasis3 2 2 13 5" xfId="44658" xr:uid="{3D89E646-6D9D-48D7-882F-1C21BAF5A035}"/>
    <cellStyle name="60% - Énfasis3 2 2 14" xfId="14942" xr:uid="{00000000-0005-0000-0000-00008D590000}"/>
    <cellStyle name="60% - Énfasis3 2 2 14 2" xfId="27260" xr:uid="{00000000-0005-0000-0000-00008E590000}"/>
    <cellStyle name="60% - Énfasis3 2 2 15" xfId="19271" xr:uid="{00000000-0005-0000-0000-00008F590000}"/>
    <cellStyle name="60% - Énfasis3 2 2 15 2" xfId="32145" xr:uid="{00000000-0005-0000-0000-000090590000}"/>
    <cellStyle name="60% - Énfasis3 2 2 16" xfId="19556" xr:uid="{00000000-0005-0000-0000-000091590000}"/>
    <cellStyle name="60% - Énfasis3 2 2 17" xfId="10078" xr:uid="{00000000-0005-0000-0000-000092590000}"/>
    <cellStyle name="60% - Énfasis3 2 2 18" xfId="22090" xr:uid="{00000000-0005-0000-0000-000093590000}"/>
    <cellStyle name="60% - Énfasis3 2 2 19" xfId="22219" xr:uid="{00000000-0005-0000-0000-000094590000}"/>
    <cellStyle name="60% - Énfasis3 2 2 2" xfId="227" xr:uid="{00000000-0005-0000-0000-000095590000}"/>
    <cellStyle name="60% - Énfasis3 2 2 2 10" xfId="15041" xr:uid="{00000000-0005-0000-0000-000096590000}"/>
    <cellStyle name="60% - Énfasis3 2 2 2 10 2" xfId="32211" xr:uid="{00000000-0005-0000-0000-000097590000}"/>
    <cellStyle name="60% - Énfasis3 2 2 2 11" xfId="19371" xr:uid="{00000000-0005-0000-0000-000098590000}"/>
    <cellStyle name="60% - Énfasis3 2 2 2 12" xfId="19619" xr:uid="{00000000-0005-0000-0000-000099590000}"/>
    <cellStyle name="60% - Énfasis3 2 2 2 13" xfId="10144" xr:uid="{00000000-0005-0000-0000-00009A590000}"/>
    <cellStyle name="60% - Énfasis3 2 2 2 14" xfId="22144" xr:uid="{00000000-0005-0000-0000-00009B590000}"/>
    <cellStyle name="60% - Énfasis3 2 2 2 15" xfId="22285" xr:uid="{00000000-0005-0000-0000-00009C590000}"/>
    <cellStyle name="60% - Énfasis3 2 2 2 16" xfId="37115" xr:uid="{00000000-0005-0000-0000-00009D590000}"/>
    <cellStyle name="60% - Énfasis3 2 2 2 17" xfId="42185" xr:uid="{D8F35242-F32F-4BD5-B042-4A588E12396B}"/>
    <cellStyle name="60% - Énfasis3 2 2 2 2" xfId="420" xr:uid="{00000000-0005-0000-0000-00009E590000}"/>
    <cellStyle name="60% - Énfasis3 2 2 2 2 10" xfId="37281" xr:uid="{00000000-0005-0000-0000-00009F590000}"/>
    <cellStyle name="60% - Énfasis3 2 2 2 2 11" xfId="42349" xr:uid="{20AD8D14-23D7-46F4-AFDE-1D0DFC8C9652}"/>
    <cellStyle name="60% - Énfasis3 2 2 2 2 2" xfId="2034" xr:uid="{00000000-0005-0000-0000-0000A0590000}"/>
    <cellStyle name="60% - Énfasis3 2 2 2 2 2 2" xfId="4476" xr:uid="{00000000-0005-0000-0000-0000A1590000}"/>
    <cellStyle name="60% - Énfasis3 2 2 2 2 2 2 2" xfId="18586" xr:uid="{00000000-0005-0000-0000-0000A2590000}"/>
    <cellStyle name="60% - Énfasis3 2 2 2 2 2 2 2 2" xfId="31479" xr:uid="{00000000-0005-0000-0000-0000A3590000}"/>
    <cellStyle name="60% - Énfasis3 2 2 2 2 2 2 3" xfId="14297" xr:uid="{00000000-0005-0000-0000-0000A4590000}"/>
    <cellStyle name="60% - Énfasis3 2 2 2 2 2 2 3 2" xfId="36364" xr:uid="{00000000-0005-0000-0000-0000A5590000}"/>
    <cellStyle name="60% - Énfasis3 2 2 2 2 2 2 4" xfId="9419" xr:uid="{00000000-0005-0000-0000-0000A6590000}"/>
    <cellStyle name="60% - Énfasis3 2 2 2 2 2 2 5" xfId="26544" xr:uid="{00000000-0005-0000-0000-0000A7590000}"/>
    <cellStyle name="60% - Énfasis3 2 2 2 2 2 2 6" xfId="41373" xr:uid="{00000000-0005-0000-0000-0000A8590000}"/>
    <cellStyle name="60% - Énfasis3 2 2 2 2 2 2 7" xfId="46436" xr:uid="{C2314C41-0059-414B-AD20-DA0C70840198}"/>
    <cellStyle name="60% - Énfasis3 2 2 2 2 2 3" xfId="6950" xr:uid="{00000000-0005-0000-0000-0000A9590000}"/>
    <cellStyle name="60% - Énfasis3 2 2 2 2 2 3 2" xfId="29043" xr:uid="{00000000-0005-0000-0000-0000AA590000}"/>
    <cellStyle name="60% - Énfasis3 2 2 2 2 2 4" xfId="16111" xr:uid="{00000000-0005-0000-0000-0000AB590000}"/>
    <cellStyle name="60% - Énfasis3 2 2 2 2 2 4 2" xfId="33928" xr:uid="{00000000-0005-0000-0000-0000AC590000}"/>
    <cellStyle name="60% - Énfasis3 2 2 2 2 2 5" xfId="21352" xr:uid="{00000000-0005-0000-0000-0000AD590000}"/>
    <cellStyle name="60% - Énfasis3 2 2 2 2 2 6" xfId="11861" xr:uid="{00000000-0005-0000-0000-0000AE590000}"/>
    <cellStyle name="60% - Énfasis3 2 2 2 2 2 7" xfId="24002" xr:uid="{00000000-0005-0000-0000-0000AF590000}"/>
    <cellStyle name="60% - Énfasis3 2 2 2 2 2 8" xfId="38832" xr:uid="{00000000-0005-0000-0000-0000B0590000}"/>
    <cellStyle name="60% - Énfasis3 2 2 2 2 2 9" xfId="43900" xr:uid="{27EC2B9C-E83D-4116-9464-75361DB07E22}"/>
    <cellStyle name="60% - Énfasis3 2 2 2 2 3" xfId="1421" xr:uid="{00000000-0005-0000-0000-0000B1590000}"/>
    <cellStyle name="60% - Énfasis3 2 2 2 2 3 2" xfId="3863" xr:uid="{00000000-0005-0000-0000-0000B2590000}"/>
    <cellStyle name="60% - Énfasis3 2 2 2 2 3 2 2" xfId="17973" xr:uid="{00000000-0005-0000-0000-0000B3590000}"/>
    <cellStyle name="60% - Énfasis3 2 2 2 2 3 2 2 2" xfId="30866" xr:uid="{00000000-0005-0000-0000-0000B4590000}"/>
    <cellStyle name="60% - Énfasis3 2 2 2 2 3 2 3" xfId="13684" xr:uid="{00000000-0005-0000-0000-0000B5590000}"/>
    <cellStyle name="60% - Énfasis3 2 2 2 2 3 2 3 2" xfId="35751" xr:uid="{00000000-0005-0000-0000-0000B6590000}"/>
    <cellStyle name="60% - Énfasis3 2 2 2 2 3 2 4" xfId="8806" xr:uid="{00000000-0005-0000-0000-0000B7590000}"/>
    <cellStyle name="60% - Énfasis3 2 2 2 2 3 2 5" xfId="25931" xr:uid="{00000000-0005-0000-0000-0000B8590000}"/>
    <cellStyle name="60% - Énfasis3 2 2 2 2 3 2 6" xfId="40760" xr:uid="{00000000-0005-0000-0000-0000B9590000}"/>
    <cellStyle name="60% - Énfasis3 2 2 2 2 3 2 7" xfId="45823" xr:uid="{D9395C2B-AB81-4550-B3B7-711CD660CFF3}"/>
    <cellStyle name="60% - Énfasis3 2 2 2 2 3 3" xfId="6337" xr:uid="{00000000-0005-0000-0000-0000BA590000}"/>
    <cellStyle name="60% - Énfasis3 2 2 2 2 3 3 2" xfId="28430" xr:uid="{00000000-0005-0000-0000-0000BB590000}"/>
    <cellStyle name="60% - Énfasis3 2 2 2 2 3 4" xfId="20739" xr:uid="{00000000-0005-0000-0000-0000BC590000}"/>
    <cellStyle name="60% - Énfasis3 2 2 2 2 3 4 2" xfId="33315" xr:uid="{00000000-0005-0000-0000-0000BD590000}"/>
    <cellStyle name="60% - Énfasis3 2 2 2 2 3 5" xfId="11248" xr:uid="{00000000-0005-0000-0000-0000BE590000}"/>
    <cellStyle name="60% - Énfasis3 2 2 2 2 3 6" xfId="23389" xr:uid="{00000000-0005-0000-0000-0000BF590000}"/>
    <cellStyle name="60% - Énfasis3 2 2 2 2 3 7" xfId="38219" xr:uid="{00000000-0005-0000-0000-0000C0590000}"/>
    <cellStyle name="60% - Énfasis3 2 2 2 2 3 8" xfId="43287" xr:uid="{9751C2C7-AB44-4F02-A922-49A5DB02CB6A}"/>
    <cellStyle name="60% - Énfasis3 2 2 2 2 4" xfId="2925" xr:uid="{00000000-0005-0000-0000-0000C1590000}"/>
    <cellStyle name="60% - Énfasis3 2 2 2 2 4 2" xfId="17035" xr:uid="{00000000-0005-0000-0000-0000C2590000}"/>
    <cellStyle name="60% - Énfasis3 2 2 2 2 4 2 2" xfId="29928" xr:uid="{00000000-0005-0000-0000-0000C3590000}"/>
    <cellStyle name="60% - Énfasis3 2 2 2 2 4 3" xfId="12746" xr:uid="{00000000-0005-0000-0000-0000C4590000}"/>
    <cellStyle name="60% - Énfasis3 2 2 2 2 4 3 2" xfId="34813" xr:uid="{00000000-0005-0000-0000-0000C5590000}"/>
    <cellStyle name="60% - Énfasis3 2 2 2 2 4 4" xfId="7868" xr:uid="{00000000-0005-0000-0000-0000C6590000}"/>
    <cellStyle name="60% - Énfasis3 2 2 2 2 4 5" xfId="24993" xr:uid="{00000000-0005-0000-0000-0000C7590000}"/>
    <cellStyle name="60% - Énfasis3 2 2 2 2 4 6" xfId="39822" xr:uid="{00000000-0005-0000-0000-0000C8590000}"/>
    <cellStyle name="60% - Énfasis3 2 2 2 2 4 7" xfId="44885" xr:uid="{276BEBAA-2192-4C97-AD97-EB3D2BC51D9D}"/>
    <cellStyle name="60% - Énfasis3 2 2 2 2 5" xfId="5399" xr:uid="{00000000-0005-0000-0000-0000C9590000}"/>
    <cellStyle name="60% - Énfasis3 2 2 2 2 5 2" xfId="27492" xr:uid="{00000000-0005-0000-0000-0000CA590000}"/>
    <cellStyle name="60% - Énfasis3 2 2 2 2 6" xfId="15480" xr:uid="{00000000-0005-0000-0000-0000CB590000}"/>
    <cellStyle name="60% - Énfasis3 2 2 2 2 6 2" xfId="32377" xr:uid="{00000000-0005-0000-0000-0000CC590000}"/>
    <cellStyle name="60% - Énfasis3 2 2 2 2 7" xfId="19783" xr:uid="{00000000-0005-0000-0000-0000CD590000}"/>
    <cellStyle name="60% - Énfasis3 2 2 2 2 8" xfId="10310" xr:uid="{00000000-0005-0000-0000-0000CE590000}"/>
    <cellStyle name="60% - Énfasis3 2 2 2 2 9" xfId="22451" xr:uid="{00000000-0005-0000-0000-0000CF590000}"/>
    <cellStyle name="60% - Énfasis3 2 2 2 3" xfId="694" xr:uid="{00000000-0005-0000-0000-0000D0590000}"/>
    <cellStyle name="60% - Énfasis3 2 2 2 3 10" xfId="37551" xr:uid="{00000000-0005-0000-0000-0000D1590000}"/>
    <cellStyle name="60% - Énfasis3 2 2 2 3 11" xfId="42619" xr:uid="{C8DF15CE-4482-49CF-9C4D-0E5CFC8BA830}"/>
    <cellStyle name="60% - Énfasis3 2 2 2 3 2" xfId="2304" xr:uid="{00000000-0005-0000-0000-0000D2590000}"/>
    <cellStyle name="60% - Énfasis3 2 2 2 3 2 2" xfId="4746" xr:uid="{00000000-0005-0000-0000-0000D3590000}"/>
    <cellStyle name="60% - Énfasis3 2 2 2 3 2 2 2" xfId="18856" xr:uid="{00000000-0005-0000-0000-0000D4590000}"/>
    <cellStyle name="60% - Énfasis3 2 2 2 3 2 2 2 2" xfId="31749" xr:uid="{00000000-0005-0000-0000-0000D5590000}"/>
    <cellStyle name="60% - Énfasis3 2 2 2 3 2 2 3" xfId="14567" xr:uid="{00000000-0005-0000-0000-0000D6590000}"/>
    <cellStyle name="60% - Énfasis3 2 2 2 3 2 2 3 2" xfId="36634" xr:uid="{00000000-0005-0000-0000-0000D7590000}"/>
    <cellStyle name="60% - Énfasis3 2 2 2 3 2 2 4" xfId="9689" xr:uid="{00000000-0005-0000-0000-0000D8590000}"/>
    <cellStyle name="60% - Énfasis3 2 2 2 3 2 2 5" xfId="26814" xr:uid="{00000000-0005-0000-0000-0000D9590000}"/>
    <cellStyle name="60% - Énfasis3 2 2 2 3 2 2 6" xfId="41643" xr:uid="{00000000-0005-0000-0000-0000DA590000}"/>
    <cellStyle name="60% - Énfasis3 2 2 2 3 2 2 7" xfId="46706" xr:uid="{9BA7EBAA-E693-45C3-B8F4-C4DD3E11B181}"/>
    <cellStyle name="60% - Énfasis3 2 2 2 3 2 3" xfId="7220" xr:uid="{00000000-0005-0000-0000-0000DB590000}"/>
    <cellStyle name="60% - Énfasis3 2 2 2 3 2 3 2" xfId="29313" xr:uid="{00000000-0005-0000-0000-0000DC590000}"/>
    <cellStyle name="60% - Énfasis3 2 2 2 3 2 4" xfId="16381" xr:uid="{00000000-0005-0000-0000-0000DD590000}"/>
    <cellStyle name="60% - Énfasis3 2 2 2 3 2 4 2" xfId="34198" xr:uid="{00000000-0005-0000-0000-0000DE590000}"/>
    <cellStyle name="60% - Énfasis3 2 2 2 3 2 5" xfId="21622" xr:uid="{00000000-0005-0000-0000-0000DF590000}"/>
    <cellStyle name="60% - Énfasis3 2 2 2 3 2 6" xfId="12131" xr:uid="{00000000-0005-0000-0000-0000E0590000}"/>
    <cellStyle name="60% - Énfasis3 2 2 2 3 2 7" xfId="24272" xr:uid="{00000000-0005-0000-0000-0000E1590000}"/>
    <cellStyle name="60% - Énfasis3 2 2 2 3 2 8" xfId="39102" xr:uid="{00000000-0005-0000-0000-0000E2590000}"/>
    <cellStyle name="60% - Énfasis3 2 2 2 3 2 9" xfId="44170" xr:uid="{51C1D49E-0294-4B30-84F9-06832916037C}"/>
    <cellStyle name="60% - Énfasis3 2 2 2 3 3" xfId="1691" xr:uid="{00000000-0005-0000-0000-0000E3590000}"/>
    <cellStyle name="60% - Énfasis3 2 2 2 3 3 2" xfId="4133" xr:uid="{00000000-0005-0000-0000-0000E4590000}"/>
    <cellStyle name="60% - Énfasis3 2 2 2 3 3 2 2" xfId="18243" xr:uid="{00000000-0005-0000-0000-0000E5590000}"/>
    <cellStyle name="60% - Énfasis3 2 2 2 3 3 2 2 2" xfId="31136" xr:uid="{00000000-0005-0000-0000-0000E6590000}"/>
    <cellStyle name="60% - Énfasis3 2 2 2 3 3 2 3" xfId="13954" xr:uid="{00000000-0005-0000-0000-0000E7590000}"/>
    <cellStyle name="60% - Énfasis3 2 2 2 3 3 2 3 2" xfId="36021" xr:uid="{00000000-0005-0000-0000-0000E8590000}"/>
    <cellStyle name="60% - Énfasis3 2 2 2 3 3 2 4" xfId="9076" xr:uid="{00000000-0005-0000-0000-0000E9590000}"/>
    <cellStyle name="60% - Énfasis3 2 2 2 3 3 2 5" xfId="26201" xr:uid="{00000000-0005-0000-0000-0000EA590000}"/>
    <cellStyle name="60% - Énfasis3 2 2 2 3 3 2 6" xfId="41030" xr:uid="{00000000-0005-0000-0000-0000EB590000}"/>
    <cellStyle name="60% - Énfasis3 2 2 2 3 3 2 7" xfId="46093" xr:uid="{3BD25C19-F893-4300-BD8C-773301994E86}"/>
    <cellStyle name="60% - Énfasis3 2 2 2 3 3 3" xfId="6607" xr:uid="{00000000-0005-0000-0000-0000EC590000}"/>
    <cellStyle name="60% - Énfasis3 2 2 2 3 3 3 2" xfId="28700" xr:uid="{00000000-0005-0000-0000-0000ED590000}"/>
    <cellStyle name="60% - Énfasis3 2 2 2 3 3 4" xfId="21009" xr:uid="{00000000-0005-0000-0000-0000EE590000}"/>
    <cellStyle name="60% - Énfasis3 2 2 2 3 3 4 2" xfId="33585" xr:uid="{00000000-0005-0000-0000-0000EF590000}"/>
    <cellStyle name="60% - Énfasis3 2 2 2 3 3 5" xfId="11518" xr:uid="{00000000-0005-0000-0000-0000F0590000}"/>
    <cellStyle name="60% - Énfasis3 2 2 2 3 3 6" xfId="23659" xr:uid="{00000000-0005-0000-0000-0000F1590000}"/>
    <cellStyle name="60% - Énfasis3 2 2 2 3 3 7" xfId="38489" xr:uid="{00000000-0005-0000-0000-0000F2590000}"/>
    <cellStyle name="60% - Énfasis3 2 2 2 3 3 8" xfId="43557" xr:uid="{39DFA220-8123-4DE4-9BAC-5FC30B9F23F2}"/>
    <cellStyle name="60% - Énfasis3 2 2 2 3 4" xfId="3195" xr:uid="{00000000-0005-0000-0000-0000F3590000}"/>
    <cellStyle name="60% - Énfasis3 2 2 2 3 4 2" xfId="17305" xr:uid="{00000000-0005-0000-0000-0000F4590000}"/>
    <cellStyle name="60% - Énfasis3 2 2 2 3 4 2 2" xfId="30198" xr:uid="{00000000-0005-0000-0000-0000F5590000}"/>
    <cellStyle name="60% - Énfasis3 2 2 2 3 4 3" xfId="13016" xr:uid="{00000000-0005-0000-0000-0000F6590000}"/>
    <cellStyle name="60% - Énfasis3 2 2 2 3 4 3 2" xfId="35083" xr:uid="{00000000-0005-0000-0000-0000F7590000}"/>
    <cellStyle name="60% - Énfasis3 2 2 2 3 4 4" xfId="8138" xr:uid="{00000000-0005-0000-0000-0000F8590000}"/>
    <cellStyle name="60% - Énfasis3 2 2 2 3 4 5" xfId="25263" xr:uid="{00000000-0005-0000-0000-0000F9590000}"/>
    <cellStyle name="60% - Énfasis3 2 2 2 3 4 6" xfId="40092" xr:uid="{00000000-0005-0000-0000-0000FA590000}"/>
    <cellStyle name="60% - Énfasis3 2 2 2 3 4 7" xfId="45155" xr:uid="{6F55B7A4-AA13-432C-BCC1-577C06C25E86}"/>
    <cellStyle name="60% - Énfasis3 2 2 2 3 5" xfId="5669" xr:uid="{00000000-0005-0000-0000-0000FB590000}"/>
    <cellStyle name="60% - Énfasis3 2 2 2 3 5 2" xfId="27762" xr:uid="{00000000-0005-0000-0000-0000FC590000}"/>
    <cellStyle name="60% - Énfasis3 2 2 2 3 6" xfId="15750" xr:uid="{00000000-0005-0000-0000-0000FD590000}"/>
    <cellStyle name="60% - Énfasis3 2 2 2 3 6 2" xfId="32647" xr:uid="{00000000-0005-0000-0000-0000FE590000}"/>
    <cellStyle name="60% - Énfasis3 2 2 2 3 7" xfId="20053" xr:uid="{00000000-0005-0000-0000-0000FF590000}"/>
    <cellStyle name="60% - Énfasis3 2 2 2 3 8" xfId="10580" xr:uid="{00000000-0005-0000-0000-0000005A0000}"/>
    <cellStyle name="60% - Énfasis3 2 2 2 3 9" xfId="22721" xr:uid="{00000000-0005-0000-0000-0000015A0000}"/>
    <cellStyle name="60% - Énfasis3 2 2 2 4" xfId="1254" xr:uid="{00000000-0005-0000-0000-0000025A0000}"/>
    <cellStyle name="60% - Énfasis3 2 2 2 4 2" xfId="3699" xr:uid="{00000000-0005-0000-0000-0000035A0000}"/>
    <cellStyle name="60% - Énfasis3 2 2 2 4 2 2" xfId="17809" xr:uid="{00000000-0005-0000-0000-0000045A0000}"/>
    <cellStyle name="60% - Énfasis3 2 2 2 4 2 2 2" xfId="30702" xr:uid="{00000000-0005-0000-0000-0000055A0000}"/>
    <cellStyle name="60% - Énfasis3 2 2 2 4 2 3" xfId="13520" xr:uid="{00000000-0005-0000-0000-0000065A0000}"/>
    <cellStyle name="60% - Énfasis3 2 2 2 4 2 3 2" xfId="35587" xr:uid="{00000000-0005-0000-0000-0000075A0000}"/>
    <cellStyle name="60% - Énfasis3 2 2 2 4 2 4" xfId="8642" xr:uid="{00000000-0005-0000-0000-0000085A0000}"/>
    <cellStyle name="60% - Énfasis3 2 2 2 4 2 5" xfId="25767" xr:uid="{00000000-0005-0000-0000-0000095A0000}"/>
    <cellStyle name="60% - Énfasis3 2 2 2 4 2 6" xfId="40596" xr:uid="{00000000-0005-0000-0000-00000A5A0000}"/>
    <cellStyle name="60% - Énfasis3 2 2 2 4 2 7" xfId="45659" xr:uid="{0441AA99-17AE-4E43-BED0-ABA4C6FDDD51}"/>
    <cellStyle name="60% - Énfasis3 2 2 2 4 3" xfId="6173" xr:uid="{00000000-0005-0000-0000-00000B5A0000}"/>
    <cellStyle name="60% - Énfasis3 2 2 2 4 3 2" xfId="28266" xr:uid="{00000000-0005-0000-0000-00000C5A0000}"/>
    <cellStyle name="60% - Énfasis3 2 2 2 4 4" xfId="15316" xr:uid="{00000000-0005-0000-0000-00000D5A0000}"/>
    <cellStyle name="60% - Énfasis3 2 2 2 4 4 2" xfId="33151" xr:uid="{00000000-0005-0000-0000-00000E5A0000}"/>
    <cellStyle name="60% - Énfasis3 2 2 2 4 5" xfId="20575" xr:uid="{00000000-0005-0000-0000-00000F5A0000}"/>
    <cellStyle name="60% - Énfasis3 2 2 2 4 6" xfId="11084" xr:uid="{00000000-0005-0000-0000-0000105A0000}"/>
    <cellStyle name="60% - Énfasis3 2 2 2 4 7" xfId="23225" xr:uid="{00000000-0005-0000-0000-0000115A0000}"/>
    <cellStyle name="60% - Énfasis3 2 2 2 4 8" xfId="38055" xr:uid="{00000000-0005-0000-0000-0000125A0000}"/>
    <cellStyle name="60% - Énfasis3 2 2 2 4 9" xfId="43123" xr:uid="{06FB87B4-E29E-4241-A800-9A67A9A106FF}"/>
    <cellStyle name="60% - Énfasis3 2 2 2 5" xfId="1870" xr:uid="{00000000-0005-0000-0000-0000135A0000}"/>
    <cellStyle name="60% - Énfasis3 2 2 2 5 2" xfId="4312" xr:uid="{00000000-0005-0000-0000-0000145A0000}"/>
    <cellStyle name="60% - Énfasis3 2 2 2 5 2 2" xfId="18422" xr:uid="{00000000-0005-0000-0000-0000155A0000}"/>
    <cellStyle name="60% - Énfasis3 2 2 2 5 2 2 2" xfId="31315" xr:uid="{00000000-0005-0000-0000-0000165A0000}"/>
    <cellStyle name="60% - Énfasis3 2 2 2 5 2 3" xfId="14133" xr:uid="{00000000-0005-0000-0000-0000175A0000}"/>
    <cellStyle name="60% - Énfasis3 2 2 2 5 2 3 2" xfId="36200" xr:uid="{00000000-0005-0000-0000-0000185A0000}"/>
    <cellStyle name="60% - Énfasis3 2 2 2 5 2 4" xfId="9255" xr:uid="{00000000-0005-0000-0000-0000195A0000}"/>
    <cellStyle name="60% - Énfasis3 2 2 2 5 2 5" xfId="26380" xr:uid="{00000000-0005-0000-0000-00001A5A0000}"/>
    <cellStyle name="60% - Énfasis3 2 2 2 5 2 6" xfId="41209" xr:uid="{00000000-0005-0000-0000-00001B5A0000}"/>
    <cellStyle name="60% - Énfasis3 2 2 2 5 2 7" xfId="46272" xr:uid="{BB88CA60-CB6A-4AE2-91D8-30FB63A592ED}"/>
    <cellStyle name="60% - Énfasis3 2 2 2 5 3" xfId="6786" xr:uid="{00000000-0005-0000-0000-00001C5A0000}"/>
    <cellStyle name="60% - Énfasis3 2 2 2 5 3 2" xfId="28879" xr:uid="{00000000-0005-0000-0000-00001D5A0000}"/>
    <cellStyle name="60% - Énfasis3 2 2 2 5 4" xfId="15947" xr:uid="{00000000-0005-0000-0000-00001E5A0000}"/>
    <cellStyle name="60% - Énfasis3 2 2 2 5 4 2" xfId="33764" xr:uid="{00000000-0005-0000-0000-00001F5A0000}"/>
    <cellStyle name="60% - Énfasis3 2 2 2 5 5" xfId="21188" xr:uid="{00000000-0005-0000-0000-0000205A0000}"/>
    <cellStyle name="60% - Énfasis3 2 2 2 5 6" xfId="11697" xr:uid="{00000000-0005-0000-0000-0000215A0000}"/>
    <cellStyle name="60% - Énfasis3 2 2 2 5 7" xfId="23838" xr:uid="{00000000-0005-0000-0000-0000225A0000}"/>
    <cellStyle name="60% - Énfasis3 2 2 2 5 8" xfId="38668" xr:uid="{00000000-0005-0000-0000-0000235A0000}"/>
    <cellStyle name="60% - Énfasis3 2 2 2 5 9" xfId="43736" xr:uid="{3C673842-D340-41CF-BA96-7A33A0B86842}"/>
    <cellStyle name="60% - Énfasis3 2 2 2 6" xfId="2526" xr:uid="{00000000-0005-0000-0000-0000245A0000}"/>
    <cellStyle name="60% - Énfasis3 2 2 2 6 2" xfId="4968" xr:uid="{00000000-0005-0000-0000-0000255A0000}"/>
    <cellStyle name="60% - Énfasis3 2 2 2 6 2 2" xfId="19078" xr:uid="{00000000-0005-0000-0000-0000265A0000}"/>
    <cellStyle name="60% - Énfasis3 2 2 2 6 2 2 2" xfId="31971" xr:uid="{00000000-0005-0000-0000-0000275A0000}"/>
    <cellStyle name="60% - Énfasis3 2 2 2 6 2 3" xfId="14789" xr:uid="{00000000-0005-0000-0000-0000285A0000}"/>
    <cellStyle name="60% - Énfasis3 2 2 2 6 2 3 2" xfId="36856" xr:uid="{00000000-0005-0000-0000-0000295A0000}"/>
    <cellStyle name="60% - Énfasis3 2 2 2 6 2 4" xfId="9911" xr:uid="{00000000-0005-0000-0000-00002A5A0000}"/>
    <cellStyle name="60% - Énfasis3 2 2 2 6 2 5" xfId="27036" xr:uid="{00000000-0005-0000-0000-00002B5A0000}"/>
    <cellStyle name="60% - Énfasis3 2 2 2 6 2 6" xfId="41865" xr:uid="{00000000-0005-0000-0000-00002C5A0000}"/>
    <cellStyle name="60% - Énfasis3 2 2 2 6 2 7" xfId="46928" xr:uid="{A14EB3FE-1325-48F6-A4E9-6C367D6E727E}"/>
    <cellStyle name="60% - Énfasis3 2 2 2 6 3" xfId="7442" xr:uid="{00000000-0005-0000-0000-00002D5A0000}"/>
    <cellStyle name="60% - Énfasis3 2 2 2 6 3 2" xfId="29535" xr:uid="{00000000-0005-0000-0000-00002E5A0000}"/>
    <cellStyle name="60% - Énfasis3 2 2 2 6 4" xfId="16603" xr:uid="{00000000-0005-0000-0000-00002F5A0000}"/>
    <cellStyle name="60% - Énfasis3 2 2 2 6 4 2" xfId="34420" xr:uid="{00000000-0005-0000-0000-0000305A0000}"/>
    <cellStyle name="60% - Énfasis3 2 2 2 6 5" xfId="21844" xr:uid="{00000000-0005-0000-0000-0000315A0000}"/>
    <cellStyle name="60% - Énfasis3 2 2 2 6 6" xfId="12353" xr:uid="{00000000-0005-0000-0000-0000325A0000}"/>
    <cellStyle name="60% - Énfasis3 2 2 2 6 7" xfId="24494" xr:uid="{00000000-0005-0000-0000-0000335A0000}"/>
    <cellStyle name="60% - Énfasis3 2 2 2 6 8" xfId="39324" xr:uid="{00000000-0005-0000-0000-0000345A0000}"/>
    <cellStyle name="60% - Énfasis3 2 2 2 6 9" xfId="44392" xr:uid="{A8040F6B-B9F4-4224-9B7A-F7A06214C084}"/>
    <cellStyle name="60% - Énfasis3 2 2 2 7" xfId="979" xr:uid="{00000000-0005-0000-0000-0000355A0000}"/>
    <cellStyle name="60% - Énfasis3 2 2 2 7 2" xfId="3424" xr:uid="{00000000-0005-0000-0000-0000365A0000}"/>
    <cellStyle name="60% - Énfasis3 2 2 2 7 2 2" xfId="17534" xr:uid="{00000000-0005-0000-0000-0000375A0000}"/>
    <cellStyle name="60% - Énfasis3 2 2 2 7 2 2 2" xfId="30427" xr:uid="{00000000-0005-0000-0000-0000385A0000}"/>
    <cellStyle name="60% - Énfasis3 2 2 2 7 2 3" xfId="13245" xr:uid="{00000000-0005-0000-0000-0000395A0000}"/>
    <cellStyle name="60% - Énfasis3 2 2 2 7 2 3 2" xfId="35312" xr:uid="{00000000-0005-0000-0000-00003A5A0000}"/>
    <cellStyle name="60% - Énfasis3 2 2 2 7 2 4" xfId="8367" xr:uid="{00000000-0005-0000-0000-00003B5A0000}"/>
    <cellStyle name="60% - Énfasis3 2 2 2 7 2 5" xfId="25492" xr:uid="{00000000-0005-0000-0000-00003C5A0000}"/>
    <cellStyle name="60% - Énfasis3 2 2 2 7 2 6" xfId="40321" xr:uid="{00000000-0005-0000-0000-00003D5A0000}"/>
    <cellStyle name="60% - Énfasis3 2 2 2 7 2 7" xfId="45384" xr:uid="{92519D9F-7412-4DD4-9B92-5D89BB80C8AF}"/>
    <cellStyle name="60% - Énfasis3 2 2 2 7 3" xfId="5898" xr:uid="{00000000-0005-0000-0000-00003E5A0000}"/>
    <cellStyle name="60% - Énfasis3 2 2 2 7 3 2" xfId="27991" xr:uid="{00000000-0005-0000-0000-00003F5A0000}"/>
    <cellStyle name="60% - Énfasis3 2 2 2 7 4" xfId="20300" xr:uid="{00000000-0005-0000-0000-0000405A0000}"/>
    <cellStyle name="60% - Énfasis3 2 2 2 7 4 2" xfId="32876" xr:uid="{00000000-0005-0000-0000-0000415A0000}"/>
    <cellStyle name="60% - Énfasis3 2 2 2 7 5" xfId="10809" xr:uid="{00000000-0005-0000-0000-0000425A0000}"/>
    <cellStyle name="60% - Énfasis3 2 2 2 7 6" xfId="22950" xr:uid="{00000000-0005-0000-0000-0000435A0000}"/>
    <cellStyle name="60% - Énfasis3 2 2 2 7 7" xfId="37780" xr:uid="{00000000-0005-0000-0000-0000445A0000}"/>
    <cellStyle name="60% - Énfasis3 2 2 2 7 8" xfId="42848" xr:uid="{284260CB-D615-4E6A-9450-69A7488E9DD8}"/>
    <cellStyle name="60% - Énfasis3 2 2 2 8" xfId="2761" xr:uid="{00000000-0005-0000-0000-0000455A0000}"/>
    <cellStyle name="60% - Énfasis3 2 2 2 8 2" xfId="16871" xr:uid="{00000000-0005-0000-0000-0000465A0000}"/>
    <cellStyle name="60% - Énfasis3 2 2 2 8 2 2" xfId="29764" xr:uid="{00000000-0005-0000-0000-0000475A0000}"/>
    <cellStyle name="60% - Énfasis3 2 2 2 8 3" xfId="12582" xr:uid="{00000000-0005-0000-0000-0000485A0000}"/>
    <cellStyle name="60% - Énfasis3 2 2 2 8 3 2" xfId="34649" xr:uid="{00000000-0005-0000-0000-0000495A0000}"/>
    <cellStyle name="60% - Énfasis3 2 2 2 8 4" xfId="7704" xr:uid="{00000000-0005-0000-0000-00004A5A0000}"/>
    <cellStyle name="60% - Énfasis3 2 2 2 8 5" xfId="24827" xr:uid="{00000000-0005-0000-0000-00004B5A0000}"/>
    <cellStyle name="60% - Énfasis3 2 2 2 8 6" xfId="39656" xr:uid="{00000000-0005-0000-0000-00004C5A0000}"/>
    <cellStyle name="60% - Énfasis3 2 2 2 8 7" xfId="44721" xr:uid="{A7C88606-884C-44DA-9603-29CE056192D2}"/>
    <cellStyle name="60% - Énfasis3 2 2 2 9" xfId="5233" xr:uid="{00000000-0005-0000-0000-00004D5A0000}"/>
    <cellStyle name="60% - Énfasis3 2 2 2 9 2" xfId="27326" xr:uid="{00000000-0005-0000-0000-00004E5A0000}"/>
    <cellStyle name="60% - Énfasis3 2 2 20" xfId="37049" xr:uid="{00000000-0005-0000-0000-00004F5A0000}"/>
    <cellStyle name="60% - Énfasis3 2 2 21" xfId="42122" xr:uid="{19B514B7-018E-4CFE-887B-B9EDFEF895BA}"/>
    <cellStyle name="60% - Énfasis3 2 2 3" xfId="354" xr:uid="{00000000-0005-0000-0000-0000505A0000}"/>
    <cellStyle name="60% - Énfasis3 2 2 3 10" xfId="19308" xr:uid="{00000000-0005-0000-0000-0000515A0000}"/>
    <cellStyle name="60% - Énfasis3 2 2 3 11" xfId="19720" xr:uid="{00000000-0005-0000-0000-0000525A0000}"/>
    <cellStyle name="60% - Énfasis3 2 2 3 12" xfId="10247" xr:uid="{00000000-0005-0000-0000-0000535A0000}"/>
    <cellStyle name="60% - Énfasis3 2 2 3 13" xfId="22388" xr:uid="{00000000-0005-0000-0000-0000545A0000}"/>
    <cellStyle name="60% - Énfasis3 2 2 3 14" xfId="37218" xr:uid="{00000000-0005-0000-0000-0000555A0000}"/>
    <cellStyle name="60% - Énfasis3 2 2 3 15" xfId="42286" xr:uid="{ABA3833F-037C-44CA-8AD3-94A315E38C19}"/>
    <cellStyle name="60% - Énfasis3 2 2 3 2" xfId="695" xr:uid="{00000000-0005-0000-0000-0000565A0000}"/>
    <cellStyle name="60% - Énfasis3 2 2 3 2 10" xfId="37552" xr:uid="{00000000-0005-0000-0000-0000575A0000}"/>
    <cellStyle name="60% - Énfasis3 2 2 3 2 11" xfId="42620" xr:uid="{4A775741-401D-4D86-BB98-2D7B04D50EFA}"/>
    <cellStyle name="60% - Énfasis3 2 2 3 2 2" xfId="2305" xr:uid="{00000000-0005-0000-0000-0000585A0000}"/>
    <cellStyle name="60% - Énfasis3 2 2 3 2 2 2" xfId="4747" xr:uid="{00000000-0005-0000-0000-0000595A0000}"/>
    <cellStyle name="60% - Énfasis3 2 2 3 2 2 2 2" xfId="18857" xr:uid="{00000000-0005-0000-0000-00005A5A0000}"/>
    <cellStyle name="60% - Énfasis3 2 2 3 2 2 2 2 2" xfId="31750" xr:uid="{00000000-0005-0000-0000-00005B5A0000}"/>
    <cellStyle name="60% - Énfasis3 2 2 3 2 2 2 3" xfId="14568" xr:uid="{00000000-0005-0000-0000-00005C5A0000}"/>
    <cellStyle name="60% - Énfasis3 2 2 3 2 2 2 3 2" xfId="36635" xr:uid="{00000000-0005-0000-0000-00005D5A0000}"/>
    <cellStyle name="60% - Énfasis3 2 2 3 2 2 2 4" xfId="9690" xr:uid="{00000000-0005-0000-0000-00005E5A0000}"/>
    <cellStyle name="60% - Énfasis3 2 2 3 2 2 2 5" xfId="26815" xr:uid="{00000000-0005-0000-0000-00005F5A0000}"/>
    <cellStyle name="60% - Énfasis3 2 2 3 2 2 2 6" xfId="41644" xr:uid="{00000000-0005-0000-0000-0000605A0000}"/>
    <cellStyle name="60% - Énfasis3 2 2 3 2 2 2 7" xfId="46707" xr:uid="{A045B2F1-F76B-4063-B618-B395E688294D}"/>
    <cellStyle name="60% - Énfasis3 2 2 3 2 2 3" xfId="7221" xr:uid="{00000000-0005-0000-0000-0000615A0000}"/>
    <cellStyle name="60% - Énfasis3 2 2 3 2 2 3 2" xfId="29314" xr:uid="{00000000-0005-0000-0000-0000625A0000}"/>
    <cellStyle name="60% - Énfasis3 2 2 3 2 2 4" xfId="16382" xr:uid="{00000000-0005-0000-0000-0000635A0000}"/>
    <cellStyle name="60% - Énfasis3 2 2 3 2 2 4 2" xfId="34199" xr:uid="{00000000-0005-0000-0000-0000645A0000}"/>
    <cellStyle name="60% - Énfasis3 2 2 3 2 2 5" xfId="21623" xr:uid="{00000000-0005-0000-0000-0000655A0000}"/>
    <cellStyle name="60% - Énfasis3 2 2 3 2 2 6" xfId="12132" xr:uid="{00000000-0005-0000-0000-0000665A0000}"/>
    <cellStyle name="60% - Énfasis3 2 2 3 2 2 7" xfId="24273" xr:uid="{00000000-0005-0000-0000-0000675A0000}"/>
    <cellStyle name="60% - Énfasis3 2 2 3 2 2 8" xfId="39103" xr:uid="{00000000-0005-0000-0000-0000685A0000}"/>
    <cellStyle name="60% - Énfasis3 2 2 3 2 2 9" xfId="44171" xr:uid="{A7A542EF-E9A1-4E79-970B-1947F2D39E49}"/>
    <cellStyle name="60% - Énfasis3 2 2 3 2 3" xfId="1692" xr:uid="{00000000-0005-0000-0000-0000695A0000}"/>
    <cellStyle name="60% - Énfasis3 2 2 3 2 3 2" xfId="4134" xr:uid="{00000000-0005-0000-0000-00006A5A0000}"/>
    <cellStyle name="60% - Énfasis3 2 2 3 2 3 2 2" xfId="18244" xr:uid="{00000000-0005-0000-0000-00006B5A0000}"/>
    <cellStyle name="60% - Énfasis3 2 2 3 2 3 2 2 2" xfId="31137" xr:uid="{00000000-0005-0000-0000-00006C5A0000}"/>
    <cellStyle name="60% - Énfasis3 2 2 3 2 3 2 3" xfId="13955" xr:uid="{00000000-0005-0000-0000-00006D5A0000}"/>
    <cellStyle name="60% - Énfasis3 2 2 3 2 3 2 3 2" xfId="36022" xr:uid="{00000000-0005-0000-0000-00006E5A0000}"/>
    <cellStyle name="60% - Énfasis3 2 2 3 2 3 2 4" xfId="9077" xr:uid="{00000000-0005-0000-0000-00006F5A0000}"/>
    <cellStyle name="60% - Énfasis3 2 2 3 2 3 2 5" xfId="26202" xr:uid="{00000000-0005-0000-0000-0000705A0000}"/>
    <cellStyle name="60% - Énfasis3 2 2 3 2 3 2 6" xfId="41031" xr:uid="{00000000-0005-0000-0000-0000715A0000}"/>
    <cellStyle name="60% - Énfasis3 2 2 3 2 3 2 7" xfId="46094" xr:uid="{9FC06BA6-71CF-4D8A-8485-E8392908D5BC}"/>
    <cellStyle name="60% - Énfasis3 2 2 3 2 3 3" xfId="6608" xr:uid="{00000000-0005-0000-0000-0000725A0000}"/>
    <cellStyle name="60% - Énfasis3 2 2 3 2 3 3 2" xfId="28701" xr:uid="{00000000-0005-0000-0000-0000735A0000}"/>
    <cellStyle name="60% - Énfasis3 2 2 3 2 3 4" xfId="21010" xr:uid="{00000000-0005-0000-0000-0000745A0000}"/>
    <cellStyle name="60% - Énfasis3 2 2 3 2 3 4 2" xfId="33586" xr:uid="{00000000-0005-0000-0000-0000755A0000}"/>
    <cellStyle name="60% - Énfasis3 2 2 3 2 3 5" xfId="11519" xr:uid="{00000000-0005-0000-0000-0000765A0000}"/>
    <cellStyle name="60% - Énfasis3 2 2 3 2 3 6" xfId="23660" xr:uid="{00000000-0005-0000-0000-0000775A0000}"/>
    <cellStyle name="60% - Énfasis3 2 2 3 2 3 7" xfId="38490" xr:uid="{00000000-0005-0000-0000-0000785A0000}"/>
    <cellStyle name="60% - Énfasis3 2 2 3 2 3 8" xfId="43558" xr:uid="{B9C481B3-64E8-44DF-A00D-62C8FD0F5442}"/>
    <cellStyle name="60% - Énfasis3 2 2 3 2 4" xfId="3196" xr:uid="{00000000-0005-0000-0000-0000795A0000}"/>
    <cellStyle name="60% - Énfasis3 2 2 3 2 4 2" xfId="17306" xr:uid="{00000000-0005-0000-0000-00007A5A0000}"/>
    <cellStyle name="60% - Énfasis3 2 2 3 2 4 2 2" xfId="30199" xr:uid="{00000000-0005-0000-0000-00007B5A0000}"/>
    <cellStyle name="60% - Énfasis3 2 2 3 2 4 3" xfId="13017" xr:uid="{00000000-0005-0000-0000-00007C5A0000}"/>
    <cellStyle name="60% - Énfasis3 2 2 3 2 4 3 2" xfId="35084" xr:uid="{00000000-0005-0000-0000-00007D5A0000}"/>
    <cellStyle name="60% - Énfasis3 2 2 3 2 4 4" xfId="8139" xr:uid="{00000000-0005-0000-0000-00007E5A0000}"/>
    <cellStyle name="60% - Énfasis3 2 2 3 2 4 5" xfId="25264" xr:uid="{00000000-0005-0000-0000-00007F5A0000}"/>
    <cellStyle name="60% - Énfasis3 2 2 3 2 4 6" xfId="40093" xr:uid="{00000000-0005-0000-0000-0000805A0000}"/>
    <cellStyle name="60% - Énfasis3 2 2 3 2 4 7" xfId="45156" xr:uid="{1340D889-32CB-49BE-BE4C-28DCC8602C78}"/>
    <cellStyle name="60% - Énfasis3 2 2 3 2 5" xfId="5670" xr:uid="{00000000-0005-0000-0000-0000815A0000}"/>
    <cellStyle name="60% - Énfasis3 2 2 3 2 5 2" xfId="27763" xr:uid="{00000000-0005-0000-0000-0000825A0000}"/>
    <cellStyle name="60% - Énfasis3 2 2 3 2 6" xfId="15751" xr:uid="{00000000-0005-0000-0000-0000835A0000}"/>
    <cellStyle name="60% - Énfasis3 2 2 3 2 6 2" xfId="32648" xr:uid="{00000000-0005-0000-0000-0000845A0000}"/>
    <cellStyle name="60% - Énfasis3 2 2 3 2 7" xfId="20054" xr:uid="{00000000-0005-0000-0000-0000855A0000}"/>
    <cellStyle name="60% - Énfasis3 2 2 3 2 8" xfId="10581" xr:uid="{00000000-0005-0000-0000-0000865A0000}"/>
    <cellStyle name="60% - Énfasis3 2 2 3 2 9" xfId="22722" xr:uid="{00000000-0005-0000-0000-0000875A0000}"/>
    <cellStyle name="60% - Énfasis3 2 2 3 3" xfId="1358" xr:uid="{00000000-0005-0000-0000-0000885A0000}"/>
    <cellStyle name="60% - Énfasis3 2 2 3 3 2" xfId="3800" xr:uid="{00000000-0005-0000-0000-0000895A0000}"/>
    <cellStyle name="60% - Énfasis3 2 2 3 3 2 2" xfId="17910" xr:uid="{00000000-0005-0000-0000-00008A5A0000}"/>
    <cellStyle name="60% - Énfasis3 2 2 3 3 2 2 2" xfId="30803" xr:uid="{00000000-0005-0000-0000-00008B5A0000}"/>
    <cellStyle name="60% - Énfasis3 2 2 3 3 2 3" xfId="13621" xr:uid="{00000000-0005-0000-0000-00008C5A0000}"/>
    <cellStyle name="60% - Énfasis3 2 2 3 3 2 3 2" xfId="35688" xr:uid="{00000000-0005-0000-0000-00008D5A0000}"/>
    <cellStyle name="60% - Énfasis3 2 2 3 3 2 4" xfId="8743" xr:uid="{00000000-0005-0000-0000-00008E5A0000}"/>
    <cellStyle name="60% - Énfasis3 2 2 3 3 2 5" xfId="25868" xr:uid="{00000000-0005-0000-0000-00008F5A0000}"/>
    <cellStyle name="60% - Énfasis3 2 2 3 3 2 6" xfId="40697" xr:uid="{00000000-0005-0000-0000-0000905A0000}"/>
    <cellStyle name="60% - Énfasis3 2 2 3 3 2 7" xfId="45760" xr:uid="{D46B014F-A4DE-40DB-9458-45F9A4AB9863}"/>
    <cellStyle name="60% - Énfasis3 2 2 3 3 3" xfId="6274" xr:uid="{00000000-0005-0000-0000-0000915A0000}"/>
    <cellStyle name="60% - Énfasis3 2 2 3 3 3 2" xfId="28367" xr:uid="{00000000-0005-0000-0000-0000925A0000}"/>
    <cellStyle name="60% - Énfasis3 2 2 3 3 4" xfId="15417" xr:uid="{00000000-0005-0000-0000-0000935A0000}"/>
    <cellStyle name="60% - Énfasis3 2 2 3 3 4 2" xfId="33252" xr:uid="{00000000-0005-0000-0000-0000945A0000}"/>
    <cellStyle name="60% - Énfasis3 2 2 3 3 5" xfId="20676" xr:uid="{00000000-0005-0000-0000-0000955A0000}"/>
    <cellStyle name="60% - Énfasis3 2 2 3 3 6" xfId="11185" xr:uid="{00000000-0005-0000-0000-0000965A0000}"/>
    <cellStyle name="60% - Énfasis3 2 2 3 3 7" xfId="23326" xr:uid="{00000000-0005-0000-0000-0000975A0000}"/>
    <cellStyle name="60% - Énfasis3 2 2 3 3 8" xfId="38156" xr:uid="{00000000-0005-0000-0000-0000985A0000}"/>
    <cellStyle name="60% - Énfasis3 2 2 3 3 9" xfId="43224" xr:uid="{29BB430C-2E79-42FE-92B9-A999195F7CE1}"/>
    <cellStyle name="60% - Énfasis3 2 2 3 4" xfId="1971" xr:uid="{00000000-0005-0000-0000-0000995A0000}"/>
    <cellStyle name="60% - Énfasis3 2 2 3 4 2" xfId="4413" xr:uid="{00000000-0005-0000-0000-00009A5A0000}"/>
    <cellStyle name="60% - Énfasis3 2 2 3 4 2 2" xfId="18523" xr:uid="{00000000-0005-0000-0000-00009B5A0000}"/>
    <cellStyle name="60% - Énfasis3 2 2 3 4 2 2 2" xfId="31416" xr:uid="{00000000-0005-0000-0000-00009C5A0000}"/>
    <cellStyle name="60% - Énfasis3 2 2 3 4 2 3" xfId="14234" xr:uid="{00000000-0005-0000-0000-00009D5A0000}"/>
    <cellStyle name="60% - Énfasis3 2 2 3 4 2 3 2" xfId="36301" xr:uid="{00000000-0005-0000-0000-00009E5A0000}"/>
    <cellStyle name="60% - Énfasis3 2 2 3 4 2 4" xfId="9356" xr:uid="{00000000-0005-0000-0000-00009F5A0000}"/>
    <cellStyle name="60% - Énfasis3 2 2 3 4 2 5" xfId="26481" xr:uid="{00000000-0005-0000-0000-0000A05A0000}"/>
    <cellStyle name="60% - Énfasis3 2 2 3 4 2 6" xfId="41310" xr:uid="{00000000-0005-0000-0000-0000A15A0000}"/>
    <cellStyle name="60% - Énfasis3 2 2 3 4 2 7" xfId="46373" xr:uid="{A073884E-3E9D-4457-B601-1692E018C750}"/>
    <cellStyle name="60% - Énfasis3 2 2 3 4 3" xfId="6887" xr:uid="{00000000-0005-0000-0000-0000A25A0000}"/>
    <cellStyle name="60% - Énfasis3 2 2 3 4 3 2" xfId="28980" xr:uid="{00000000-0005-0000-0000-0000A35A0000}"/>
    <cellStyle name="60% - Énfasis3 2 2 3 4 4" xfId="16048" xr:uid="{00000000-0005-0000-0000-0000A45A0000}"/>
    <cellStyle name="60% - Énfasis3 2 2 3 4 4 2" xfId="33865" xr:uid="{00000000-0005-0000-0000-0000A55A0000}"/>
    <cellStyle name="60% - Énfasis3 2 2 3 4 5" xfId="21289" xr:uid="{00000000-0005-0000-0000-0000A65A0000}"/>
    <cellStyle name="60% - Énfasis3 2 2 3 4 6" xfId="11798" xr:uid="{00000000-0005-0000-0000-0000A75A0000}"/>
    <cellStyle name="60% - Énfasis3 2 2 3 4 7" xfId="23939" xr:uid="{00000000-0005-0000-0000-0000A85A0000}"/>
    <cellStyle name="60% - Énfasis3 2 2 3 4 8" xfId="38769" xr:uid="{00000000-0005-0000-0000-0000A95A0000}"/>
    <cellStyle name="60% - Énfasis3 2 2 3 4 9" xfId="43837" xr:uid="{880C3593-C76C-40E3-AE8C-0A970D753C13}"/>
    <cellStyle name="60% - Énfasis3 2 2 3 5" xfId="2583" xr:uid="{00000000-0005-0000-0000-0000AA5A0000}"/>
    <cellStyle name="60% - Énfasis3 2 2 3 5 2" xfId="5025" xr:uid="{00000000-0005-0000-0000-0000AB5A0000}"/>
    <cellStyle name="60% - Énfasis3 2 2 3 5 2 2" xfId="19135" xr:uid="{00000000-0005-0000-0000-0000AC5A0000}"/>
    <cellStyle name="60% - Énfasis3 2 2 3 5 2 2 2" xfId="32028" xr:uid="{00000000-0005-0000-0000-0000AD5A0000}"/>
    <cellStyle name="60% - Énfasis3 2 2 3 5 2 3" xfId="14846" xr:uid="{00000000-0005-0000-0000-0000AE5A0000}"/>
    <cellStyle name="60% - Énfasis3 2 2 3 5 2 3 2" xfId="36913" xr:uid="{00000000-0005-0000-0000-0000AF5A0000}"/>
    <cellStyle name="60% - Énfasis3 2 2 3 5 2 4" xfId="9968" xr:uid="{00000000-0005-0000-0000-0000B05A0000}"/>
    <cellStyle name="60% - Énfasis3 2 2 3 5 2 5" xfId="27093" xr:uid="{00000000-0005-0000-0000-0000B15A0000}"/>
    <cellStyle name="60% - Énfasis3 2 2 3 5 2 6" xfId="41922" xr:uid="{00000000-0005-0000-0000-0000B25A0000}"/>
    <cellStyle name="60% - Énfasis3 2 2 3 5 2 7" xfId="46985" xr:uid="{CE7F1CC0-E111-4C1C-8F0A-243219428E6F}"/>
    <cellStyle name="60% - Énfasis3 2 2 3 5 3" xfId="7499" xr:uid="{00000000-0005-0000-0000-0000B35A0000}"/>
    <cellStyle name="60% - Énfasis3 2 2 3 5 3 2" xfId="29592" xr:uid="{00000000-0005-0000-0000-0000B45A0000}"/>
    <cellStyle name="60% - Énfasis3 2 2 3 5 4" xfId="16660" xr:uid="{00000000-0005-0000-0000-0000B55A0000}"/>
    <cellStyle name="60% - Énfasis3 2 2 3 5 4 2" xfId="34477" xr:uid="{00000000-0005-0000-0000-0000B65A0000}"/>
    <cellStyle name="60% - Énfasis3 2 2 3 5 5" xfId="21901" xr:uid="{00000000-0005-0000-0000-0000B75A0000}"/>
    <cellStyle name="60% - Énfasis3 2 2 3 5 6" xfId="12410" xr:uid="{00000000-0005-0000-0000-0000B85A0000}"/>
    <cellStyle name="60% - Énfasis3 2 2 3 5 7" xfId="24551" xr:uid="{00000000-0005-0000-0000-0000B95A0000}"/>
    <cellStyle name="60% - Énfasis3 2 2 3 5 8" xfId="39381" xr:uid="{00000000-0005-0000-0000-0000BA5A0000}"/>
    <cellStyle name="60% - Énfasis3 2 2 3 5 9" xfId="44449" xr:uid="{51E0BEF4-99A4-4B0D-BFC9-8B22F9024BA5}"/>
    <cellStyle name="60% - Énfasis3 2 2 3 6" xfId="916" xr:uid="{00000000-0005-0000-0000-0000BB5A0000}"/>
    <cellStyle name="60% - Énfasis3 2 2 3 6 2" xfId="3361" xr:uid="{00000000-0005-0000-0000-0000BC5A0000}"/>
    <cellStyle name="60% - Énfasis3 2 2 3 6 2 2" xfId="17471" xr:uid="{00000000-0005-0000-0000-0000BD5A0000}"/>
    <cellStyle name="60% - Énfasis3 2 2 3 6 2 2 2" xfId="30364" xr:uid="{00000000-0005-0000-0000-0000BE5A0000}"/>
    <cellStyle name="60% - Énfasis3 2 2 3 6 2 3" xfId="13182" xr:uid="{00000000-0005-0000-0000-0000BF5A0000}"/>
    <cellStyle name="60% - Énfasis3 2 2 3 6 2 3 2" xfId="35249" xr:uid="{00000000-0005-0000-0000-0000C05A0000}"/>
    <cellStyle name="60% - Énfasis3 2 2 3 6 2 4" xfId="8304" xr:uid="{00000000-0005-0000-0000-0000C15A0000}"/>
    <cellStyle name="60% - Énfasis3 2 2 3 6 2 5" xfId="25429" xr:uid="{00000000-0005-0000-0000-0000C25A0000}"/>
    <cellStyle name="60% - Énfasis3 2 2 3 6 2 6" xfId="40258" xr:uid="{00000000-0005-0000-0000-0000C35A0000}"/>
    <cellStyle name="60% - Énfasis3 2 2 3 6 2 7" xfId="45321" xr:uid="{96EA2AF2-2919-422B-AFB6-02998526A93C}"/>
    <cellStyle name="60% - Énfasis3 2 2 3 6 3" xfId="5835" xr:uid="{00000000-0005-0000-0000-0000C45A0000}"/>
    <cellStyle name="60% - Énfasis3 2 2 3 6 3 2" xfId="27928" xr:uid="{00000000-0005-0000-0000-0000C55A0000}"/>
    <cellStyle name="60% - Énfasis3 2 2 3 6 4" xfId="20237" xr:uid="{00000000-0005-0000-0000-0000C65A0000}"/>
    <cellStyle name="60% - Énfasis3 2 2 3 6 4 2" xfId="32813" xr:uid="{00000000-0005-0000-0000-0000C75A0000}"/>
    <cellStyle name="60% - Énfasis3 2 2 3 6 5" xfId="10746" xr:uid="{00000000-0005-0000-0000-0000C85A0000}"/>
    <cellStyle name="60% - Énfasis3 2 2 3 6 6" xfId="22887" xr:uid="{00000000-0005-0000-0000-0000C95A0000}"/>
    <cellStyle name="60% - Énfasis3 2 2 3 6 7" xfId="37717" xr:uid="{00000000-0005-0000-0000-0000CA5A0000}"/>
    <cellStyle name="60% - Énfasis3 2 2 3 6 8" xfId="42785" xr:uid="{1D12F642-4EE6-450A-8534-9792F99697A7}"/>
    <cellStyle name="60% - Énfasis3 2 2 3 7" xfId="2862" xr:uid="{00000000-0005-0000-0000-0000CB5A0000}"/>
    <cellStyle name="60% - Énfasis3 2 2 3 7 2" xfId="16972" xr:uid="{00000000-0005-0000-0000-0000CC5A0000}"/>
    <cellStyle name="60% - Énfasis3 2 2 3 7 2 2" xfId="29865" xr:uid="{00000000-0005-0000-0000-0000CD5A0000}"/>
    <cellStyle name="60% - Énfasis3 2 2 3 7 3" xfId="12683" xr:uid="{00000000-0005-0000-0000-0000CE5A0000}"/>
    <cellStyle name="60% - Énfasis3 2 2 3 7 3 2" xfId="34750" xr:uid="{00000000-0005-0000-0000-0000CF5A0000}"/>
    <cellStyle name="60% - Énfasis3 2 2 3 7 4" xfId="7805" xr:uid="{00000000-0005-0000-0000-0000D05A0000}"/>
    <cellStyle name="60% - Énfasis3 2 2 3 7 5" xfId="24930" xr:uid="{00000000-0005-0000-0000-0000D15A0000}"/>
    <cellStyle name="60% - Énfasis3 2 2 3 7 6" xfId="39759" xr:uid="{00000000-0005-0000-0000-0000D25A0000}"/>
    <cellStyle name="60% - Énfasis3 2 2 3 7 7" xfId="44822" xr:uid="{F78CBC0E-DE12-43B1-875A-B53E3C56B0F6}"/>
    <cellStyle name="60% - Énfasis3 2 2 3 8" xfId="5336" xr:uid="{00000000-0005-0000-0000-0000D35A0000}"/>
    <cellStyle name="60% - Énfasis3 2 2 3 8 2" xfId="27429" xr:uid="{00000000-0005-0000-0000-0000D45A0000}"/>
    <cellStyle name="60% - Énfasis3 2 2 3 9" xfId="14979" xr:uid="{00000000-0005-0000-0000-0000D55A0000}"/>
    <cellStyle name="60% - Énfasis3 2 2 3 9 2" xfId="32314" xr:uid="{00000000-0005-0000-0000-0000D65A0000}"/>
    <cellStyle name="60% - Énfasis3 2 2 4" xfId="460" xr:uid="{00000000-0005-0000-0000-0000D75A0000}"/>
    <cellStyle name="60% - Énfasis3 2 2 4 10" xfId="19411" xr:uid="{00000000-0005-0000-0000-0000D85A0000}"/>
    <cellStyle name="60% - Énfasis3 2 2 4 11" xfId="19823" xr:uid="{00000000-0005-0000-0000-0000D95A0000}"/>
    <cellStyle name="60% - Énfasis3 2 2 4 12" xfId="10350" xr:uid="{00000000-0005-0000-0000-0000DA5A0000}"/>
    <cellStyle name="60% - Énfasis3 2 2 4 13" xfId="22491" xr:uid="{00000000-0005-0000-0000-0000DB5A0000}"/>
    <cellStyle name="60% - Énfasis3 2 2 4 14" xfId="37321" xr:uid="{00000000-0005-0000-0000-0000DC5A0000}"/>
    <cellStyle name="60% - Énfasis3 2 2 4 15" xfId="42389" xr:uid="{99420E8A-E79B-47AB-8E8D-EE2304BD78BB}"/>
    <cellStyle name="60% - Énfasis3 2 2 4 2" xfId="696" xr:uid="{00000000-0005-0000-0000-0000DD5A0000}"/>
    <cellStyle name="60% - Énfasis3 2 2 4 2 10" xfId="37553" xr:uid="{00000000-0005-0000-0000-0000DE5A0000}"/>
    <cellStyle name="60% - Énfasis3 2 2 4 2 11" xfId="42621" xr:uid="{459B4FB1-8418-4619-811D-1E0789C1B120}"/>
    <cellStyle name="60% - Énfasis3 2 2 4 2 2" xfId="2306" xr:uid="{00000000-0005-0000-0000-0000DF5A0000}"/>
    <cellStyle name="60% - Énfasis3 2 2 4 2 2 2" xfId="4748" xr:uid="{00000000-0005-0000-0000-0000E05A0000}"/>
    <cellStyle name="60% - Énfasis3 2 2 4 2 2 2 2" xfId="18858" xr:uid="{00000000-0005-0000-0000-0000E15A0000}"/>
    <cellStyle name="60% - Énfasis3 2 2 4 2 2 2 2 2" xfId="31751" xr:uid="{00000000-0005-0000-0000-0000E25A0000}"/>
    <cellStyle name="60% - Énfasis3 2 2 4 2 2 2 3" xfId="14569" xr:uid="{00000000-0005-0000-0000-0000E35A0000}"/>
    <cellStyle name="60% - Énfasis3 2 2 4 2 2 2 3 2" xfId="36636" xr:uid="{00000000-0005-0000-0000-0000E45A0000}"/>
    <cellStyle name="60% - Énfasis3 2 2 4 2 2 2 4" xfId="9691" xr:uid="{00000000-0005-0000-0000-0000E55A0000}"/>
    <cellStyle name="60% - Énfasis3 2 2 4 2 2 2 5" xfId="26816" xr:uid="{00000000-0005-0000-0000-0000E65A0000}"/>
    <cellStyle name="60% - Énfasis3 2 2 4 2 2 2 6" xfId="41645" xr:uid="{00000000-0005-0000-0000-0000E75A0000}"/>
    <cellStyle name="60% - Énfasis3 2 2 4 2 2 2 7" xfId="46708" xr:uid="{1CECE62C-930B-49B5-97AB-22814E010605}"/>
    <cellStyle name="60% - Énfasis3 2 2 4 2 2 3" xfId="7222" xr:uid="{00000000-0005-0000-0000-0000E85A0000}"/>
    <cellStyle name="60% - Énfasis3 2 2 4 2 2 3 2" xfId="29315" xr:uid="{00000000-0005-0000-0000-0000E95A0000}"/>
    <cellStyle name="60% - Énfasis3 2 2 4 2 2 4" xfId="16383" xr:uid="{00000000-0005-0000-0000-0000EA5A0000}"/>
    <cellStyle name="60% - Énfasis3 2 2 4 2 2 4 2" xfId="34200" xr:uid="{00000000-0005-0000-0000-0000EB5A0000}"/>
    <cellStyle name="60% - Énfasis3 2 2 4 2 2 5" xfId="21624" xr:uid="{00000000-0005-0000-0000-0000EC5A0000}"/>
    <cellStyle name="60% - Énfasis3 2 2 4 2 2 6" xfId="12133" xr:uid="{00000000-0005-0000-0000-0000ED5A0000}"/>
    <cellStyle name="60% - Énfasis3 2 2 4 2 2 7" xfId="24274" xr:uid="{00000000-0005-0000-0000-0000EE5A0000}"/>
    <cellStyle name="60% - Énfasis3 2 2 4 2 2 8" xfId="39104" xr:uid="{00000000-0005-0000-0000-0000EF5A0000}"/>
    <cellStyle name="60% - Énfasis3 2 2 4 2 2 9" xfId="44172" xr:uid="{65F79A5B-870A-4D01-A36B-A6EE818F48FA}"/>
    <cellStyle name="60% - Énfasis3 2 2 4 2 3" xfId="1693" xr:uid="{00000000-0005-0000-0000-0000F05A0000}"/>
    <cellStyle name="60% - Énfasis3 2 2 4 2 3 2" xfId="4135" xr:uid="{00000000-0005-0000-0000-0000F15A0000}"/>
    <cellStyle name="60% - Énfasis3 2 2 4 2 3 2 2" xfId="18245" xr:uid="{00000000-0005-0000-0000-0000F25A0000}"/>
    <cellStyle name="60% - Énfasis3 2 2 4 2 3 2 2 2" xfId="31138" xr:uid="{00000000-0005-0000-0000-0000F35A0000}"/>
    <cellStyle name="60% - Énfasis3 2 2 4 2 3 2 3" xfId="13956" xr:uid="{00000000-0005-0000-0000-0000F45A0000}"/>
    <cellStyle name="60% - Énfasis3 2 2 4 2 3 2 3 2" xfId="36023" xr:uid="{00000000-0005-0000-0000-0000F55A0000}"/>
    <cellStyle name="60% - Énfasis3 2 2 4 2 3 2 4" xfId="9078" xr:uid="{00000000-0005-0000-0000-0000F65A0000}"/>
    <cellStyle name="60% - Énfasis3 2 2 4 2 3 2 5" xfId="26203" xr:uid="{00000000-0005-0000-0000-0000F75A0000}"/>
    <cellStyle name="60% - Énfasis3 2 2 4 2 3 2 6" xfId="41032" xr:uid="{00000000-0005-0000-0000-0000F85A0000}"/>
    <cellStyle name="60% - Énfasis3 2 2 4 2 3 2 7" xfId="46095" xr:uid="{551E155E-7AF8-4C9B-B279-0B4CF62595E9}"/>
    <cellStyle name="60% - Énfasis3 2 2 4 2 3 3" xfId="6609" xr:uid="{00000000-0005-0000-0000-0000F95A0000}"/>
    <cellStyle name="60% - Énfasis3 2 2 4 2 3 3 2" xfId="28702" xr:uid="{00000000-0005-0000-0000-0000FA5A0000}"/>
    <cellStyle name="60% - Énfasis3 2 2 4 2 3 4" xfId="21011" xr:uid="{00000000-0005-0000-0000-0000FB5A0000}"/>
    <cellStyle name="60% - Énfasis3 2 2 4 2 3 4 2" xfId="33587" xr:uid="{00000000-0005-0000-0000-0000FC5A0000}"/>
    <cellStyle name="60% - Énfasis3 2 2 4 2 3 5" xfId="11520" xr:uid="{00000000-0005-0000-0000-0000FD5A0000}"/>
    <cellStyle name="60% - Énfasis3 2 2 4 2 3 6" xfId="23661" xr:uid="{00000000-0005-0000-0000-0000FE5A0000}"/>
    <cellStyle name="60% - Énfasis3 2 2 4 2 3 7" xfId="38491" xr:uid="{00000000-0005-0000-0000-0000FF5A0000}"/>
    <cellStyle name="60% - Énfasis3 2 2 4 2 3 8" xfId="43559" xr:uid="{DD480B6E-9043-4F8F-86D4-5411F7BA4A24}"/>
    <cellStyle name="60% - Énfasis3 2 2 4 2 4" xfId="3197" xr:uid="{00000000-0005-0000-0000-0000005B0000}"/>
    <cellStyle name="60% - Énfasis3 2 2 4 2 4 2" xfId="17307" xr:uid="{00000000-0005-0000-0000-0000015B0000}"/>
    <cellStyle name="60% - Énfasis3 2 2 4 2 4 2 2" xfId="30200" xr:uid="{00000000-0005-0000-0000-0000025B0000}"/>
    <cellStyle name="60% - Énfasis3 2 2 4 2 4 3" xfId="13018" xr:uid="{00000000-0005-0000-0000-0000035B0000}"/>
    <cellStyle name="60% - Énfasis3 2 2 4 2 4 3 2" xfId="35085" xr:uid="{00000000-0005-0000-0000-0000045B0000}"/>
    <cellStyle name="60% - Énfasis3 2 2 4 2 4 4" xfId="8140" xr:uid="{00000000-0005-0000-0000-0000055B0000}"/>
    <cellStyle name="60% - Énfasis3 2 2 4 2 4 5" xfId="25265" xr:uid="{00000000-0005-0000-0000-0000065B0000}"/>
    <cellStyle name="60% - Énfasis3 2 2 4 2 4 6" xfId="40094" xr:uid="{00000000-0005-0000-0000-0000075B0000}"/>
    <cellStyle name="60% - Énfasis3 2 2 4 2 4 7" xfId="45157" xr:uid="{0388A938-D34A-425F-9C0C-E1E4A7B07717}"/>
    <cellStyle name="60% - Énfasis3 2 2 4 2 5" xfId="5671" xr:uid="{00000000-0005-0000-0000-0000085B0000}"/>
    <cellStyle name="60% - Énfasis3 2 2 4 2 5 2" xfId="27764" xr:uid="{00000000-0005-0000-0000-0000095B0000}"/>
    <cellStyle name="60% - Énfasis3 2 2 4 2 6" xfId="15752" xr:uid="{00000000-0005-0000-0000-00000A5B0000}"/>
    <cellStyle name="60% - Énfasis3 2 2 4 2 6 2" xfId="32649" xr:uid="{00000000-0005-0000-0000-00000B5B0000}"/>
    <cellStyle name="60% - Énfasis3 2 2 4 2 7" xfId="20055" xr:uid="{00000000-0005-0000-0000-00000C5B0000}"/>
    <cellStyle name="60% - Énfasis3 2 2 4 2 8" xfId="10582" xr:uid="{00000000-0005-0000-0000-00000D5B0000}"/>
    <cellStyle name="60% - Énfasis3 2 2 4 2 9" xfId="22723" xr:uid="{00000000-0005-0000-0000-00000E5B0000}"/>
    <cellStyle name="60% - Énfasis3 2 2 4 3" xfId="1461" xr:uid="{00000000-0005-0000-0000-00000F5B0000}"/>
    <cellStyle name="60% - Énfasis3 2 2 4 3 2" xfId="3903" xr:uid="{00000000-0005-0000-0000-0000105B0000}"/>
    <cellStyle name="60% - Énfasis3 2 2 4 3 2 2" xfId="18013" xr:uid="{00000000-0005-0000-0000-0000115B0000}"/>
    <cellStyle name="60% - Énfasis3 2 2 4 3 2 2 2" xfId="30906" xr:uid="{00000000-0005-0000-0000-0000125B0000}"/>
    <cellStyle name="60% - Énfasis3 2 2 4 3 2 3" xfId="13724" xr:uid="{00000000-0005-0000-0000-0000135B0000}"/>
    <cellStyle name="60% - Énfasis3 2 2 4 3 2 3 2" xfId="35791" xr:uid="{00000000-0005-0000-0000-0000145B0000}"/>
    <cellStyle name="60% - Énfasis3 2 2 4 3 2 4" xfId="8846" xr:uid="{00000000-0005-0000-0000-0000155B0000}"/>
    <cellStyle name="60% - Énfasis3 2 2 4 3 2 5" xfId="25971" xr:uid="{00000000-0005-0000-0000-0000165B0000}"/>
    <cellStyle name="60% - Énfasis3 2 2 4 3 2 6" xfId="40800" xr:uid="{00000000-0005-0000-0000-0000175B0000}"/>
    <cellStyle name="60% - Énfasis3 2 2 4 3 2 7" xfId="45863" xr:uid="{6802EC14-1F78-4E50-B9DE-2278805F5F36}"/>
    <cellStyle name="60% - Énfasis3 2 2 4 3 3" xfId="6377" xr:uid="{00000000-0005-0000-0000-0000185B0000}"/>
    <cellStyle name="60% - Énfasis3 2 2 4 3 3 2" xfId="28470" xr:uid="{00000000-0005-0000-0000-0000195B0000}"/>
    <cellStyle name="60% - Énfasis3 2 2 4 3 4" xfId="15520" xr:uid="{00000000-0005-0000-0000-00001A5B0000}"/>
    <cellStyle name="60% - Énfasis3 2 2 4 3 4 2" xfId="33355" xr:uid="{00000000-0005-0000-0000-00001B5B0000}"/>
    <cellStyle name="60% - Énfasis3 2 2 4 3 5" xfId="20779" xr:uid="{00000000-0005-0000-0000-00001C5B0000}"/>
    <cellStyle name="60% - Énfasis3 2 2 4 3 6" xfId="11288" xr:uid="{00000000-0005-0000-0000-00001D5B0000}"/>
    <cellStyle name="60% - Énfasis3 2 2 4 3 7" xfId="23429" xr:uid="{00000000-0005-0000-0000-00001E5B0000}"/>
    <cellStyle name="60% - Énfasis3 2 2 4 3 8" xfId="38259" xr:uid="{00000000-0005-0000-0000-00001F5B0000}"/>
    <cellStyle name="60% - Énfasis3 2 2 4 3 9" xfId="43327" xr:uid="{F05355C6-7EB5-4A9B-A5F7-FCA4062485C3}"/>
    <cellStyle name="60% - Énfasis3 2 2 4 4" xfId="2074" xr:uid="{00000000-0005-0000-0000-0000205B0000}"/>
    <cellStyle name="60% - Énfasis3 2 2 4 4 2" xfId="4516" xr:uid="{00000000-0005-0000-0000-0000215B0000}"/>
    <cellStyle name="60% - Énfasis3 2 2 4 4 2 2" xfId="18626" xr:uid="{00000000-0005-0000-0000-0000225B0000}"/>
    <cellStyle name="60% - Énfasis3 2 2 4 4 2 2 2" xfId="31519" xr:uid="{00000000-0005-0000-0000-0000235B0000}"/>
    <cellStyle name="60% - Énfasis3 2 2 4 4 2 3" xfId="14337" xr:uid="{00000000-0005-0000-0000-0000245B0000}"/>
    <cellStyle name="60% - Énfasis3 2 2 4 4 2 3 2" xfId="36404" xr:uid="{00000000-0005-0000-0000-0000255B0000}"/>
    <cellStyle name="60% - Énfasis3 2 2 4 4 2 4" xfId="9459" xr:uid="{00000000-0005-0000-0000-0000265B0000}"/>
    <cellStyle name="60% - Énfasis3 2 2 4 4 2 5" xfId="26584" xr:uid="{00000000-0005-0000-0000-0000275B0000}"/>
    <cellStyle name="60% - Énfasis3 2 2 4 4 2 6" xfId="41413" xr:uid="{00000000-0005-0000-0000-0000285B0000}"/>
    <cellStyle name="60% - Énfasis3 2 2 4 4 2 7" xfId="46476" xr:uid="{DE05766A-7823-44B9-B8D3-9D738D10769E}"/>
    <cellStyle name="60% - Énfasis3 2 2 4 4 3" xfId="6990" xr:uid="{00000000-0005-0000-0000-0000295B0000}"/>
    <cellStyle name="60% - Énfasis3 2 2 4 4 3 2" xfId="29083" xr:uid="{00000000-0005-0000-0000-00002A5B0000}"/>
    <cellStyle name="60% - Énfasis3 2 2 4 4 4" xfId="16151" xr:uid="{00000000-0005-0000-0000-00002B5B0000}"/>
    <cellStyle name="60% - Énfasis3 2 2 4 4 4 2" xfId="33968" xr:uid="{00000000-0005-0000-0000-00002C5B0000}"/>
    <cellStyle name="60% - Énfasis3 2 2 4 4 5" xfId="21392" xr:uid="{00000000-0005-0000-0000-00002D5B0000}"/>
    <cellStyle name="60% - Énfasis3 2 2 4 4 6" xfId="11901" xr:uid="{00000000-0005-0000-0000-00002E5B0000}"/>
    <cellStyle name="60% - Énfasis3 2 2 4 4 7" xfId="24042" xr:uid="{00000000-0005-0000-0000-00002F5B0000}"/>
    <cellStyle name="60% - Énfasis3 2 2 4 4 8" xfId="38872" xr:uid="{00000000-0005-0000-0000-0000305B0000}"/>
    <cellStyle name="60% - Énfasis3 2 2 4 4 9" xfId="43940" xr:uid="{DD2F3902-AEA9-42C6-BF35-4D6DA5D15B31}"/>
    <cellStyle name="60% - Énfasis3 2 2 4 5" xfId="2584" xr:uid="{00000000-0005-0000-0000-0000315B0000}"/>
    <cellStyle name="60% - Énfasis3 2 2 4 5 2" xfId="5026" xr:uid="{00000000-0005-0000-0000-0000325B0000}"/>
    <cellStyle name="60% - Énfasis3 2 2 4 5 2 2" xfId="19136" xr:uid="{00000000-0005-0000-0000-0000335B0000}"/>
    <cellStyle name="60% - Énfasis3 2 2 4 5 2 2 2" xfId="32029" xr:uid="{00000000-0005-0000-0000-0000345B0000}"/>
    <cellStyle name="60% - Énfasis3 2 2 4 5 2 3" xfId="14847" xr:uid="{00000000-0005-0000-0000-0000355B0000}"/>
    <cellStyle name="60% - Énfasis3 2 2 4 5 2 3 2" xfId="36914" xr:uid="{00000000-0005-0000-0000-0000365B0000}"/>
    <cellStyle name="60% - Énfasis3 2 2 4 5 2 4" xfId="9969" xr:uid="{00000000-0005-0000-0000-0000375B0000}"/>
    <cellStyle name="60% - Énfasis3 2 2 4 5 2 5" xfId="27094" xr:uid="{00000000-0005-0000-0000-0000385B0000}"/>
    <cellStyle name="60% - Énfasis3 2 2 4 5 2 6" xfId="41923" xr:uid="{00000000-0005-0000-0000-0000395B0000}"/>
    <cellStyle name="60% - Énfasis3 2 2 4 5 2 7" xfId="46986" xr:uid="{6BA70E3B-5C84-4DA5-B1DB-88CA9C9AA439}"/>
    <cellStyle name="60% - Énfasis3 2 2 4 5 3" xfId="7500" xr:uid="{00000000-0005-0000-0000-00003A5B0000}"/>
    <cellStyle name="60% - Énfasis3 2 2 4 5 3 2" xfId="29593" xr:uid="{00000000-0005-0000-0000-00003B5B0000}"/>
    <cellStyle name="60% - Énfasis3 2 2 4 5 4" xfId="16661" xr:uid="{00000000-0005-0000-0000-00003C5B0000}"/>
    <cellStyle name="60% - Énfasis3 2 2 4 5 4 2" xfId="34478" xr:uid="{00000000-0005-0000-0000-00003D5B0000}"/>
    <cellStyle name="60% - Énfasis3 2 2 4 5 5" xfId="21902" xr:uid="{00000000-0005-0000-0000-00003E5B0000}"/>
    <cellStyle name="60% - Énfasis3 2 2 4 5 6" xfId="12411" xr:uid="{00000000-0005-0000-0000-00003F5B0000}"/>
    <cellStyle name="60% - Énfasis3 2 2 4 5 7" xfId="24552" xr:uid="{00000000-0005-0000-0000-0000405B0000}"/>
    <cellStyle name="60% - Énfasis3 2 2 4 5 8" xfId="39382" xr:uid="{00000000-0005-0000-0000-0000415B0000}"/>
    <cellStyle name="60% - Énfasis3 2 2 4 5 9" xfId="44450" xr:uid="{7C330FFC-690C-42E1-89E2-000FE58C41C1}"/>
    <cellStyle name="60% - Énfasis3 2 2 4 6" xfId="1019" xr:uid="{00000000-0005-0000-0000-0000425B0000}"/>
    <cellStyle name="60% - Énfasis3 2 2 4 6 2" xfId="3464" xr:uid="{00000000-0005-0000-0000-0000435B0000}"/>
    <cellStyle name="60% - Énfasis3 2 2 4 6 2 2" xfId="17574" xr:uid="{00000000-0005-0000-0000-0000445B0000}"/>
    <cellStyle name="60% - Énfasis3 2 2 4 6 2 2 2" xfId="30467" xr:uid="{00000000-0005-0000-0000-0000455B0000}"/>
    <cellStyle name="60% - Énfasis3 2 2 4 6 2 3" xfId="13285" xr:uid="{00000000-0005-0000-0000-0000465B0000}"/>
    <cellStyle name="60% - Énfasis3 2 2 4 6 2 3 2" xfId="35352" xr:uid="{00000000-0005-0000-0000-0000475B0000}"/>
    <cellStyle name="60% - Énfasis3 2 2 4 6 2 4" xfId="8407" xr:uid="{00000000-0005-0000-0000-0000485B0000}"/>
    <cellStyle name="60% - Énfasis3 2 2 4 6 2 5" xfId="25532" xr:uid="{00000000-0005-0000-0000-0000495B0000}"/>
    <cellStyle name="60% - Énfasis3 2 2 4 6 2 6" xfId="40361" xr:uid="{00000000-0005-0000-0000-00004A5B0000}"/>
    <cellStyle name="60% - Énfasis3 2 2 4 6 2 7" xfId="45424" xr:uid="{64A1CB26-3F8B-4A1A-A2D4-F07CC53154AB}"/>
    <cellStyle name="60% - Énfasis3 2 2 4 6 3" xfId="5938" xr:uid="{00000000-0005-0000-0000-00004B5B0000}"/>
    <cellStyle name="60% - Énfasis3 2 2 4 6 3 2" xfId="28031" xr:uid="{00000000-0005-0000-0000-00004C5B0000}"/>
    <cellStyle name="60% - Énfasis3 2 2 4 6 4" xfId="20340" xr:uid="{00000000-0005-0000-0000-00004D5B0000}"/>
    <cellStyle name="60% - Énfasis3 2 2 4 6 4 2" xfId="32916" xr:uid="{00000000-0005-0000-0000-00004E5B0000}"/>
    <cellStyle name="60% - Énfasis3 2 2 4 6 5" xfId="10849" xr:uid="{00000000-0005-0000-0000-00004F5B0000}"/>
    <cellStyle name="60% - Énfasis3 2 2 4 6 6" xfId="22990" xr:uid="{00000000-0005-0000-0000-0000505B0000}"/>
    <cellStyle name="60% - Énfasis3 2 2 4 6 7" xfId="37820" xr:uid="{00000000-0005-0000-0000-0000515B0000}"/>
    <cellStyle name="60% - Énfasis3 2 2 4 6 8" xfId="42888" xr:uid="{A67F69DB-14DF-454D-ADCA-D4A3DE7E12E0}"/>
    <cellStyle name="60% - Énfasis3 2 2 4 7" xfId="2965" xr:uid="{00000000-0005-0000-0000-0000525B0000}"/>
    <cellStyle name="60% - Énfasis3 2 2 4 7 2" xfId="17075" xr:uid="{00000000-0005-0000-0000-0000535B0000}"/>
    <cellStyle name="60% - Énfasis3 2 2 4 7 2 2" xfId="29968" xr:uid="{00000000-0005-0000-0000-0000545B0000}"/>
    <cellStyle name="60% - Énfasis3 2 2 4 7 3" xfId="12786" xr:uid="{00000000-0005-0000-0000-0000555B0000}"/>
    <cellStyle name="60% - Énfasis3 2 2 4 7 3 2" xfId="34853" xr:uid="{00000000-0005-0000-0000-0000565B0000}"/>
    <cellStyle name="60% - Énfasis3 2 2 4 7 4" xfId="7908" xr:uid="{00000000-0005-0000-0000-0000575B0000}"/>
    <cellStyle name="60% - Énfasis3 2 2 4 7 5" xfId="25033" xr:uid="{00000000-0005-0000-0000-0000585B0000}"/>
    <cellStyle name="60% - Énfasis3 2 2 4 7 6" xfId="39862" xr:uid="{00000000-0005-0000-0000-0000595B0000}"/>
    <cellStyle name="60% - Énfasis3 2 2 4 7 7" xfId="44925" xr:uid="{DF25BE16-9312-4312-93C1-026F19D23BBF}"/>
    <cellStyle name="60% - Énfasis3 2 2 4 8" xfId="5439" xr:uid="{00000000-0005-0000-0000-00005A5B0000}"/>
    <cellStyle name="60% - Énfasis3 2 2 4 8 2" xfId="27532" xr:uid="{00000000-0005-0000-0000-00005B5B0000}"/>
    <cellStyle name="60% - Énfasis3 2 2 4 9" xfId="15081" xr:uid="{00000000-0005-0000-0000-00005C5B0000}"/>
    <cellStyle name="60% - Énfasis3 2 2 4 9 2" xfId="32417" xr:uid="{00000000-0005-0000-0000-00005D5B0000}"/>
    <cellStyle name="60% - Énfasis3 2 2 5" xfId="529" xr:uid="{00000000-0005-0000-0000-00005E5B0000}"/>
    <cellStyle name="60% - Énfasis3 2 2 5 10" xfId="19477" xr:uid="{00000000-0005-0000-0000-00005F5B0000}"/>
    <cellStyle name="60% - Énfasis3 2 2 5 11" xfId="19889" xr:uid="{00000000-0005-0000-0000-0000605B0000}"/>
    <cellStyle name="60% - Énfasis3 2 2 5 12" xfId="10416" xr:uid="{00000000-0005-0000-0000-0000615B0000}"/>
    <cellStyle name="60% - Énfasis3 2 2 5 13" xfId="22557" xr:uid="{00000000-0005-0000-0000-0000625B0000}"/>
    <cellStyle name="60% - Énfasis3 2 2 5 14" xfId="37387" xr:uid="{00000000-0005-0000-0000-0000635B0000}"/>
    <cellStyle name="60% - Énfasis3 2 2 5 15" xfId="42455" xr:uid="{A691E8F9-C90A-4C9E-B792-F78723A09231}"/>
    <cellStyle name="60% - Énfasis3 2 2 5 2" xfId="697" xr:uid="{00000000-0005-0000-0000-0000645B0000}"/>
    <cellStyle name="60% - Énfasis3 2 2 5 2 10" xfId="37554" xr:uid="{00000000-0005-0000-0000-0000655B0000}"/>
    <cellStyle name="60% - Énfasis3 2 2 5 2 11" xfId="42622" xr:uid="{3B7D49F0-0D6C-4040-8CC9-98FACF416A96}"/>
    <cellStyle name="60% - Énfasis3 2 2 5 2 2" xfId="2307" xr:uid="{00000000-0005-0000-0000-0000665B0000}"/>
    <cellStyle name="60% - Énfasis3 2 2 5 2 2 2" xfId="4749" xr:uid="{00000000-0005-0000-0000-0000675B0000}"/>
    <cellStyle name="60% - Énfasis3 2 2 5 2 2 2 2" xfId="18859" xr:uid="{00000000-0005-0000-0000-0000685B0000}"/>
    <cellStyle name="60% - Énfasis3 2 2 5 2 2 2 2 2" xfId="31752" xr:uid="{00000000-0005-0000-0000-0000695B0000}"/>
    <cellStyle name="60% - Énfasis3 2 2 5 2 2 2 3" xfId="14570" xr:uid="{00000000-0005-0000-0000-00006A5B0000}"/>
    <cellStyle name="60% - Énfasis3 2 2 5 2 2 2 3 2" xfId="36637" xr:uid="{00000000-0005-0000-0000-00006B5B0000}"/>
    <cellStyle name="60% - Énfasis3 2 2 5 2 2 2 4" xfId="9692" xr:uid="{00000000-0005-0000-0000-00006C5B0000}"/>
    <cellStyle name="60% - Énfasis3 2 2 5 2 2 2 5" xfId="26817" xr:uid="{00000000-0005-0000-0000-00006D5B0000}"/>
    <cellStyle name="60% - Énfasis3 2 2 5 2 2 2 6" xfId="41646" xr:uid="{00000000-0005-0000-0000-00006E5B0000}"/>
    <cellStyle name="60% - Énfasis3 2 2 5 2 2 2 7" xfId="46709" xr:uid="{B4B181B7-F720-4BE1-8AC5-75E91BC15B5D}"/>
    <cellStyle name="60% - Énfasis3 2 2 5 2 2 3" xfId="7223" xr:uid="{00000000-0005-0000-0000-00006F5B0000}"/>
    <cellStyle name="60% - Énfasis3 2 2 5 2 2 3 2" xfId="29316" xr:uid="{00000000-0005-0000-0000-0000705B0000}"/>
    <cellStyle name="60% - Énfasis3 2 2 5 2 2 4" xfId="16384" xr:uid="{00000000-0005-0000-0000-0000715B0000}"/>
    <cellStyle name="60% - Énfasis3 2 2 5 2 2 4 2" xfId="34201" xr:uid="{00000000-0005-0000-0000-0000725B0000}"/>
    <cellStyle name="60% - Énfasis3 2 2 5 2 2 5" xfId="21625" xr:uid="{00000000-0005-0000-0000-0000735B0000}"/>
    <cellStyle name="60% - Énfasis3 2 2 5 2 2 6" xfId="12134" xr:uid="{00000000-0005-0000-0000-0000745B0000}"/>
    <cellStyle name="60% - Énfasis3 2 2 5 2 2 7" xfId="24275" xr:uid="{00000000-0005-0000-0000-0000755B0000}"/>
    <cellStyle name="60% - Énfasis3 2 2 5 2 2 8" xfId="39105" xr:uid="{00000000-0005-0000-0000-0000765B0000}"/>
    <cellStyle name="60% - Énfasis3 2 2 5 2 2 9" xfId="44173" xr:uid="{09812102-40A8-414D-9B55-6A54B4A4E82C}"/>
    <cellStyle name="60% - Énfasis3 2 2 5 2 3" xfId="1694" xr:uid="{00000000-0005-0000-0000-0000775B0000}"/>
    <cellStyle name="60% - Énfasis3 2 2 5 2 3 2" xfId="4136" xr:uid="{00000000-0005-0000-0000-0000785B0000}"/>
    <cellStyle name="60% - Énfasis3 2 2 5 2 3 2 2" xfId="18246" xr:uid="{00000000-0005-0000-0000-0000795B0000}"/>
    <cellStyle name="60% - Énfasis3 2 2 5 2 3 2 2 2" xfId="31139" xr:uid="{00000000-0005-0000-0000-00007A5B0000}"/>
    <cellStyle name="60% - Énfasis3 2 2 5 2 3 2 3" xfId="13957" xr:uid="{00000000-0005-0000-0000-00007B5B0000}"/>
    <cellStyle name="60% - Énfasis3 2 2 5 2 3 2 3 2" xfId="36024" xr:uid="{00000000-0005-0000-0000-00007C5B0000}"/>
    <cellStyle name="60% - Énfasis3 2 2 5 2 3 2 4" xfId="9079" xr:uid="{00000000-0005-0000-0000-00007D5B0000}"/>
    <cellStyle name="60% - Énfasis3 2 2 5 2 3 2 5" xfId="26204" xr:uid="{00000000-0005-0000-0000-00007E5B0000}"/>
    <cellStyle name="60% - Énfasis3 2 2 5 2 3 2 6" xfId="41033" xr:uid="{00000000-0005-0000-0000-00007F5B0000}"/>
    <cellStyle name="60% - Énfasis3 2 2 5 2 3 2 7" xfId="46096" xr:uid="{2E0E83DE-5034-4F34-A601-4B6EDE1534E6}"/>
    <cellStyle name="60% - Énfasis3 2 2 5 2 3 3" xfId="6610" xr:uid="{00000000-0005-0000-0000-0000805B0000}"/>
    <cellStyle name="60% - Énfasis3 2 2 5 2 3 3 2" xfId="28703" xr:uid="{00000000-0005-0000-0000-0000815B0000}"/>
    <cellStyle name="60% - Énfasis3 2 2 5 2 3 4" xfId="21012" xr:uid="{00000000-0005-0000-0000-0000825B0000}"/>
    <cellStyle name="60% - Énfasis3 2 2 5 2 3 4 2" xfId="33588" xr:uid="{00000000-0005-0000-0000-0000835B0000}"/>
    <cellStyle name="60% - Énfasis3 2 2 5 2 3 5" xfId="11521" xr:uid="{00000000-0005-0000-0000-0000845B0000}"/>
    <cellStyle name="60% - Énfasis3 2 2 5 2 3 6" xfId="23662" xr:uid="{00000000-0005-0000-0000-0000855B0000}"/>
    <cellStyle name="60% - Énfasis3 2 2 5 2 3 7" xfId="38492" xr:uid="{00000000-0005-0000-0000-0000865B0000}"/>
    <cellStyle name="60% - Énfasis3 2 2 5 2 3 8" xfId="43560" xr:uid="{76EC85C0-EF78-4C33-8CA2-37DB30D41C59}"/>
    <cellStyle name="60% - Énfasis3 2 2 5 2 4" xfId="3198" xr:uid="{00000000-0005-0000-0000-0000875B0000}"/>
    <cellStyle name="60% - Énfasis3 2 2 5 2 4 2" xfId="17308" xr:uid="{00000000-0005-0000-0000-0000885B0000}"/>
    <cellStyle name="60% - Énfasis3 2 2 5 2 4 2 2" xfId="30201" xr:uid="{00000000-0005-0000-0000-0000895B0000}"/>
    <cellStyle name="60% - Énfasis3 2 2 5 2 4 3" xfId="13019" xr:uid="{00000000-0005-0000-0000-00008A5B0000}"/>
    <cellStyle name="60% - Énfasis3 2 2 5 2 4 3 2" xfId="35086" xr:uid="{00000000-0005-0000-0000-00008B5B0000}"/>
    <cellStyle name="60% - Énfasis3 2 2 5 2 4 4" xfId="8141" xr:uid="{00000000-0005-0000-0000-00008C5B0000}"/>
    <cellStyle name="60% - Énfasis3 2 2 5 2 4 5" xfId="25266" xr:uid="{00000000-0005-0000-0000-00008D5B0000}"/>
    <cellStyle name="60% - Énfasis3 2 2 5 2 4 6" xfId="40095" xr:uid="{00000000-0005-0000-0000-00008E5B0000}"/>
    <cellStyle name="60% - Énfasis3 2 2 5 2 4 7" xfId="45158" xr:uid="{5C4696E9-78D7-4796-B005-E5DFF7163168}"/>
    <cellStyle name="60% - Énfasis3 2 2 5 2 5" xfId="5672" xr:uid="{00000000-0005-0000-0000-00008F5B0000}"/>
    <cellStyle name="60% - Énfasis3 2 2 5 2 5 2" xfId="27765" xr:uid="{00000000-0005-0000-0000-0000905B0000}"/>
    <cellStyle name="60% - Énfasis3 2 2 5 2 6" xfId="15753" xr:uid="{00000000-0005-0000-0000-0000915B0000}"/>
    <cellStyle name="60% - Énfasis3 2 2 5 2 6 2" xfId="32650" xr:uid="{00000000-0005-0000-0000-0000925B0000}"/>
    <cellStyle name="60% - Énfasis3 2 2 5 2 7" xfId="20056" xr:uid="{00000000-0005-0000-0000-0000935B0000}"/>
    <cellStyle name="60% - Énfasis3 2 2 5 2 8" xfId="10583" xr:uid="{00000000-0005-0000-0000-0000945B0000}"/>
    <cellStyle name="60% - Énfasis3 2 2 5 2 9" xfId="22724" xr:uid="{00000000-0005-0000-0000-0000955B0000}"/>
    <cellStyle name="60% - Énfasis3 2 2 5 3" xfId="1527" xr:uid="{00000000-0005-0000-0000-0000965B0000}"/>
    <cellStyle name="60% - Énfasis3 2 2 5 3 2" xfId="3969" xr:uid="{00000000-0005-0000-0000-0000975B0000}"/>
    <cellStyle name="60% - Énfasis3 2 2 5 3 2 2" xfId="18079" xr:uid="{00000000-0005-0000-0000-0000985B0000}"/>
    <cellStyle name="60% - Énfasis3 2 2 5 3 2 2 2" xfId="30972" xr:uid="{00000000-0005-0000-0000-0000995B0000}"/>
    <cellStyle name="60% - Énfasis3 2 2 5 3 2 3" xfId="13790" xr:uid="{00000000-0005-0000-0000-00009A5B0000}"/>
    <cellStyle name="60% - Énfasis3 2 2 5 3 2 3 2" xfId="35857" xr:uid="{00000000-0005-0000-0000-00009B5B0000}"/>
    <cellStyle name="60% - Énfasis3 2 2 5 3 2 4" xfId="8912" xr:uid="{00000000-0005-0000-0000-00009C5B0000}"/>
    <cellStyle name="60% - Énfasis3 2 2 5 3 2 5" xfId="26037" xr:uid="{00000000-0005-0000-0000-00009D5B0000}"/>
    <cellStyle name="60% - Énfasis3 2 2 5 3 2 6" xfId="40866" xr:uid="{00000000-0005-0000-0000-00009E5B0000}"/>
    <cellStyle name="60% - Énfasis3 2 2 5 3 2 7" xfId="45929" xr:uid="{F96CE53E-1DD2-4757-ABAC-C8D9943B83F8}"/>
    <cellStyle name="60% - Énfasis3 2 2 5 3 3" xfId="6443" xr:uid="{00000000-0005-0000-0000-00009F5B0000}"/>
    <cellStyle name="60% - Énfasis3 2 2 5 3 3 2" xfId="28536" xr:uid="{00000000-0005-0000-0000-0000A05B0000}"/>
    <cellStyle name="60% - Énfasis3 2 2 5 3 4" xfId="15586" xr:uid="{00000000-0005-0000-0000-0000A15B0000}"/>
    <cellStyle name="60% - Énfasis3 2 2 5 3 4 2" xfId="33421" xr:uid="{00000000-0005-0000-0000-0000A25B0000}"/>
    <cellStyle name="60% - Énfasis3 2 2 5 3 5" xfId="20845" xr:uid="{00000000-0005-0000-0000-0000A35B0000}"/>
    <cellStyle name="60% - Énfasis3 2 2 5 3 6" xfId="11354" xr:uid="{00000000-0005-0000-0000-0000A45B0000}"/>
    <cellStyle name="60% - Énfasis3 2 2 5 3 7" xfId="23495" xr:uid="{00000000-0005-0000-0000-0000A55B0000}"/>
    <cellStyle name="60% - Énfasis3 2 2 5 3 8" xfId="38325" xr:uid="{00000000-0005-0000-0000-0000A65B0000}"/>
    <cellStyle name="60% - Énfasis3 2 2 5 3 9" xfId="43393" xr:uid="{E17FE728-90B1-4D7F-8983-5065EA6B37F0}"/>
    <cellStyle name="60% - Énfasis3 2 2 5 4" xfId="2140" xr:uid="{00000000-0005-0000-0000-0000A75B0000}"/>
    <cellStyle name="60% - Énfasis3 2 2 5 4 2" xfId="4582" xr:uid="{00000000-0005-0000-0000-0000A85B0000}"/>
    <cellStyle name="60% - Énfasis3 2 2 5 4 2 2" xfId="18692" xr:uid="{00000000-0005-0000-0000-0000A95B0000}"/>
    <cellStyle name="60% - Énfasis3 2 2 5 4 2 2 2" xfId="31585" xr:uid="{00000000-0005-0000-0000-0000AA5B0000}"/>
    <cellStyle name="60% - Énfasis3 2 2 5 4 2 3" xfId="14403" xr:uid="{00000000-0005-0000-0000-0000AB5B0000}"/>
    <cellStyle name="60% - Énfasis3 2 2 5 4 2 3 2" xfId="36470" xr:uid="{00000000-0005-0000-0000-0000AC5B0000}"/>
    <cellStyle name="60% - Énfasis3 2 2 5 4 2 4" xfId="9525" xr:uid="{00000000-0005-0000-0000-0000AD5B0000}"/>
    <cellStyle name="60% - Énfasis3 2 2 5 4 2 5" xfId="26650" xr:uid="{00000000-0005-0000-0000-0000AE5B0000}"/>
    <cellStyle name="60% - Énfasis3 2 2 5 4 2 6" xfId="41479" xr:uid="{00000000-0005-0000-0000-0000AF5B0000}"/>
    <cellStyle name="60% - Énfasis3 2 2 5 4 2 7" xfId="46542" xr:uid="{F89C6BDC-78DB-4044-ABC0-1D55CAB2B4D5}"/>
    <cellStyle name="60% - Énfasis3 2 2 5 4 3" xfId="7056" xr:uid="{00000000-0005-0000-0000-0000B05B0000}"/>
    <cellStyle name="60% - Énfasis3 2 2 5 4 3 2" xfId="29149" xr:uid="{00000000-0005-0000-0000-0000B15B0000}"/>
    <cellStyle name="60% - Énfasis3 2 2 5 4 4" xfId="16217" xr:uid="{00000000-0005-0000-0000-0000B25B0000}"/>
    <cellStyle name="60% - Énfasis3 2 2 5 4 4 2" xfId="34034" xr:uid="{00000000-0005-0000-0000-0000B35B0000}"/>
    <cellStyle name="60% - Énfasis3 2 2 5 4 5" xfId="21458" xr:uid="{00000000-0005-0000-0000-0000B45B0000}"/>
    <cellStyle name="60% - Énfasis3 2 2 5 4 6" xfId="11967" xr:uid="{00000000-0005-0000-0000-0000B55B0000}"/>
    <cellStyle name="60% - Énfasis3 2 2 5 4 7" xfId="24108" xr:uid="{00000000-0005-0000-0000-0000B65B0000}"/>
    <cellStyle name="60% - Énfasis3 2 2 5 4 8" xfId="38938" xr:uid="{00000000-0005-0000-0000-0000B75B0000}"/>
    <cellStyle name="60% - Énfasis3 2 2 5 4 9" xfId="44006" xr:uid="{477D0797-D86A-40D9-8DD3-3D1E35492AAA}"/>
    <cellStyle name="60% - Énfasis3 2 2 5 5" xfId="2585" xr:uid="{00000000-0005-0000-0000-0000B85B0000}"/>
    <cellStyle name="60% - Énfasis3 2 2 5 5 2" xfId="5027" xr:uid="{00000000-0005-0000-0000-0000B95B0000}"/>
    <cellStyle name="60% - Énfasis3 2 2 5 5 2 2" xfId="19137" xr:uid="{00000000-0005-0000-0000-0000BA5B0000}"/>
    <cellStyle name="60% - Énfasis3 2 2 5 5 2 2 2" xfId="32030" xr:uid="{00000000-0005-0000-0000-0000BB5B0000}"/>
    <cellStyle name="60% - Énfasis3 2 2 5 5 2 3" xfId="14848" xr:uid="{00000000-0005-0000-0000-0000BC5B0000}"/>
    <cellStyle name="60% - Énfasis3 2 2 5 5 2 3 2" xfId="36915" xr:uid="{00000000-0005-0000-0000-0000BD5B0000}"/>
    <cellStyle name="60% - Énfasis3 2 2 5 5 2 4" xfId="9970" xr:uid="{00000000-0005-0000-0000-0000BE5B0000}"/>
    <cellStyle name="60% - Énfasis3 2 2 5 5 2 5" xfId="27095" xr:uid="{00000000-0005-0000-0000-0000BF5B0000}"/>
    <cellStyle name="60% - Énfasis3 2 2 5 5 2 6" xfId="41924" xr:uid="{00000000-0005-0000-0000-0000C05B0000}"/>
    <cellStyle name="60% - Énfasis3 2 2 5 5 2 7" xfId="46987" xr:uid="{CF90D746-B8A3-469A-9C63-1EDA08B2A888}"/>
    <cellStyle name="60% - Énfasis3 2 2 5 5 3" xfId="7501" xr:uid="{00000000-0005-0000-0000-0000C15B0000}"/>
    <cellStyle name="60% - Énfasis3 2 2 5 5 3 2" xfId="29594" xr:uid="{00000000-0005-0000-0000-0000C25B0000}"/>
    <cellStyle name="60% - Énfasis3 2 2 5 5 4" xfId="16662" xr:uid="{00000000-0005-0000-0000-0000C35B0000}"/>
    <cellStyle name="60% - Énfasis3 2 2 5 5 4 2" xfId="34479" xr:uid="{00000000-0005-0000-0000-0000C45B0000}"/>
    <cellStyle name="60% - Énfasis3 2 2 5 5 5" xfId="21903" xr:uid="{00000000-0005-0000-0000-0000C55B0000}"/>
    <cellStyle name="60% - Énfasis3 2 2 5 5 6" xfId="12412" xr:uid="{00000000-0005-0000-0000-0000C65B0000}"/>
    <cellStyle name="60% - Énfasis3 2 2 5 5 7" xfId="24553" xr:uid="{00000000-0005-0000-0000-0000C75B0000}"/>
    <cellStyle name="60% - Énfasis3 2 2 5 5 8" xfId="39383" xr:uid="{00000000-0005-0000-0000-0000C85B0000}"/>
    <cellStyle name="60% - Énfasis3 2 2 5 5 9" xfId="44451" xr:uid="{F0FE8084-42B7-4DD7-9FF6-E61A2CF59717}"/>
    <cellStyle name="60% - Énfasis3 2 2 5 6" xfId="1085" xr:uid="{00000000-0005-0000-0000-0000C95B0000}"/>
    <cellStyle name="60% - Énfasis3 2 2 5 6 2" xfId="3530" xr:uid="{00000000-0005-0000-0000-0000CA5B0000}"/>
    <cellStyle name="60% - Énfasis3 2 2 5 6 2 2" xfId="17640" xr:uid="{00000000-0005-0000-0000-0000CB5B0000}"/>
    <cellStyle name="60% - Énfasis3 2 2 5 6 2 2 2" xfId="30533" xr:uid="{00000000-0005-0000-0000-0000CC5B0000}"/>
    <cellStyle name="60% - Énfasis3 2 2 5 6 2 3" xfId="13351" xr:uid="{00000000-0005-0000-0000-0000CD5B0000}"/>
    <cellStyle name="60% - Énfasis3 2 2 5 6 2 3 2" xfId="35418" xr:uid="{00000000-0005-0000-0000-0000CE5B0000}"/>
    <cellStyle name="60% - Énfasis3 2 2 5 6 2 4" xfId="8473" xr:uid="{00000000-0005-0000-0000-0000CF5B0000}"/>
    <cellStyle name="60% - Énfasis3 2 2 5 6 2 5" xfId="25598" xr:uid="{00000000-0005-0000-0000-0000D05B0000}"/>
    <cellStyle name="60% - Énfasis3 2 2 5 6 2 6" xfId="40427" xr:uid="{00000000-0005-0000-0000-0000D15B0000}"/>
    <cellStyle name="60% - Énfasis3 2 2 5 6 2 7" xfId="45490" xr:uid="{DF878413-5A25-45B3-BE66-7A5E3D65B303}"/>
    <cellStyle name="60% - Énfasis3 2 2 5 6 3" xfId="6004" xr:uid="{00000000-0005-0000-0000-0000D25B0000}"/>
    <cellStyle name="60% - Énfasis3 2 2 5 6 3 2" xfId="28097" xr:uid="{00000000-0005-0000-0000-0000D35B0000}"/>
    <cellStyle name="60% - Énfasis3 2 2 5 6 4" xfId="20406" xr:uid="{00000000-0005-0000-0000-0000D45B0000}"/>
    <cellStyle name="60% - Énfasis3 2 2 5 6 4 2" xfId="32982" xr:uid="{00000000-0005-0000-0000-0000D55B0000}"/>
    <cellStyle name="60% - Énfasis3 2 2 5 6 5" xfId="10915" xr:uid="{00000000-0005-0000-0000-0000D65B0000}"/>
    <cellStyle name="60% - Énfasis3 2 2 5 6 6" xfId="23056" xr:uid="{00000000-0005-0000-0000-0000D75B0000}"/>
    <cellStyle name="60% - Énfasis3 2 2 5 6 7" xfId="37886" xr:uid="{00000000-0005-0000-0000-0000D85B0000}"/>
    <cellStyle name="60% - Énfasis3 2 2 5 6 8" xfId="42954" xr:uid="{619D39B6-6583-41FE-9C3D-E729599E51B3}"/>
    <cellStyle name="60% - Énfasis3 2 2 5 7" xfId="3031" xr:uid="{00000000-0005-0000-0000-0000D95B0000}"/>
    <cellStyle name="60% - Énfasis3 2 2 5 7 2" xfId="17141" xr:uid="{00000000-0005-0000-0000-0000DA5B0000}"/>
    <cellStyle name="60% - Énfasis3 2 2 5 7 2 2" xfId="30034" xr:uid="{00000000-0005-0000-0000-0000DB5B0000}"/>
    <cellStyle name="60% - Énfasis3 2 2 5 7 3" xfId="12852" xr:uid="{00000000-0005-0000-0000-0000DC5B0000}"/>
    <cellStyle name="60% - Énfasis3 2 2 5 7 3 2" xfId="34919" xr:uid="{00000000-0005-0000-0000-0000DD5B0000}"/>
    <cellStyle name="60% - Énfasis3 2 2 5 7 4" xfId="7974" xr:uid="{00000000-0005-0000-0000-0000DE5B0000}"/>
    <cellStyle name="60% - Énfasis3 2 2 5 7 5" xfId="25099" xr:uid="{00000000-0005-0000-0000-0000DF5B0000}"/>
    <cellStyle name="60% - Énfasis3 2 2 5 7 6" xfId="39928" xr:uid="{00000000-0005-0000-0000-0000E05B0000}"/>
    <cellStyle name="60% - Énfasis3 2 2 5 7 7" xfId="44991" xr:uid="{A80B18DE-72B6-4BD8-A01C-E057059D8443}"/>
    <cellStyle name="60% - Énfasis3 2 2 5 8" xfId="5505" xr:uid="{00000000-0005-0000-0000-0000E15B0000}"/>
    <cellStyle name="60% - Énfasis3 2 2 5 8 2" xfId="27598" xr:uid="{00000000-0005-0000-0000-0000E25B0000}"/>
    <cellStyle name="60% - Énfasis3 2 2 5 9" xfId="15147" xr:uid="{00000000-0005-0000-0000-0000E35B0000}"/>
    <cellStyle name="60% - Énfasis3 2 2 5 9 2" xfId="32483" xr:uid="{00000000-0005-0000-0000-0000E45B0000}"/>
    <cellStyle name="60% - Énfasis3 2 2 6" xfId="297" xr:uid="{00000000-0005-0000-0000-0000E55B0000}"/>
    <cellStyle name="60% - Énfasis3 2 2 6 10" xfId="22351" xr:uid="{00000000-0005-0000-0000-0000E65B0000}"/>
    <cellStyle name="60% - Énfasis3 2 2 6 11" xfId="37181" xr:uid="{00000000-0005-0000-0000-0000E75B0000}"/>
    <cellStyle name="60% - Énfasis3 2 2 6 12" xfId="42249" xr:uid="{6FF94F58-9713-456A-8BCC-534846D21BA0}"/>
    <cellStyle name="60% - Énfasis3 2 2 6 2" xfId="1319" xr:uid="{00000000-0005-0000-0000-0000E85B0000}"/>
    <cellStyle name="60% - Énfasis3 2 2 6 2 2" xfId="3763" xr:uid="{00000000-0005-0000-0000-0000E95B0000}"/>
    <cellStyle name="60% - Énfasis3 2 2 6 2 2 2" xfId="17873" xr:uid="{00000000-0005-0000-0000-0000EA5B0000}"/>
    <cellStyle name="60% - Énfasis3 2 2 6 2 2 2 2" xfId="30766" xr:uid="{00000000-0005-0000-0000-0000EB5B0000}"/>
    <cellStyle name="60% - Énfasis3 2 2 6 2 2 3" xfId="13584" xr:uid="{00000000-0005-0000-0000-0000EC5B0000}"/>
    <cellStyle name="60% - Énfasis3 2 2 6 2 2 3 2" xfId="35651" xr:uid="{00000000-0005-0000-0000-0000ED5B0000}"/>
    <cellStyle name="60% - Énfasis3 2 2 6 2 2 4" xfId="8706" xr:uid="{00000000-0005-0000-0000-0000EE5B0000}"/>
    <cellStyle name="60% - Énfasis3 2 2 6 2 2 5" xfId="25831" xr:uid="{00000000-0005-0000-0000-0000EF5B0000}"/>
    <cellStyle name="60% - Énfasis3 2 2 6 2 2 6" xfId="40660" xr:uid="{00000000-0005-0000-0000-0000F05B0000}"/>
    <cellStyle name="60% - Énfasis3 2 2 6 2 2 7" xfId="45723" xr:uid="{51DF67AC-7802-46CF-A203-BE372D9BA84C}"/>
    <cellStyle name="60% - Énfasis3 2 2 6 2 3" xfId="6237" xr:uid="{00000000-0005-0000-0000-0000F15B0000}"/>
    <cellStyle name="60% - Énfasis3 2 2 6 2 3 2" xfId="28330" xr:uid="{00000000-0005-0000-0000-0000F25B0000}"/>
    <cellStyle name="60% - Énfasis3 2 2 6 2 4" xfId="15380" xr:uid="{00000000-0005-0000-0000-0000F35B0000}"/>
    <cellStyle name="60% - Énfasis3 2 2 6 2 4 2" xfId="33215" xr:uid="{00000000-0005-0000-0000-0000F45B0000}"/>
    <cellStyle name="60% - Énfasis3 2 2 6 2 5" xfId="20639" xr:uid="{00000000-0005-0000-0000-0000F55B0000}"/>
    <cellStyle name="60% - Énfasis3 2 2 6 2 6" xfId="11148" xr:uid="{00000000-0005-0000-0000-0000F65B0000}"/>
    <cellStyle name="60% - Énfasis3 2 2 6 2 7" xfId="23289" xr:uid="{00000000-0005-0000-0000-0000F75B0000}"/>
    <cellStyle name="60% - Énfasis3 2 2 6 2 8" xfId="38119" xr:uid="{00000000-0005-0000-0000-0000F85B0000}"/>
    <cellStyle name="60% - Énfasis3 2 2 6 2 9" xfId="43187" xr:uid="{F863ABF4-C1B5-4B13-A66C-06051BB1ECB1}"/>
    <cellStyle name="60% - Énfasis3 2 2 6 3" xfId="1934" xr:uid="{00000000-0005-0000-0000-0000F95B0000}"/>
    <cellStyle name="60% - Énfasis3 2 2 6 3 2" xfId="4376" xr:uid="{00000000-0005-0000-0000-0000FA5B0000}"/>
    <cellStyle name="60% - Énfasis3 2 2 6 3 2 2" xfId="18486" xr:uid="{00000000-0005-0000-0000-0000FB5B0000}"/>
    <cellStyle name="60% - Énfasis3 2 2 6 3 2 2 2" xfId="31379" xr:uid="{00000000-0005-0000-0000-0000FC5B0000}"/>
    <cellStyle name="60% - Énfasis3 2 2 6 3 2 3" xfId="14197" xr:uid="{00000000-0005-0000-0000-0000FD5B0000}"/>
    <cellStyle name="60% - Énfasis3 2 2 6 3 2 3 2" xfId="36264" xr:uid="{00000000-0005-0000-0000-0000FE5B0000}"/>
    <cellStyle name="60% - Énfasis3 2 2 6 3 2 4" xfId="9319" xr:uid="{00000000-0005-0000-0000-0000FF5B0000}"/>
    <cellStyle name="60% - Énfasis3 2 2 6 3 2 5" xfId="26444" xr:uid="{00000000-0005-0000-0000-0000005C0000}"/>
    <cellStyle name="60% - Énfasis3 2 2 6 3 2 6" xfId="41273" xr:uid="{00000000-0005-0000-0000-0000015C0000}"/>
    <cellStyle name="60% - Énfasis3 2 2 6 3 2 7" xfId="46336" xr:uid="{EE70AF87-4A44-4DAB-9E2A-4BB03FE5A287}"/>
    <cellStyle name="60% - Énfasis3 2 2 6 3 3" xfId="6850" xr:uid="{00000000-0005-0000-0000-0000025C0000}"/>
    <cellStyle name="60% - Énfasis3 2 2 6 3 3 2" xfId="28943" xr:uid="{00000000-0005-0000-0000-0000035C0000}"/>
    <cellStyle name="60% - Énfasis3 2 2 6 3 4" xfId="16011" xr:uid="{00000000-0005-0000-0000-0000045C0000}"/>
    <cellStyle name="60% - Énfasis3 2 2 6 3 4 2" xfId="33828" xr:uid="{00000000-0005-0000-0000-0000055C0000}"/>
    <cellStyle name="60% - Énfasis3 2 2 6 3 5" xfId="21252" xr:uid="{00000000-0005-0000-0000-0000065C0000}"/>
    <cellStyle name="60% - Énfasis3 2 2 6 3 6" xfId="11761" xr:uid="{00000000-0005-0000-0000-0000075C0000}"/>
    <cellStyle name="60% - Énfasis3 2 2 6 3 7" xfId="23902" xr:uid="{00000000-0005-0000-0000-0000085C0000}"/>
    <cellStyle name="60% - Énfasis3 2 2 6 3 8" xfId="38732" xr:uid="{00000000-0005-0000-0000-0000095C0000}"/>
    <cellStyle name="60% - Énfasis3 2 2 6 3 9" xfId="43800" xr:uid="{1591A1A9-2976-4799-88B5-CE4CA8AA2D8C}"/>
    <cellStyle name="60% - Énfasis3 2 2 6 4" xfId="1136" xr:uid="{00000000-0005-0000-0000-00000A5C0000}"/>
    <cellStyle name="60% - Énfasis3 2 2 6 4 2" xfId="3581" xr:uid="{00000000-0005-0000-0000-00000B5C0000}"/>
    <cellStyle name="60% - Énfasis3 2 2 6 4 2 2" xfId="17691" xr:uid="{00000000-0005-0000-0000-00000C5C0000}"/>
    <cellStyle name="60% - Énfasis3 2 2 6 4 2 2 2" xfId="30584" xr:uid="{00000000-0005-0000-0000-00000D5C0000}"/>
    <cellStyle name="60% - Énfasis3 2 2 6 4 2 3" xfId="13402" xr:uid="{00000000-0005-0000-0000-00000E5C0000}"/>
    <cellStyle name="60% - Énfasis3 2 2 6 4 2 3 2" xfId="35469" xr:uid="{00000000-0005-0000-0000-00000F5C0000}"/>
    <cellStyle name="60% - Énfasis3 2 2 6 4 2 4" xfId="8524" xr:uid="{00000000-0005-0000-0000-0000105C0000}"/>
    <cellStyle name="60% - Énfasis3 2 2 6 4 2 5" xfId="25649" xr:uid="{00000000-0005-0000-0000-0000115C0000}"/>
    <cellStyle name="60% - Énfasis3 2 2 6 4 2 6" xfId="40478" xr:uid="{00000000-0005-0000-0000-0000125C0000}"/>
    <cellStyle name="60% - Énfasis3 2 2 6 4 2 7" xfId="45541" xr:uid="{FA050440-4A28-4CB1-859F-79EEF74F65C7}"/>
    <cellStyle name="60% - Énfasis3 2 2 6 4 3" xfId="6055" xr:uid="{00000000-0005-0000-0000-0000135C0000}"/>
    <cellStyle name="60% - Énfasis3 2 2 6 4 3 2" xfId="28148" xr:uid="{00000000-0005-0000-0000-0000145C0000}"/>
    <cellStyle name="60% - Énfasis3 2 2 6 4 4" xfId="20457" xr:uid="{00000000-0005-0000-0000-0000155C0000}"/>
    <cellStyle name="60% - Énfasis3 2 2 6 4 4 2" xfId="33033" xr:uid="{00000000-0005-0000-0000-0000165C0000}"/>
    <cellStyle name="60% - Énfasis3 2 2 6 4 5" xfId="10966" xr:uid="{00000000-0005-0000-0000-0000175C0000}"/>
    <cellStyle name="60% - Énfasis3 2 2 6 4 6" xfId="23107" xr:uid="{00000000-0005-0000-0000-0000185C0000}"/>
    <cellStyle name="60% - Énfasis3 2 2 6 4 7" xfId="37937" xr:uid="{00000000-0005-0000-0000-0000195C0000}"/>
    <cellStyle name="60% - Énfasis3 2 2 6 4 8" xfId="43005" xr:uid="{F9B27B90-F1AF-484A-BE4D-B59D408D2E3E}"/>
    <cellStyle name="60% - Énfasis3 2 2 6 5" xfId="2825" xr:uid="{00000000-0005-0000-0000-00001A5C0000}"/>
    <cellStyle name="60% - Énfasis3 2 2 6 5 2" xfId="16935" xr:uid="{00000000-0005-0000-0000-00001B5C0000}"/>
    <cellStyle name="60% - Énfasis3 2 2 6 5 2 2" xfId="29828" xr:uid="{00000000-0005-0000-0000-00001C5C0000}"/>
    <cellStyle name="60% - Énfasis3 2 2 6 5 3" xfId="12646" xr:uid="{00000000-0005-0000-0000-00001D5C0000}"/>
    <cellStyle name="60% - Énfasis3 2 2 6 5 3 2" xfId="34713" xr:uid="{00000000-0005-0000-0000-00001E5C0000}"/>
    <cellStyle name="60% - Énfasis3 2 2 6 5 4" xfId="7768" xr:uid="{00000000-0005-0000-0000-00001F5C0000}"/>
    <cellStyle name="60% - Énfasis3 2 2 6 5 5" xfId="24893" xr:uid="{00000000-0005-0000-0000-0000205C0000}"/>
    <cellStyle name="60% - Énfasis3 2 2 6 5 6" xfId="39722" xr:uid="{00000000-0005-0000-0000-0000215C0000}"/>
    <cellStyle name="60% - Énfasis3 2 2 6 5 7" xfId="44785" xr:uid="{74FE6732-2821-4591-8AD2-FD80588A10E8}"/>
    <cellStyle name="60% - Énfasis3 2 2 6 6" xfId="5299" xr:uid="{00000000-0005-0000-0000-0000225C0000}"/>
    <cellStyle name="60% - Énfasis3 2 2 6 6 2" xfId="27392" xr:uid="{00000000-0005-0000-0000-0000235C0000}"/>
    <cellStyle name="60% - Énfasis3 2 2 6 7" xfId="15198" xr:uid="{00000000-0005-0000-0000-0000245C0000}"/>
    <cellStyle name="60% - Énfasis3 2 2 6 7 2" xfId="32277" xr:uid="{00000000-0005-0000-0000-0000255C0000}"/>
    <cellStyle name="60% - Énfasis3 2 2 6 8" xfId="19683" xr:uid="{00000000-0005-0000-0000-0000265C0000}"/>
    <cellStyle name="60% - Énfasis3 2 2 6 9" xfId="10210" xr:uid="{00000000-0005-0000-0000-0000275C0000}"/>
    <cellStyle name="60% - Énfasis3 2 2 7" xfId="693" xr:uid="{00000000-0005-0000-0000-0000285C0000}"/>
    <cellStyle name="60% - Énfasis3 2 2 7 10" xfId="37550" xr:uid="{00000000-0005-0000-0000-0000295C0000}"/>
    <cellStyle name="60% - Énfasis3 2 2 7 11" xfId="42618" xr:uid="{7AB2F717-DEDF-4005-841E-DDBF0929FCD5}"/>
    <cellStyle name="60% - Énfasis3 2 2 7 2" xfId="2303" xr:uid="{00000000-0005-0000-0000-00002A5C0000}"/>
    <cellStyle name="60% - Énfasis3 2 2 7 2 2" xfId="4745" xr:uid="{00000000-0005-0000-0000-00002B5C0000}"/>
    <cellStyle name="60% - Énfasis3 2 2 7 2 2 2" xfId="18855" xr:uid="{00000000-0005-0000-0000-00002C5C0000}"/>
    <cellStyle name="60% - Énfasis3 2 2 7 2 2 2 2" xfId="31748" xr:uid="{00000000-0005-0000-0000-00002D5C0000}"/>
    <cellStyle name="60% - Énfasis3 2 2 7 2 2 3" xfId="14566" xr:uid="{00000000-0005-0000-0000-00002E5C0000}"/>
    <cellStyle name="60% - Énfasis3 2 2 7 2 2 3 2" xfId="36633" xr:uid="{00000000-0005-0000-0000-00002F5C0000}"/>
    <cellStyle name="60% - Énfasis3 2 2 7 2 2 4" xfId="9688" xr:uid="{00000000-0005-0000-0000-0000305C0000}"/>
    <cellStyle name="60% - Énfasis3 2 2 7 2 2 5" xfId="26813" xr:uid="{00000000-0005-0000-0000-0000315C0000}"/>
    <cellStyle name="60% - Énfasis3 2 2 7 2 2 6" xfId="41642" xr:uid="{00000000-0005-0000-0000-0000325C0000}"/>
    <cellStyle name="60% - Énfasis3 2 2 7 2 2 7" xfId="46705" xr:uid="{13B2AC5D-7D9D-41C2-976A-8C9C0E195CCF}"/>
    <cellStyle name="60% - Énfasis3 2 2 7 2 3" xfId="7219" xr:uid="{00000000-0005-0000-0000-0000335C0000}"/>
    <cellStyle name="60% - Énfasis3 2 2 7 2 3 2" xfId="29312" xr:uid="{00000000-0005-0000-0000-0000345C0000}"/>
    <cellStyle name="60% - Énfasis3 2 2 7 2 4" xfId="16380" xr:uid="{00000000-0005-0000-0000-0000355C0000}"/>
    <cellStyle name="60% - Énfasis3 2 2 7 2 4 2" xfId="34197" xr:uid="{00000000-0005-0000-0000-0000365C0000}"/>
    <cellStyle name="60% - Énfasis3 2 2 7 2 5" xfId="21621" xr:uid="{00000000-0005-0000-0000-0000375C0000}"/>
    <cellStyle name="60% - Énfasis3 2 2 7 2 6" xfId="12130" xr:uid="{00000000-0005-0000-0000-0000385C0000}"/>
    <cellStyle name="60% - Énfasis3 2 2 7 2 7" xfId="24271" xr:uid="{00000000-0005-0000-0000-0000395C0000}"/>
    <cellStyle name="60% - Énfasis3 2 2 7 2 8" xfId="39101" xr:uid="{00000000-0005-0000-0000-00003A5C0000}"/>
    <cellStyle name="60% - Énfasis3 2 2 7 2 9" xfId="44169" xr:uid="{A72ECC40-F128-43A8-87E4-21166E5BD465}"/>
    <cellStyle name="60% - Énfasis3 2 2 7 3" xfId="1690" xr:uid="{00000000-0005-0000-0000-00003B5C0000}"/>
    <cellStyle name="60% - Énfasis3 2 2 7 3 2" xfId="4132" xr:uid="{00000000-0005-0000-0000-00003C5C0000}"/>
    <cellStyle name="60% - Énfasis3 2 2 7 3 2 2" xfId="18242" xr:uid="{00000000-0005-0000-0000-00003D5C0000}"/>
    <cellStyle name="60% - Énfasis3 2 2 7 3 2 2 2" xfId="31135" xr:uid="{00000000-0005-0000-0000-00003E5C0000}"/>
    <cellStyle name="60% - Énfasis3 2 2 7 3 2 3" xfId="13953" xr:uid="{00000000-0005-0000-0000-00003F5C0000}"/>
    <cellStyle name="60% - Énfasis3 2 2 7 3 2 3 2" xfId="36020" xr:uid="{00000000-0005-0000-0000-0000405C0000}"/>
    <cellStyle name="60% - Énfasis3 2 2 7 3 2 4" xfId="9075" xr:uid="{00000000-0005-0000-0000-0000415C0000}"/>
    <cellStyle name="60% - Énfasis3 2 2 7 3 2 5" xfId="26200" xr:uid="{00000000-0005-0000-0000-0000425C0000}"/>
    <cellStyle name="60% - Énfasis3 2 2 7 3 2 6" xfId="41029" xr:uid="{00000000-0005-0000-0000-0000435C0000}"/>
    <cellStyle name="60% - Énfasis3 2 2 7 3 2 7" xfId="46092" xr:uid="{20CE1DD6-6D49-4337-829A-A79DEC1222F7}"/>
    <cellStyle name="60% - Énfasis3 2 2 7 3 3" xfId="6606" xr:uid="{00000000-0005-0000-0000-0000445C0000}"/>
    <cellStyle name="60% - Énfasis3 2 2 7 3 3 2" xfId="28699" xr:uid="{00000000-0005-0000-0000-0000455C0000}"/>
    <cellStyle name="60% - Énfasis3 2 2 7 3 4" xfId="21008" xr:uid="{00000000-0005-0000-0000-0000465C0000}"/>
    <cellStyle name="60% - Énfasis3 2 2 7 3 4 2" xfId="33584" xr:uid="{00000000-0005-0000-0000-0000475C0000}"/>
    <cellStyle name="60% - Énfasis3 2 2 7 3 5" xfId="11517" xr:uid="{00000000-0005-0000-0000-0000485C0000}"/>
    <cellStyle name="60% - Énfasis3 2 2 7 3 6" xfId="23658" xr:uid="{00000000-0005-0000-0000-0000495C0000}"/>
    <cellStyle name="60% - Énfasis3 2 2 7 3 7" xfId="38488" xr:uid="{00000000-0005-0000-0000-00004A5C0000}"/>
    <cellStyle name="60% - Énfasis3 2 2 7 3 8" xfId="43556" xr:uid="{B0729B9C-8FBC-4847-9B10-1048157F366E}"/>
    <cellStyle name="60% - Énfasis3 2 2 7 4" xfId="3194" xr:uid="{00000000-0005-0000-0000-00004B5C0000}"/>
    <cellStyle name="60% - Énfasis3 2 2 7 4 2" xfId="17304" xr:uid="{00000000-0005-0000-0000-00004C5C0000}"/>
    <cellStyle name="60% - Énfasis3 2 2 7 4 2 2" xfId="30197" xr:uid="{00000000-0005-0000-0000-00004D5C0000}"/>
    <cellStyle name="60% - Énfasis3 2 2 7 4 3" xfId="13015" xr:uid="{00000000-0005-0000-0000-00004E5C0000}"/>
    <cellStyle name="60% - Énfasis3 2 2 7 4 3 2" xfId="35082" xr:uid="{00000000-0005-0000-0000-00004F5C0000}"/>
    <cellStyle name="60% - Énfasis3 2 2 7 4 4" xfId="8137" xr:uid="{00000000-0005-0000-0000-0000505C0000}"/>
    <cellStyle name="60% - Énfasis3 2 2 7 4 5" xfId="25262" xr:uid="{00000000-0005-0000-0000-0000515C0000}"/>
    <cellStyle name="60% - Énfasis3 2 2 7 4 6" xfId="40091" xr:uid="{00000000-0005-0000-0000-0000525C0000}"/>
    <cellStyle name="60% - Énfasis3 2 2 7 4 7" xfId="45154" xr:uid="{DC30BA01-F224-45EB-A28A-075BC980609C}"/>
    <cellStyle name="60% - Énfasis3 2 2 7 5" xfId="5668" xr:uid="{00000000-0005-0000-0000-0000535C0000}"/>
    <cellStyle name="60% - Énfasis3 2 2 7 5 2" xfId="27761" xr:uid="{00000000-0005-0000-0000-0000545C0000}"/>
    <cellStyle name="60% - Énfasis3 2 2 7 6" xfId="15749" xr:uid="{00000000-0005-0000-0000-0000555C0000}"/>
    <cellStyle name="60% - Énfasis3 2 2 7 6 2" xfId="32646" xr:uid="{00000000-0005-0000-0000-0000565C0000}"/>
    <cellStyle name="60% - Énfasis3 2 2 7 7" xfId="20052" xr:uid="{00000000-0005-0000-0000-0000575C0000}"/>
    <cellStyle name="60% - Énfasis3 2 2 7 8" xfId="10579" xr:uid="{00000000-0005-0000-0000-0000585C0000}"/>
    <cellStyle name="60% - Énfasis3 2 2 7 9" xfId="22720" xr:uid="{00000000-0005-0000-0000-0000595C0000}"/>
    <cellStyle name="60% - Énfasis3 2 2 8" xfId="1191" xr:uid="{00000000-0005-0000-0000-00005A5C0000}"/>
    <cellStyle name="60% - Énfasis3 2 2 8 2" xfId="3636" xr:uid="{00000000-0005-0000-0000-00005B5C0000}"/>
    <cellStyle name="60% - Énfasis3 2 2 8 2 2" xfId="17746" xr:uid="{00000000-0005-0000-0000-00005C5C0000}"/>
    <cellStyle name="60% - Énfasis3 2 2 8 2 2 2" xfId="30639" xr:uid="{00000000-0005-0000-0000-00005D5C0000}"/>
    <cellStyle name="60% - Énfasis3 2 2 8 2 3" xfId="13457" xr:uid="{00000000-0005-0000-0000-00005E5C0000}"/>
    <cellStyle name="60% - Énfasis3 2 2 8 2 3 2" xfId="35524" xr:uid="{00000000-0005-0000-0000-00005F5C0000}"/>
    <cellStyle name="60% - Énfasis3 2 2 8 2 4" xfId="8579" xr:uid="{00000000-0005-0000-0000-0000605C0000}"/>
    <cellStyle name="60% - Énfasis3 2 2 8 2 5" xfId="25704" xr:uid="{00000000-0005-0000-0000-0000615C0000}"/>
    <cellStyle name="60% - Énfasis3 2 2 8 2 6" xfId="40533" xr:uid="{00000000-0005-0000-0000-0000625C0000}"/>
    <cellStyle name="60% - Énfasis3 2 2 8 2 7" xfId="45596" xr:uid="{65A94932-ADB1-46BC-92D1-0F53C29773E4}"/>
    <cellStyle name="60% - Énfasis3 2 2 8 3" xfId="6110" xr:uid="{00000000-0005-0000-0000-0000635C0000}"/>
    <cellStyle name="60% - Énfasis3 2 2 8 3 2" xfId="28203" xr:uid="{00000000-0005-0000-0000-0000645C0000}"/>
    <cellStyle name="60% - Énfasis3 2 2 8 4" xfId="15253" xr:uid="{00000000-0005-0000-0000-0000655C0000}"/>
    <cellStyle name="60% - Énfasis3 2 2 8 4 2" xfId="33088" xr:uid="{00000000-0005-0000-0000-0000665C0000}"/>
    <cellStyle name="60% - Énfasis3 2 2 8 5" xfId="20512" xr:uid="{00000000-0005-0000-0000-0000675C0000}"/>
    <cellStyle name="60% - Énfasis3 2 2 8 6" xfId="11021" xr:uid="{00000000-0005-0000-0000-0000685C0000}"/>
    <cellStyle name="60% - Énfasis3 2 2 8 7" xfId="23162" xr:uid="{00000000-0005-0000-0000-0000695C0000}"/>
    <cellStyle name="60% - Énfasis3 2 2 8 8" xfId="37992" xr:uid="{00000000-0005-0000-0000-00006A5C0000}"/>
    <cellStyle name="60% - Énfasis3 2 2 8 9" xfId="43060" xr:uid="{F4121C1B-E924-43E5-9964-02A03F120963}"/>
    <cellStyle name="60% - Énfasis3 2 2 9" xfId="1807" xr:uid="{00000000-0005-0000-0000-00006B5C0000}"/>
    <cellStyle name="60% - Énfasis3 2 2 9 2" xfId="4249" xr:uid="{00000000-0005-0000-0000-00006C5C0000}"/>
    <cellStyle name="60% - Énfasis3 2 2 9 2 2" xfId="18359" xr:uid="{00000000-0005-0000-0000-00006D5C0000}"/>
    <cellStyle name="60% - Énfasis3 2 2 9 2 2 2" xfId="31252" xr:uid="{00000000-0005-0000-0000-00006E5C0000}"/>
    <cellStyle name="60% - Énfasis3 2 2 9 2 3" xfId="14070" xr:uid="{00000000-0005-0000-0000-00006F5C0000}"/>
    <cellStyle name="60% - Énfasis3 2 2 9 2 3 2" xfId="36137" xr:uid="{00000000-0005-0000-0000-0000705C0000}"/>
    <cellStyle name="60% - Énfasis3 2 2 9 2 4" xfId="9192" xr:uid="{00000000-0005-0000-0000-0000715C0000}"/>
    <cellStyle name="60% - Énfasis3 2 2 9 2 5" xfId="26317" xr:uid="{00000000-0005-0000-0000-0000725C0000}"/>
    <cellStyle name="60% - Énfasis3 2 2 9 2 6" xfId="41146" xr:uid="{00000000-0005-0000-0000-0000735C0000}"/>
    <cellStyle name="60% - Énfasis3 2 2 9 2 7" xfId="46209" xr:uid="{24441C37-BFD9-4830-8C98-8CDACC6DD49A}"/>
    <cellStyle name="60% - Énfasis3 2 2 9 3" xfId="6723" xr:uid="{00000000-0005-0000-0000-0000745C0000}"/>
    <cellStyle name="60% - Énfasis3 2 2 9 3 2" xfId="28816" xr:uid="{00000000-0005-0000-0000-0000755C0000}"/>
    <cellStyle name="60% - Énfasis3 2 2 9 4" xfId="15884" xr:uid="{00000000-0005-0000-0000-0000765C0000}"/>
    <cellStyle name="60% - Énfasis3 2 2 9 4 2" xfId="33701" xr:uid="{00000000-0005-0000-0000-0000775C0000}"/>
    <cellStyle name="60% - Énfasis3 2 2 9 5" xfId="21125" xr:uid="{00000000-0005-0000-0000-0000785C0000}"/>
    <cellStyle name="60% - Énfasis3 2 2 9 6" xfId="11634" xr:uid="{00000000-0005-0000-0000-0000795C0000}"/>
    <cellStyle name="60% - Énfasis3 2 2 9 7" xfId="23775" xr:uid="{00000000-0005-0000-0000-00007A5C0000}"/>
    <cellStyle name="60% - Énfasis3 2 2 9 8" xfId="38605" xr:uid="{00000000-0005-0000-0000-00007B5C0000}"/>
    <cellStyle name="60% - Énfasis3 2 2 9 9" xfId="43673" xr:uid="{CA6F29DA-6C45-4F5B-9551-9AA8A818F0F1}"/>
    <cellStyle name="60% - Énfasis3 2 20" xfId="22052" xr:uid="{00000000-0005-0000-0000-00007C5C0000}"/>
    <cellStyle name="60% - Énfasis3 2 21" xfId="22180" xr:uid="{00000000-0005-0000-0000-00007D5C0000}"/>
    <cellStyle name="60% - Énfasis3 2 22" xfId="37010" xr:uid="{00000000-0005-0000-0000-00007E5C0000}"/>
    <cellStyle name="60% - Énfasis3 2 23" xfId="42083" xr:uid="{7C320942-CC7B-4B93-AF08-E7B7594B8FE8}"/>
    <cellStyle name="60% - Énfasis3 2 3" xfId="226" xr:uid="{00000000-0005-0000-0000-00007F5C0000}"/>
    <cellStyle name="60% - Énfasis3 2 3 10" xfId="15040" xr:uid="{00000000-0005-0000-0000-0000805C0000}"/>
    <cellStyle name="60% - Énfasis3 2 3 10 2" xfId="32210" xr:uid="{00000000-0005-0000-0000-0000815C0000}"/>
    <cellStyle name="60% - Énfasis3 2 3 11" xfId="19370" xr:uid="{00000000-0005-0000-0000-0000825C0000}"/>
    <cellStyle name="60% - Énfasis3 2 3 12" xfId="19618" xr:uid="{00000000-0005-0000-0000-0000835C0000}"/>
    <cellStyle name="60% - Énfasis3 2 3 13" xfId="10143" xr:uid="{00000000-0005-0000-0000-0000845C0000}"/>
    <cellStyle name="60% - Énfasis3 2 3 14" xfId="22089" xr:uid="{00000000-0005-0000-0000-0000855C0000}"/>
    <cellStyle name="60% - Énfasis3 2 3 15" xfId="22284" xr:uid="{00000000-0005-0000-0000-0000865C0000}"/>
    <cellStyle name="60% - Énfasis3 2 3 16" xfId="37114" xr:uid="{00000000-0005-0000-0000-0000875C0000}"/>
    <cellStyle name="60% - Énfasis3 2 3 17" xfId="42184" xr:uid="{460962F2-527A-4CA0-88DB-5D07174802BC}"/>
    <cellStyle name="60% - Énfasis3 2 3 2" xfId="419" xr:uid="{00000000-0005-0000-0000-0000885C0000}"/>
    <cellStyle name="60% - Énfasis3 2 3 2 10" xfId="37280" xr:uid="{00000000-0005-0000-0000-0000895C0000}"/>
    <cellStyle name="60% - Énfasis3 2 3 2 11" xfId="42348" xr:uid="{BCF98C3F-9D99-4E6D-8251-B2ACF584C356}"/>
    <cellStyle name="60% - Énfasis3 2 3 2 2" xfId="2033" xr:uid="{00000000-0005-0000-0000-00008A5C0000}"/>
    <cellStyle name="60% - Énfasis3 2 3 2 2 2" xfId="4475" xr:uid="{00000000-0005-0000-0000-00008B5C0000}"/>
    <cellStyle name="60% - Énfasis3 2 3 2 2 2 2" xfId="18585" xr:uid="{00000000-0005-0000-0000-00008C5C0000}"/>
    <cellStyle name="60% - Énfasis3 2 3 2 2 2 2 2" xfId="31478" xr:uid="{00000000-0005-0000-0000-00008D5C0000}"/>
    <cellStyle name="60% - Énfasis3 2 3 2 2 2 3" xfId="14296" xr:uid="{00000000-0005-0000-0000-00008E5C0000}"/>
    <cellStyle name="60% - Énfasis3 2 3 2 2 2 3 2" xfId="36363" xr:uid="{00000000-0005-0000-0000-00008F5C0000}"/>
    <cellStyle name="60% - Énfasis3 2 3 2 2 2 4" xfId="9418" xr:uid="{00000000-0005-0000-0000-0000905C0000}"/>
    <cellStyle name="60% - Énfasis3 2 3 2 2 2 5" xfId="26543" xr:uid="{00000000-0005-0000-0000-0000915C0000}"/>
    <cellStyle name="60% - Énfasis3 2 3 2 2 2 6" xfId="41372" xr:uid="{00000000-0005-0000-0000-0000925C0000}"/>
    <cellStyle name="60% - Énfasis3 2 3 2 2 2 7" xfId="46435" xr:uid="{85E40165-A64D-40AF-8C65-C41AAD171D0C}"/>
    <cellStyle name="60% - Énfasis3 2 3 2 2 3" xfId="6949" xr:uid="{00000000-0005-0000-0000-0000935C0000}"/>
    <cellStyle name="60% - Énfasis3 2 3 2 2 3 2" xfId="29042" xr:uid="{00000000-0005-0000-0000-0000945C0000}"/>
    <cellStyle name="60% - Énfasis3 2 3 2 2 4" xfId="16110" xr:uid="{00000000-0005-0000-0000-0000955C0000}"/>
    <cellStyle name="60% - Énfasis3 2 3 2 2 4 2" xfId="33927" xr:uid="{00000000-0005-0000-0000-0000965C0000}"/>
    <cellStyle name="60% - Énfasis3 2 3 2 2 5" xfId="21351" xr:uid="{00000000-0005-0000-0000-0000975C0000}"/>
    <cellStyle name="60% - Énfasis3 2 3 2 2 6" xfId="11860" xr:uid="{00000000-0005-0000-0000-0000985C0000}"/>
    <cellStyle name="60% - Énfasis3 2 3 2 2 7" xfId="24001" xr:uid="{00000000-0005-0000-0000-0000995C0000}"/>
    <cellStyle name="60% - Énfasis3 2 3 2 2 8" xfId="38831" xr:uid="{00000000-0005-0000-0000-00009A5C0000}"/>
    <cellStyle name="60% - Énfasis3 2 3 2 2 9" xfId="43899" xr:uid="{BB035100-436B-4385-87DD-CB0A3378D8DB}"/>
    <cellStyle name="60% - Énfasis3 2 3 2 3" xfId="1420" xr:uid="{00000000-0005-0000-0000-00009B5C0000}"/>
    <cellStyle name="60% - Énfasis3 2 3 2 3 2" xfId="3862" xr:uid="{00000000-0005-0000-0000-00009C5C0000}"/>
    <cellStyle name="60% - Énfasis3 2 3 2 3 2 2" xfId="17972" xr:uid="{00000000-0005-0000-0000-00009D5C0000}"/>
    <cellStyle name="60% - Énfasis3 2 3 2 3 2 2 2" xfId="30865" xr:uid="{00000000-0005-0000-0000-00009E5C0000}"/>
    <cellStyle name="60% - Énfasis3 2 3 2 3 2 3" xfId="13683" xr:uid="{00000000-0005-0000-0000-00009F5C0000}"/>
    <cellStyle name="60% - Énfasis3 2 3 2 3 2 3 2" xfId="35750" xr:uid="{00000000-0005-0000-0000-0000A05C0000}"/>
    <cellStyle name="60% - Énfasis3 2 3 2 3 2 4" xfId="8805" xr:uid="{00000000-0005-0000-0000-0000A15C0000}"/>
    <cellStyle name="60% - Énfasis3 2 3 2 3 2 5" xfId="25930" xr:uid="{00000000-0005-0000-0000-0000A25C0000}"/>
    <cellStyle name="60% - Énfasis3 2 3 2 3 2 6" xfId="40759" xr:uid="{00000000-0005-0000-0000-0000A35C0000}"/>
    <cellStyle name="60% - Énfasis3 2 3 2 3 2 7" xfId="45822" xr:uid="{D29D924A-CF1C-43C1-9D60-AB5C4E583438}"/>
    <cellStyle name="60% - Énfasis3 2 3 2 3 3" xfId="6336" xr:uid="{00000000-0005-0000-0000-0000A45C0000}"/>
    <cellStyle name="60% - Énfasis3 2 3 2 3 3 2" xfId="28429" xr:uid="{00000000-0005-0000-0000-0000A55C0000}"/>
    <cellStyle name="60% - Énfasis3 2 3 2 3 4" xfId="20738" xr:uid="{00000000-0005-0000-0000-0000A65C0000}"/>
    <cellStyle name="60% - Énfasis3 2 3 2 3 4 2" xfId="33314" xr:uid="{00000000-0005-0000-0000-0000A75C0000}"/>
    <cellStyle name="60% - Énfasis3 2 3 2 3 5" xfId="11247" xr:uid="{00000000-0005-0000-0000-0000A85C0000}"/>
    <cellStyle name="60% - Énfasis3 2 3 2 3 6" xfId="23388" xr:uid="{00000000-0005-0000-0000-0000A95C0000}"/>
    <cellStyle name="60% - Énfasis3 2 3 2 3 7" xfId="38218" xr:uid="{00000000-0005-0000-0000-0000AA5C0000}"/>
    <cellStyle name="60% - Énfasis3 2 3 2 3 8" xfId="43286" xr:uid="{D2B316F3-A003-4ACA-9F38-215B25D1000A}"/>
    <cellStyle name="60% - Énfasis3 2 3 2 4" xfId="2924" xr:uid="{00000000-0005-0000-0000-0000AB5C0000}"/>
    <cellStyle name="60% - Énfasis3 2 3 2 4 2" xfId="17034" xr:uid="{00000000-0005-0000-0000-0000AC5C0000}"/>
    <cellStyle name="60% - Énfasis3 2 3 2 4 2 2" xfId="29927" xr:uid="{00000000-0005-0000-0000-0000AD5C0000}"/>
    <cellStyle name="60% - Énfasis3 2 3 2 4 3" xfId="12745" xr:uid="{00000000-0005-0000-0000-0000AE5C0000}"/>
    <cellStyle name="60% - Énfasis3 2 3 2 4 3 2" xfId="34812" xr:uid="{00000000-0005-0000-0000-0000AF5C0000}"/>
    <cellStyle name="60% - Énfasis3 2 3 2 4 4" xfId="7867" xr:uid="{00000000-0005-0000-0000-0000B05C0000}"/>
    <cellStyle name="60% - Énfasis3 2 3 2 4 5" xfId="24992" xr:uid="{00000000-0005-0000-0000-0000B15C0000}"/>
    <cellStyle name="60% - Énfasis3 2 3 2 4 6" xfId="39821" xr:uid="{00000000-0005-0000-0000-0000B25C0000}"/>
    <cellStyle name="60% - Énfasis3 2 3 2 4 7" xfId="44884" xr:uid="{EFAAD46A-2907-4C66-B6EA-D9B396052A17}"/>
    <cellStyle name="60% - Énfasis3 2 3 2 5" xfId="5398" xr:uid="{00000000-0005-0000-0000-0000B35C0000}"/>
    <cellStyle name="60% - Énfasis3 2 3 2 5 2" xfId="27491" xr:uid="{00000000-0005-0000-0000-0000B45C0000}"/>
    <cellStyle name="60% - Énfasis3 2 3 2 6" xfId="15479" xr:uid="{00000000-0005-0000-0000-0000B55C0000}"/>
    <cellStyle name="60% - Énfasis3 2 3 2 6 2" xfId="32376" xr:uid="{00000000-0005-0000-0000-0000B65C0000}"/>
    <cellStyle name="60% - Énfasis3 2 3 2 7" xfId="19782" xr:uid="{00000000-0005-0000-0000-0000B75C0000}"/>
    <cellStyle name="60% - Énfasis3 2 3 2 8" xfId="10309" xr:uid="{00000000-0005-0000-0000-0000B85C0000}"/>
    <cellStyle name="60% - Énfasis3 2 3 2 9" xfId="22450" xr:uid="{00000000-0005-0000-0000-0000B95C0000}"/>
    <cellStyle name="60% - Énfasis3 2 3 3" xfId="698" xr:uid="{00000000-0005-0000-0000-0000BA5C0000}"/>
    <cellStyle name="60% - Énfasis3 2 3 3 10" xfId="37555" xr:uid="{00000000-0005-0000-0000-0000BB5C0000}"/>
    <cellStyle name="60% - Énfasis3 2 3 3 11" xfId="42623" xr:uid="{32D2D637-30DE-4060-B38C-9A2E6ECBBB3C}"/>
    <cellStyle name="60% - Énfasis3 2 3 3 2" xfId="2308" xr:uid="{00000000-0005-0000-0000-0000BC5C0000}"/>
    <cellStyle name="60% - Énfasis3 2 3 3 2 2" xfId="4750" xr:uid="{00000000-0005-0000-0000-0000BD5C0000}"/>
    <cellStyle name="60% - Énfasis3 2 3 3 2 2 2" xfId="18860" xr:uid="{00000000-0005-0000-0000-0000BE5C0000}"/>
    <cellStyle name="60% - Énfasis3 2 3 3 2 2 2 2" xfId="31753" xr:uid="{00000000-0005-0000-0000-0000BF5C0000}"/>
    <cellStyle name="60% - Énfasis3 2 3 3 2 2 3" xfId="14571" xr:uid="{00000000-0005-0000-0000-0000C05C0000}"/>
    <cellStyle name="60% - Énfasis3 2 3 3 2 2 3 2" xfId="36638" xr:uid="{00000000-0005-0000-0000-0000C15C0000}"/>
    <cellStyle name="60% - Énfasis3 2 3 3 2 2 4" xfId="9693" xr:uid="{00000000-0005-0000-0000-0000C25C0000}"/>
    <cellStyle name="60% - Énfasis3 2 3 3 2 2 5" xfId="26818" xr:uid="{00000000-0005-0000-0000-0000C35C0000}"/>
    <cellStyle name="60% - Énfasis3 2 3 3 2 2 6" xfId="41647" xr:uid="{00000000-0005-0000-0000-0000C45C0000}"/>
    <cellStyle name="60% - Énfasis3 2 3 3 2 2 7" xfId="46710" xr:uid="{82F8E357-2CFA-45C1-9201-2CB789ADF7BF}"/>
    <cellStyle name="60% - Énfasis3 2 3 3 2 3" xfId="7224" xr:uid="{00000000-0005-0000-0000-0000C55C0000}"/>
    <cellStyle name="60% - Énfasis3 2 3 3 2 3 2" xfId="29317" xr:uid="{00000000-0005-0000-0000-0000C65C0000}"/>
    <cellStyle name="60% - Énfasis3 2 3 3 2 4" xfId="16385" xr:uid="{00000000-0005-0000-0000-0000C75C0000}"/>
    <cellStyle name="60% - Énfasis3 2 3 3 2 4 2" xfId="34202" xr:uid="{00000000-0005-0000-0000-0000C85C0000}"/>
    <cellStyle name="60% - Énfasis3 2 3 3 2 5" xfId="21626" xr:uid="{00000000-0005-0000-0000-0000C95C0000}"/>
    <cellStyle name="60% - Énfasis3 2 3 3 2 6" xfId="12135" xr:uid="{00000000-0005-0000-0000-0000CA5C0000}"/>
    <cellStyle name="60% - Énfasis3 2 3 3 2 7" xfId="24276" xr:uid="{00000000-0005-0000-0000-0000CB5C0000}"/>
    <cellStyle name="60% - Énfasis3 2 3 3 2 8" xfId="39106" xr:uid="{00000000-0005-0000-0000-0000CC5C0000}"/>
    <cellStyle name="60% - Énfasis3 2 3 3 2 9" xfId="44174" xr:uid="{640F8D61-B34B-4124-94F2-E21D274CD661}"/>
    <cellStyle name="60% - Énfasis3 2 3 3 3" xfId="1695" xr:uid="{00000000-0005-0000-0000-0000CD5C0000}"/>
    <cellStyle name="60% - Énfasis3 2 3 3 3 2" xfId="4137" xr:uid="{00000000-0005-0000-0000-0000CE5C0000}"/>
    <cellStyle name="60% - Énfasis3 2 3 3 3 2 2" xfId="18247" xr:uid="{00000000-0005-0000-0000-0000CF5C0000}"/>
    <cellStyle name="60% - Énfasis3 2 3 3 3 2 2 2" xfId="31140" xr:uid="{00000000-0005-0000-0000-0000D05C0000}"/>
    <cellStyle name="60% - Énfasis3 2 3 3 3 2 3" xfId="13958" xr:uid="{00000000-0005-0000-0000-0000D15C0000}"/>
    <cellStyle name="60% - Énfasis3 2 3 3 3 2 3 2" xfId="36025" xr:uid="{00000000-0005-0000-0000-0000D25C0000}"/>
    <cellStyle name="60% - Énfasis3 2 3 3 3 2 4" xfId="9080" xr:uid="{00000000-0005-0000-0000-0000D35C0000}"/>
    <cellStyle name="60% - Énfasis3 2 3 3 3 2 5" xfId="26205" xr:uid="{00000000-0005-0000-0000-0000D45C0000}"/>
    <cellStyle name="60% - Énfasis3 2 3 3 3 2 6" xfId="41034" xr:uid="{00000000-0005-0000-0000-0000D55C0000}"/>
    <cellStyle name="60% - Énfasis3 2 3 3 3 2 7" xfId="46097" xr:uid="{0B634DD1-532D-4979-A7F8-20710297018B}"/>
    <cellStyle name="60% - Énfasis3 2 3 3 3 3" xfId="6611" xr:uid="{00000000-0005-0000-0000-0000D65C0000}"/>
    <cellStyle name="60% - Énfasis3 2 3 3 3 3 2" xfId="28704" xr:uid="{00000000-0005-0000-0000-0000D75C0000}"/>
    <cellStyle name="60% - Énfasis3 2 3 3 3 4" xfId="21013" xr:uid="{00000000-0005-0000-0000-0000D85C0000}"/>
    <cellStyle name="60% - Énfasis3 2 3 3 3 4 2" xfId="33589" xr:uid="{00000000-0005-0000-0000-0000D95C0000}"/>
    <cellStyle name="60% - Énfasis3 2 3 3 3 5" xfId="11522" xr:uid="{00000000-0005-0000-0000-0000DA5C0000}"/>
    <cellStyle name="60% - Énfasis3 2 3 3 3 6" xfId="23663" xr:uid="{00000000-0005-0000-0000-0000DB5C0000}"/>
    <cellStyle name="60% - Énfasis3 2 3 3 3 7" xfId="38493" xr:uid="{00000000-0005-0000-0000-0000DC5C0000}"/>
    <cellStyle name="60% - Énfasis3 2 3 3 3 8" xfId="43561" xr:uid="{3B195242-43D1-4735-B5E8-72EB2ABA6C6A}"/>
    <cellStyle name="60% - Énfasis3 2 3 3 4" xfId="3199" xr:uid="{00000000-0005-0000-0000-0000DD5C0000}"/>
    <cellStyle name="60% - Énfasis3 2 3 3 4 2" xfId="17309" xr:uid="{00000000-0005-0000-0000-0000DE5C0000}"/>
    <cellStyle name="60% - Énfasis3 2 3 3 4 2 2" xfId="30202" xr:uid="{00000000-0005-0000-0000-0000DF5C0000}"/>
    <cellStyle name="60% - Énfasis3 2 3 3 4 3" xfId="13020" xr:uid="{00000000-0005-0000-0000-0000E05C0000}"/>
    <cellStyle name="60% - Énfasis3 2 3 3 4 3 2" xfId="35087" xr:uid="{00000000-0005-0000-0000-0000E15C0000}"/>
    <cellStyle name="60% - Énfasis3 2 3 3 4 4" xfId="8142" xr:uid="{00000000-0005-0000-0000-0000E25C0000}"/>
    <cellStyle name="60% - Énfasis3 2 3 3 4 5" xfId="25267" xr:uid="{00000000-0005-0000-0000-0000E35C0000}"/>
    <cellStyle name="60% - Énfasis3 2 3 3 4 6" xfId="40096" xr:uid="{00000000-0005-0000-0000-0000E45C0000}"/>
    <cellStyle name="60% - Énfasis3 2 3 3 4 7" xfId="45159" xr:uid="{59DF15AB-9EAD-455D-AAEE-7CF21EFFAE02}"/>
    <cellStyle name="60% - Énfasis3 2 3 3 5" xfId="5673" xr:uid="{00000000-0005-0000-0000-0000E55C0000}"/>
    <cellStyle name="60% - Énfasis3 2 3 3 5 2" xfId="27766" xr:uid="{00000000-0005-0000-0000-0000E65C0000}"/>
    <cellStyle name="60% - Énfasis3 2 3 3 6" xfId="15754" xr:uid="{00000000-0005-0000-0000-0000E75C0000}"/>
    <cellStyle name="60% - Énfasis3 2 3 3 6 2" xfId="32651" xr:uid="{00000000-0005-0000-0000-0000E85C0000}"/>
    <cellStyle name="60% - Énfasis3 2 3 3 7" xfId="20057" xr:uid="{00000000-0005-0000-0000-0000E95C0000}"/>
    <cellStyle name="60% - Énfasis3 2 3 3 8" xfId="10584" xr:uid="{00000000-0005-0000-0000-0000EA5C0000}"/>
    <cellStyle name="60% - Énfasis3 2 3 3 9" xfId="22725" xr:uid="{00000000-0005-0000-0000-0000EB5C0000}"/>
    <cellStyle name="60% - Énfasis3 2 3 4" xfId="1253" xr:uid="{00000000-0005-0000-0000-0000EC5C0000}"/>
    <cellStyle name="60% - Énfasis3 2 3 4 2" xfId="3698" xr:uid="{00000000-0005-0000-0000-0000ED5C0000}"/>
    <cellStyle name="60% - Énfasis3 2 3 4 2 2" xfId="17808" xr:uid="{00000000-0005-0000-0000-0000EE5C0000}"/>
    <cellStyle name="60% - Énfasis3 2 3 4 2 2 2" xfId="30701" xr:uid="{00000000-0005-0000-0000-0000EF5C0000}"/>
    <cellStyle name="60% - Énfasis3 2 3 4 2 3" xfId="13519" xr:uid="{00000000-0005-0000-0000-0000F05C0000}"/>
    <cellStyle name="60% - Énfasis3 2 3 4 2 3 2" xfId="35586" xr:uid="{00000000-0005-0000-0000-0000F15C0000}"/>
    <cellStyle name="60% - Énfasis3 2 3 4 2 4" xfId="8641" xr:uid="{00000000-0005-0000-0000-0000F25C0000}"/>
    <cellStyle name="60% - Énfasis3 2 3 4 2 5" xfId="25766" xr:uid="{00000000-0005-0000-0000-0000F35C0000}"/>
    <cellStyle name="60% - Énfasis3 2 3 4 2 6" xfId="40595" xr:uid="{00000000-0005-0000-0000-0000F45C0000}"/>
    <cellStyle name="60% - Énfasis3 2 3 4 2 7" xfId="45658" xr:uid="{897D9188-9159-4AD7-9B83-AB41A6613BBD}"/>
    <cellStyle name="60% - Énfasis3 2 3 4 3" xfId="6172" xr:uid="{00000000-0005-0000-0000-0000F55C0000}"/>
    <cellStyle name="60% - Énfasis3 2 3 4 3 2" xfId="28265" xr:uid="{00000000-0005-0000-0000-0000F65C0000}"/>
    <cellStyle name="60% - Énfasis3 2 3 4 4" xfId="15315" xr:uid="{00000000-0005-0000-0000-0000F75C0000}"/>
    <cellStyle name="60% - Énfasis3 2 3 4 4 2" xfId="33150" xr:uid="{00000000-0005-0000-0000-0000F85C0000}"/>
    <cellStyle name="60% - Énfasis3 2 3 4 5" xfId="20574" xr:uid="{00000000-0005-0000-0000-0000F95C0000}"/>
    <cellStyle name="60% - Énfasis3 2 3 4 6" xfId="11083" xr:uid="{00000000-0005-0000-0000-0000FA5C0000}"/>
    <cellStyle name="60% - Énfasis3 2 3 4 7" xfId="23224" xr:uid="{00000000-0005-0000-0000-0000FB5C0000}"/>
    <cellStyle name="60% - Énfasis3 2 3 4 8" xfId="38054" xr:uid="{00000000-0005-0000-0000-0000FC5C0000}"/>
    <cellStyle name="60% - Énfasis3 2 3 4 9" xfId="43122" xr:uid="{C72D3B4C-7C66-4074-899D-19AB9BF8FAF6}"/>
    <cellStyle name="60% - Énfasis3 2 3 5" xfId="1869" xr:uid="{00000000-0005-0000-0000-0000FD5C0000}"/>
    <cellStyle name="60% - Énfasis3 2 3 5 2" xfId="4311" xr:uid="{00000000-0005-0000-0000-0000FE5C0000}"/>
    <cellStyle name="60% - Énfasis3 2 3 5 2 2" xfId="18421" xr:uid="{00000000-0005-0000-0000-0000FF5C0000}"/>
    <cellStyle name="60% - Énfasis3 2 3 5 2 2 2" xfId="31314" xr:uid="{00000000-0005-0000-0000-0000005D0000}"/>
    <cellStyle name="60% - Énfasis3 2 3 5 2 3" xfId="14132" xr:uid="{00000000-0005-0000-0000-0000015D0000}"/>
    <cellStyle name="60% - Énfasis3 2 3 5 2 3 2" xfId="36199" xr:uid="{00000000-0005-0000-0000-0000025D0000}"/>
    <cellStyle name="60% - Énfasis3 2 3 5 2 4" xfId="9254" xr:uid="{00000000-0005-0000-0000-0000035D0000}"/>
    <cellStyle name="60% - Énfasis3 2 3 5 2 5" xfId="26379" xr:uid="{00000000-0005-0000-0000-0000045D0000}"/>
    <cellStyle name="60% - Énfasis3 2 3 5 2 6" xfId="41208" xr:uid="{00000000-0005-0000-0000-0000055D0000}"/>
    <cellStyle name="60% - Énfasis3 2 3 5 2 7" xfId="46271" xr:uid="{7514F662-A7E1-4A1A-A168-080E729D7DD3}"/>
    <cellStyle name="60% - Énfasis3 2 3 5 3" xfId="6785" xr:uid="{00000000-0005-0000-0000-0000065D0000}"/>
    <cellStyle name="60% - Énfasis3 2 3 5 3 2" xfId="28878" xr:uid="{00000000-0005-0000-0000-0000075D0000}"/>
    <cellStyle name="60% - Énfasis3 2 3 5 4" xfId="15946" xr:uid="{00000000-0005-0000-0000-0000085D0000}"/>
    <cellStyle name="60% - Énfasis3 2 3 5 4 2" xfId="33763" xr:uid="{00000000-0005-0000-0000-0000095D0000}"/>
    <cellStyle name="60% - Énfasis3 2 3 5 5" xfId="21187" xr:uid="{00000000-0005-0000-0000-00000A5D0000}"/>
    <cellStyle name="60% - Énfasis3 2 3 5 6" xfId="11696" xr:uid="{00000000-0005-0000-0000-00000B5D0000}"/>
    <cellStyle name="60% - Énfasis3 2 3 5 7" xfId="23837" xr:uid="{00000000-0005-0000-0000-00000C5D0000}"/>
    <cellStyle name="60% - Énfasis3 2 3 5 8" xfId="38667" xr:uid="{00000000-0005-0000-0000-00000D5D0000}"/>
    <cellStyle name="60% - Énfasis3 2 3 5 9" xfId="43735" xr:uid="{FBBB2744-BE5D-4061-AACA-F6A5209DC265}"/>
    <cellStyle name="60% - Énfasis3 2 3 6" xfId="2525" xr:uid="{00000000-0005-0000-0000-00000E5D0000}"/>
    <cellStyle name="60% - Énfasis3 2 3 6 2" xfId="4967" xr:uid="{00000000-0005-0000-0000-00000F5D0000}"/>
    <cellStyle name="60% - Énfasis3 2 3 6 2 2" xfId="19077" xr:uid="{00000000-0005-0000-0000-0000105D0000}"/>
    <cellStyle name="60% - Énfasis3 2 3 6 2 2 2" xfId="31970" xr:uid="{00000000-0005-0000-0000-0000115D0000}"/>
    <cellStyle name="60% - Énfasis3 2 3 6 2 3" xfId="14788" xr:uid="{00000000-0005-0000-0000-0000125D0000}"/>
    <cellStyle name="60% - Énfasis3 2 3 6 2 3 2" xfId="36855" xr:uid="{00000000-0005-0000-0000-0000135D0000}"/>
    <cellStyle name="60% - Énfasis3 2 3 6 2 4" xfId="9910" xr:uid="{00000000-0005-0000-0000-0000145D0000}"/>
    <cellStyle name="60% - Énfasis3 2 3 6 2 5" xfId="27035" xr:uid="{00000000-0005-0000-0000-0000155D0000}"/>
    <cellStyle name="60% - Énfasis3 2 3 6 2 6" xfId="41864" xr:uid="{00000000-0005-0000-0000-0000165D0000}"/>
    <cellStyle name="60% - Énfasis3 2 3 6 2 7" xfId="46927" xr:uid="{285353F0-51DC-42EB-A859-B62BAC829572}"/>
    <cellStyle name="60% - Énfasis3 2 3 6 3" xfId="7441" xr:uid="{00000000-0005-0000-0000-0000175D0000}"/>
    <cellStyle name="60% - Énfasis3 2 3 6 3 2" xfId="29534" xr:uid="{00000000-0005-0000-0000-0000185D0000}"/>
    <cellStyle name="60% - Énfasis3 2 3 6 4" xfId="16602" xr:uid="{00000000-0005-0000-0000-0000195D0000}"/>
    <cellStyle name="60% - Énfasis3 2 3 6 4 2" xfId="34419" xr:uid="{00000000-0005-0000-0000-00001A5D0000}"/>
    <cellStyle name="60% - Énfasis3 2 3 6 5" xfId="21843" xr:uid="{00000000-0005-0000-0000-00001B5D0000}"/>
    <cellStyle name="60% - Énfasis3 2 3 6 6" xfId="12352" xr:uid="{00000000-0005-0000-0000-00001C5D0000}"/>
    <cellStyle name="60% - Énfasis3 2 3 6 7" xfId="24493" xr:uid="{00000000-0005-0000-0000-00001D5D0000}"/>
    <cellStyle name="60% - Énfasis3 2 3 6 8" xfId="39323" xr:uid="{00000000-0005-0000-0000-00001E5D0000}"/>
    <cellStyle name="60% - Énfasis3 2 3 6 9" xfId="44391" xr:uid="{BFCC41B6-EEFD-46FB-BA36-0397B3927361}"/>
    <cellStyle name="60% - Énfasis3 2 3 7" xfId="978" xr:uid="{00000000-0005-0000-0000-00001F5D0000}"/>
    <cellStyle name="60% - Énfasis3 2 3 7 2" xfId="3423" xr:uid="{00000000-0005-0000-0000-0000205D0000}"/>
    <cellStyle name="60% - Énfasis3 2 3 7 2 2" xfId="17533" xr:uid="{00000000-0005-0000-0000-0000215D0000}"/>
    <cellStyle name="60% - Énfasis3 2 3 7 2 2 2" xfId="30426" xr:uid="{00000000-0005-0000-0000-0000225D0000}"/>
    <cellStyle name="60% - Énfasis3 2 3 7 2 3" xfId="13244" xr:uid="{00000000-0005-0000-0000-0000235D0000}"/>
    <cellStyle name="60% - Énfasis3 2 3 7 2 3 2" xfId="35311" xr:uid="{00000000-0005-0000-0000-0000245D0000}"/>
    <cellStyle name="60% - Énfasis3 2 3 7 2 4" xfId="8366" xr:uid="{00000000-0005-0000-0000-0000255D0000}"/>
    <cellStyle name="60% - Énfasis3 2 3 7 2 5" xfId="25491" xr:uid="{00000000-0005-0000-0000-0000265D0000}"/>
    <cellStyle name="60% - Énfasis3 2 3 7 2 6" xfId="40320" xr:uid="{00000000-0005-0000-0000-0000275D0000}"/>
    <cellStyle name="60% - Énfasis3 2 3 7 2 7" xfId="45383" xr:uid="{AC907060-CD54-4814-A16A-B4731FDDFE70}"/>
    <cellStyle name="60% - Énfasis3 2 3 7 3" xfId="5897" xr:uid="{00000000-0005-0000-0000-0000285D0000}"/>
    <cellStyle name="60% - Énfasis3 2 3 7 3 2" xfId="27990" xr:uid="{00000000-0005-0000-0000-0000295D0000}"/>
    <cellStyle name="60% - Énfasis3 2 3 7 4" xfId="20299" xr:uid="{00000000-0005-0000-0000-00002A5D0000}"/>
    <cellStyle name="60% - Énfasis3 2 3 7 4 2" xfId="32875" xr:uid="{00000000-0005-0000-0000-00002B5D0000}"/>
    <cellStyle name="60% - Énfasis3 2 3 7 5" xfId="10808" xr:uid="{00000000-0005-0000-0000-00002C5D0000}"/>
    <cellStyle name="60% - Énfasis3 2 3 7 6" xfId="22949" xr:uid="{00000000-0005-0000-0000-00002D5D0000}"/>
    <cellStyle name="60% - Énfasis3 2 3 7 7" xfId="37779" xr:uid="{00000000-0005-0000-0000-00002E5D0000}"/>
    <cellStyle name="60% - Énfasis3 2 3 7 8" xfId="42847" xr:uid="{7CF1C445-AB7A-4BC4-96F2-F0BC7A06D247}"/>
    <cellStyle name="60% - Énfasis3 2 3 8" xfId="2760" xr:uid="{00000000-0005-0000-0000-00002F5D0000}"/>
    <cellStyle name="60% - Énfasis3 2 3 8 2" xfId="16870" xr:uid="{00000000-0005-0000-0000-0000305D0000}"/>
    <cellStyle name="60% - Énfasis3 2 3 8 2 2" xfId="29763" xr:uid="{00000000-0005-0000-0000-0000315D0000}"/>
    <cellStyle name="60% - Énfasis3 2 3 8 3" xfId="12581" xr:uid="{00000000-0005-0000-0000-0000325D0000}"/>
    <cellStyle name="60% - Énfasis3 2 3 8 3 2" xfId="34648" xr:uid="{00000000-0005-0000-0000-0000335D0000}"/>
    <cellStyle name="60% - Énfasis3 2 3 8 4" xfId="7703" xr:uid="{00000000-0005-0000-0000-0000345D0000}"/>
    <cellStyle name="60% - Énfasis3 2 3 8 5" xfId="24826" xr:uid="{00000000-0005-0000-0000-0000355D0000}"/>
    <cellStyle name="60% - Énfasis3 2 3 8 6" xfId="39655" xr:uid="{00000000-0005-0000-0000-0000365D0000}"/>
    <cellStyle name="60% - Énfasis3 2 3 8 7" xfId="44720" xr:uid="{76739EA2-4AE8-424F-816F-3CF46C10AC2C}"/>
    <cellStyle name="60% - Énfasis3 2 3 9" xfId="5232" xr:uid="{00000000-0005-0000-0000-0000375D0000}"/>
    <cellStyle name="60% - Énfasis3 2 3 9 2" xfId="27325" xr:uid="{00000000-0005-0000-0000-0000385D0000}"/>
    <cellStyle name="60% - Énfasis3 2 4" xfId="353" xr:uid="{00000000-0005-0000-0000-0000395D0000}"/>
    <cellStyle name="60% - Énfasis3 2 4 10" xfId="19307" xr:uid="{00000000-0005-0000-0000-00003A5D0000}"/>
    <cellStyle name="60% - Énfasis3 2 4 11" xfId="19719" xr:uid="{00000000-0005-0000-0000-00003B5D0000}"/>
    <cellStyle name="60% - Énfasis3 2 4 12" xfId="10246" xr:uid="{00000000-0005-0000-0000-00003C5D0000}"/>
    <cellStyle name="60% - Énfasis3 2 4 13" xfId="22143" xr:uid="{00000000-0005-0000-0000-00003D5D0000}"/>
    <cellStyle name="60% - Énfasis3 2 4 14" xfId="22387" xr:uid="{00000000-0005-0000-0000-00003E5D0000}"/>
    <cellStyle name="60% - Énfasis3 2 4 15" xfId="37217" xr:uid="{00000000-0005-0000-0000-00003F5D0000}"/>
    <cellStyle name="60% - Énfasis3 2 4 16" xfId="42285" xr:uid="{6B67BE03-16A9-451B-A3F7-A93993CF72DA}"/>
    <cellStyle name="60% - Énfasis3 2 4 2" xfId="699" xr:uid="{00000000-0005-0000-0000-0000405D0000}"/>
    <cellStyle name="60% - Énfasis3 2 4 2 10" xfId="37556" xr:uid="{00000000-0005-0000-0000-0000415D0000}"/>
    <cellStyle name="60% - Énfasis3 2 4 2 11" xfId="42624" xr:uid="{E3A1BC7C-8E29-4201-A52F-AB88E66C58E5}"/>
    <cellStyle name="60% - Énfasis3 2 4 2 2" xfId="2309" xr:uid="{00000000-0005-0000-0000-0000425D0000}"/>
    <cellStyle name="60% - Énfasis3 2 4 2 2 2" xfId="4751" xr:uid="{00000000-0005-0000-0000-0000435D0000}"/>
    <cellStyle name="60% - Énfasis3 2 4 2 2 2 2" xfId="18861" xr:uid="{00000000-0005-0000-0000-0000445D0000}"/>
    <cellStyle name="60% - Énfasis3 2 4 2 2 2 2 2" xfId="31754" xr:uid="{00000000-0005-0000-0000-0000455D0000}"/>
    <cellStyle name="60% - Énfasis3 2 4 2 2 2 3" xfId="14572" xr:uid="{00000000-0005-0000-0000-0000465D0000}"/>
    <cellStyle name="60% - Énfasis3 2 4 2 2 2 3 2" xfId="36639" xr:uid="{00000000-0005-0000-0000-0000475D0000}"/>
    <cellStyle name="60% - Énfasis3 2 4 2 2 2 4" xfId="9694" xr:uid="{00000000-0005-0000-0000-0000485D0000}"/>
    <cellStyle name="60% - Énfasis3 2 4 2 2 2 5" xfId="26819" xr:uid="{00000000-0005-0000-0000-0000495D0000}"/>
    <cellStyle name="60% - Énfasis3 2 4 2 2 2 6" xfId="41648" xr:uid="{00000000-0005-0000-0000-00004A5D0000}"/>
    <cellStyle name="60% - Énfasis3 2 4 2 2 2 7" xfId="46711" xr:uid="{BA382EEC-8FB9-475A-B03D-6BCC154FBC0F}"/>
    <cellStyle name="60% - Énfasis3 2 4 2 2 3" xfId="7225" xr:uid="{00000000-0005-0000-0000-00004B5D0000}"/>
    <cellStyle name="60% - Énfasis3 2 4 2 2 3 2" xfId="29318" xr:uid="{00000000-0005-0000-0000-00004C5D0000}"/>
    <cellStyle name="60% - Énfasis3 2 4 2 2 4" xfId="16386" xr:uid="{00000000-0005-0000-0000-00004D5D0000}"/>
    <cellStyle name="60% - Énfasis3 2 4 2 2 4 2" xfId="34203" xr:uid="{00000000-0005-0000-0000-00004E5D0000}"/>
    <cellStyle name="60% - Énfasis3 2 4 2 2 5" xfId="21627" xr:uid="{00000000-0005-0000-0000-00004F5D0000}"/>
    <cellStyle name="60% - Énfasis3 2 4 2 2 6" xfId="12136" xr:uid="{00000000-0005-0000-0000-0000505D0000}"/>
    <cellStyle name="60% - Énfasis3 2 4 2 2 7" xfId="24277" xr:uid="{00000000-0005-0000-0000-0000515D0000}"/>
    <cellStyle name="60% - Énfasis3 2 4 2 2 8" xfId="39107" xr:uid="{00000000-0005-0000-0000-0000525D0000}"/>
    <cellStyle name="60% - Énfasis3 2 4 2 2 9" xfId="44175" xr:uid="{18BDB12C-5D08-49B2-BCF0-233C23151A54}"/>
    <cellStyle name="60% - Énfasis3 2 4 2 3" xfId="1696" xr:uid="{00000000-0005-0000-0000-0000535D0000}"/>
    <cellStyle name="60% - Énfasis3 2 4 2 3 2" xfId="4138" xr:uid="{00000000-0005-0000-0000-0000545D0000}"/>
    <cellStyle name="60% - Énfasis3 2 4 2 3 2 2" xfId="18248" xr:uid="{00000000-0005-0000-0000-0000555D0000}"/>
    <cellStyle name="60% - Énfasis3 2 4 2 3 2 2 2" xfId="31141" xr:uid="{00000000-0005-0000-0000-0000565D0000}"/>
    <cellStyle name="60% - Énfasis3 2 4 2 3 2 3" xfId="13959" xr:uid="{00000000-0005-0000-0000-0000575D0000}"/>
    <cellStyle name="60% - Énfasis3 2 4 2 3 2 3 2" xfId="36026" xr:uid="{00000000-0005-0000-0000-0000585D0000}"/>
    <cellStyle name="60% - Énfasis3 2 4 2 3 2 4" xfId="9081" xr:uid="{00000000-0005-0000-0000-0000595D0000}"/>
    <cellStyle name="60% - Énfasis3 2 4 2 3 2 5" xfId="26206" xr:uid="{00000000-0005-0000-0000-00005A5D0000}"/>
    <cellStyle name="60% - Énfasis3 2 4 2 3 2 6" xfId="41035" xr:uid="{00000000-0005-0000-0000-00005B5D0000}"/>
    <cellStyle name="60% - Énfasis3 2 4 2 3 2 7" xfId="46098" xr:uid="{6C755245-BC02-4487-B391-2E547D40FEB2}"/>
    <cellStyle name="60% - Énfasis3 2 4 2 3 3" xfId="6612" xr:uid="{00000000-0005-0000-0000-00005C5D0000}"/>
    <cellStyle name="60% - Énfasis3 2 4 2 3 3 2" xfId="28705" xr:uid="{00000000-0005-0000-0000-00005D5D0000}"/>
    <cellStyle name="60% - Énfasis3 2 4 2 3 4" xfId="21014" xr:uid="{00000000-0005-0000-0000-00005E5D0000}"/>
    <cellStyle name="60% - Énfasis3 2 4 2 3 4 2" xfId="33590" xr:uid="{00000000-0005-0000-0000-00005F5D0000}"/>
    <cellStyle name="60% - Énfasis3 2 4 2 3 5" xfId="11523" xr:uid="{00000000-0005-0000-0000-0000605D0000}"/>
    <cellStyle name="60% - Énfasis3 2 4 2 3 6" xfId="23664" xr:uid="{00000000-0005-0000-0000-0000615D0000}"/>
    <cellStyle name="60% - Énfasis3 2 4 2 3 7" xfId="38494" xr:uid="{00000000-0005-0000-0000-0000625D0000}"/>
    <cellStyle name="60% - Énfasis3 2 4 2 3 8" xfId="43562" xr:uid="{A897F104-45CB-483A-A3DF-6034254A0DAA}"/>
    <cellStyle name="60% - Énfasis3 2 4 2 4" xfId="3200" xr:uid="{00000000-0005-0000-0000-0000635D0000}"/>
    <cellStyle name="60% - Énfasis3 2 4 2 4 2" xfId="17310" xr:uid="{00000000-0005-0000-0000-0000645D0000}"/>
    <cellStyle name="60% - Énfasis3 2 4 2 4 2 2" xfId="30203" xr:uid="{00000000-0005-0000-0000-0000655D0000}"/>
    <cellStyle name="60% - Énfasis3 2 4 2 4 3" xfId="13021" xr:uid="{00000000-0005-0000-0000-0000665D0000}"/>
    <cellStyle name="60% - Énfasis3 2 4 2 4 3 2" xfId="35088" xr:uid="{00000000-0005-0000-0000-0000675D0000}"/>
    <cellStyle name="60% - Énfasis3 2 4 2 4 4" xfId="8143" xr:uid="{00000000-0005-0000-0000-0000685D0000}"/>
    <cellStyle name="60% - Énfasis3 2 4 2 4 5" xfId="25268" xr:uid="{00000000-0005-0000-0000-0000695D0000}"/>
    <cellStyle name="60% - Énfasis3 2 4 2 4 6" xfId="40097" xr:uid="{00000000-0005-0000-0000-00006A5D0000}"/>
    <cellStyle name="60% - Énfasis3 2 4 2 4 7" xfId="45160" xr:uid="{46EB42C0-03F9-4A3A-8EE7-AB0FFD698025}"/>
    <cellStyle name="60% - Énfasis3 2 4 2 5" xfId="5674" xr:uid="{00000000-0005-0000-0000-00006B5D0000}"/>
    <cellStyle name="60% - Énfasis3 2 4 2 5 2" xfId="27767" xr:uid="{00000000-0005-0000-0000-00006C5D0000}"/>
    <cellStyle name="60% - Énfasis3 2 4 2 6" xfId="15755" xr:uid="{00000000-0005-0000-0000-00006D5D0000}"/>
    <cellStyle name="60% - Énfasis3 2 4 2 6 2" xfId="32652" xr:uid="{00000000-0005-0000-0000-00006E5D0000}"/>
    <cellStyle name="60% - Énfasis3 2 4 2 7" xfId="20058" xr:uid="{00000000-0005-0000-0000-00006F5D0000}"/>
    <cellStyle name="60% - Énfasis3 2 4 2 8" xfId="10585" xr:uid="{00000000-0005-0000-0000-0000705D0000}"/>
    <cellStyle name="60% - Énfasis3 2 4 2 9" xfId="22726" xr:uid="{00000000-0005-0000-0000-0000715D0000}"/>
    <cellStyle name="60% - Énfasis3 2 4 3" xfId="1357" xr:uid="{00000000-0005-0000-0000-0000725D0000}"/>
    <cellStyle name="60% - Énfasis3 2 4 3 2" xfId="3799" xr:uid="{00000000-0005-0000-0000-0000735D0000}"/>
    <cellStyle name="60% - Énfasis3 2 4 3 2 2" xfId="17909" xr:uid="{00000000-0005-0000-0000-0000745D0000}"/>
    <cellStyle name="60% - Énfasis3 2 4 3 2 2 2" xfId="30802" xr:uid="{00000000-0005-0000-0000-0000755D0000}"/>
    <cellStyle name="60% - Énfasis3 2 4 3 2 3" xfId="13620" xr:uid="{00000000-0005-0000-0000-0000765D0000}"/>
    <cellStyle name="60% - Énfasis3 2 4 3 2 3 2" xfId="35687" xr:uid="{00000000-0005-0000-0000-0000775D0000}"/>
    <cellStyle name="60% - Énfasis3 2 4 3 2 4" xfId="8742" xr:uid="{00000000-0005-0000-0000-0000785D0000}"/>
    <cellStyle name="60% - Énfasis3 2 4 3 2 5" xfId="25867" xr:uid="{00000000-0005-0000-0000-0000795D0000}"/>
    <cellStyle name="60% - Énfasis3 2 4 3 2 6" xfId="40696" xr:uid="{00000000-0005-0000-0000-00007A5D0000}"/>
    <cellStyle name="60% - Énfasis3 2 4 3 2 7" xfId="45759" xr:uid="{B89B24AB-F45B-4391-9A0B-ED4E91EC3553}"/>
    <cellStyle name="60% - Énfasis3 2 4 3 3" xfId="6273" xr:uid="{00000000-0005-0000-0000-00007B5D0000}"/>
    <cellStyle name="60% - Énfasis3 2 4 3 3 2" xfId="28366" xr:uid="{00000000-0005-0000-0000-00007C5D0000}"/>
    <cellStyle name="60% - Énfasis3 2 4 3 4" xfId="15416" xr:uid="{00000000-0005-0000-0000-00007D5D0000}"/>
    <cellStyle name="60% - Énfasis3 2 4 3 4 2" xfId="33251" xr:uid="{00000000-0005-0000-0000-00007E5D0000}"/>
    <cellStyle name="60% - Énfasis3 2 4 3 5" xfId="20675" xr:uid="{00000000-0005-0000-0000-00007F5D0000}"/>
    <cellStyle name="60% - Énfasis3 2 4 3 6" xfId="11184" xr:uid="{00000000-0005-0000-0000-0000805D0000}"/>
    <cellStyle name="60% - Énfasis3 2 4 3 7" xfId="23325" xr:uid="{00000000-0005-0000-0000-0000815D0000}"/>
    <cellStyle name="60% - Énfasis3 2 4 3 8" xfId="38155" xr:uid="{00000000-0005-0000-0000-0000825D0000}"/>
    <cellStyle name="60% - Énfasis3 2 4 3 9" xfId="43223" xr:uid="{E1B53FF8-93B5-456A-B5BD-FE1EB3BA0C5B}"/>
    <cellStyle name="60% - Énfasis3 2 4 4" xfId="1970" xr:uid="{00000000-0005-0000-0000-0000835D0000}"/>
    <cellStyle name="60% - Énfasis3 2 4 4 2" xfId="4412" xr:uid="{00000000-0005-0000-0000-0000845D0000}"/>
    <cellStyle name="60% - Énfasis3 2 4 4 2 2" xfId="18522" xr:uid="{00000000-0005-0000-0000-0000855D0000}"/>
    <cellStyle name="60% - Énfasis3 2 4 4 2 2 2" xfId="31415" xr:uid="{00000000-0005-0000-0000-0000865D0000}"/>
    <cellStyle name="60% - Énfasis3 2 4 4 2 3" xfId="14233" xr:uid="{00000000-0005-0000-0000-0000875D0000}"/>
    <cellStyle name="60% - Énfasis3 2 4 4 2 3 2" xfId="36300" xr:uid="{00000000-0005-0000-0000-0000885D0000}"/>
    <cellStyle name="60% - Énfasis3 2 4 4 2 4" xfId="9355" xr:uid="{00000000-0005-0000-0000-0000895D0000}"/>
    <cellStyle name="60% - Énfasis3 2 4 4 2 5" xfId="26480" xr:uid="{00000000-0005-0000-0000-00008A5D0000}"/>
    <cellStyle name="60% - Énfasis3 2 4 4 2 6" xfId="41309" xr:uid="{00000000-0005-0000-0000-00008B5D0000}"/>
    <cellStyle name="60% - Énfasis3 2 4 4 2 7" xfId="46372" xr:uid="{489CDB0A-8F89-420D-89F4-B0F0089C5AC7}"/>
    <cellStyle name="60% - Énfasis3 2 4 4 3" xfId="6886" xr:uid="{00000000-0005-0000-0000-00008C5D0000}"/>
    <cellStyle name="60% - Énfasis3 2 4 4 3 2" xfId="28979" xr:uid="{00000000-0005-0000-0000-00008D5D0000}"/>
    <cellStyle name="60% - Énfasis3 2 4 4 4" xfId="16047" xr:uid="{00000000-0005-0000-0000-00008E5D0000}"/>
    <cellStyle name="60% - Énfasis3 2 4 4 4 2" xfId="33864" xr:uid="{00000000-0005-0000-0000-00008F5D0000}"/>
    <cellStyle name="60% - Énfasis3 2 4 4 5" xfId="21288" xr:uid="{00000000-0005-0000-0000-0000905D0000}"/>
    <cellStyle name="60% - Énfasis3 2 4 4 6" xfId="11797" xr:uid="{00000000-0005-0000-0000-0000915D0000}"/>
    <cellStyle name="60% - Énfasis3 2 4 4 7" xfId="23938" xr:uid="{00000000-0005-0000-0000-0000925D0000}"/>
    <cellStyle name="60% - Énfasis3 2 4 4 8" xfId="38768" xr:uid="{00000000-0005-0000-0000-0000935D0000}"/>
    <cellStyle name="60% - Énfasis3 2 4 4 9" xfId="43836" xr:uid="{C4100612-55E3-420C-96D2-93568692A260}"/>
    <cellStyle name="60% - Énfasis3 2 4 5" xfId="2586" xr:uid="{00000000-0005-0000-0000-0000945D0000}"/>
    <cellStyle name="60% - Énfasis3 2 4 5 2" xfId="5028" xr:uid="{00000000-0005-0000-0000-0000955D0000}"/>
    <cellStyle name="60% - Énfasis3 2 4 5 2 2" xfId="19138" xr:uid="{00000000-0005-0000-0000-0000965D0000}"/>
    <cellStyle name="60% - Énfasis3 2 4 5 2 2 2" xfId="32031" xr:uid="{00000000-0005-0000-0000-0000975D0000}"/>
    <cellStyle name="60% - Énfasis3 2 4 5 2 3" xfId="14849" xr:uid="{00000000-0005-0000-0000-0000985D0000}"/>
    <cellStyle name="60% - Énfasis3 2 4 5 2 3 2" xfId="36916" xr:uid="{00000000-0005-0000-0000-0000995D0000}"/>
    <cellStyle name="60% - Énfasis3 2 4 5 2 4" xfId="9971" xr:uid="{00000000-0005-0000-0000-00009A5D0000}"/>
    <cellStyle name="60% - Énfasis3 2 4 5 2 5" xfId="27096" xr:uid="{00000000-0005-0000-0000-00009B5D0000}"/>
    <cellStyle name="60% - Énfasis3 2 4 5 2 6" xfId="41925" xr:uid="{00000000-0005-0000-0000-00009C5D0000}"/>
    <cellStyle name="60% - Énfasis3 2 4 5 2 7" xfId="46988" xr:uid="{8BEA6B76-25BA-4720-9D0F-A18B1A3D1DBE}"/>
    <cellStyle name="60% - Énfasis3 2 4 5 3" xfId="7502" xr:uid="{00000000-0005-0000-0000-00009D5D0000}"/>
    <cellStyle name="60% - Énfasis3 2 4 5 3 2" xfId="29595" xr:uid="{00000000-0005-0000-0000-00009E5D0000}"/>
    <cellStyle name="60% - Énfasis3 2 4 5 4" xfId="16663" xr:uid="{00000000-0005-0000-0000-00009F5D0000}"/>
    <cellStyle name="60% - Énfasis3 2 4 5 4 2" xfId="34480" xr:uid="{00000000-0005-0000-0000-0000A05D0000}"/>
    <cellStyle name="60% - Énfasis3 2 4 5 5" xfId="21904" xr:uid="{00000000-0005-0000-0000-0000A15D0000}"/>
    <cellStyle name="60% - Énfasis3 2 4 5 6" xfId="12413" xr:uid="{00000000-0005-0000-0000-0000A25D0000}"/>
    <cellStyle name="60% - Énfasis3 2 4 5 7" xfId="24554" xr:uid="{00000000-0005-0000-0000-0000A35D0000}"/>
    <cellStyle name="60% - Énfasis3 2 4 5 8" xfId="39384" xr:uid="{00000000-0005-0000-0000-0000A45D0000}"/>
    <cellStyle name="60% - Énfasis3 2 4 5 9" xfId="44452" xr:uid="{1A13B99F-7152-4CC9-B707-0F9F9DAB44B7}"/>
    <cellStyle name="60% - Énfasis3 2 4 6" xfId="915" xr:uid="{00000000-0005-0000-0000-0000A55D0000}"/>
    <cellStyle name="60% - Énfasis3 2 4 6 2" xfId="3360" xr:uid="{00000000-0005-0000-0000-0000A65D0000}"/>
    <cellStyle name="60% - Énfasis3 2 4 6 2 2" xfId="17470" xr:uid="{00000000-0005-0000-0000-0000A75D0000}"/>
    <cellStyle name="60% - Énfasis3 2 4 6 2 2 2" xfId="30363" xr:uid="{00000000-0005-0000-0000-0000A85D0000}"/>
    <cellStyle name="60% - Énfasis3 2 4 6 2 3" xfId="13181" xr:uid="{00000000-0005-0000-0000-0000A95D0000}"/>
    <cellStyle name="60% - Énfasis3 2 4 6 2 3 2" xfId="35248" xr:uid="{00000000-0005-0000-0000-0000AA5D0000}"/>
    <cellStyle name="60% - Énfasis3 2 4 6 2 4" xfId="8303" xr:uid="{00000000-0005-0000-0000-0000AB5D0000}"/>
    <cellStyle name="60% - Énfasis3 2 4 6 2 5" xfId="25428" xr:uid="{00000000-0005-0000-0000-0000AC5D0000}"/>
    <cellStyle name="60% - Énfasis3 2 4 6 2 6" xfId="40257" xr:uid="{00000000-0005-0000-0000-0000AD5D0000}"/>
    <cellStyle name="60% - Énfasis3 2 4 6 2 7" xfId="45320" xr:uid="{B4E985EE-C66C-4772-A04B-66751D112E61}"/>
    <cellStyle name="60% - Énfasis3 2 4 6 3" xfId="5834" xr:uid="{00000000-0005-0000-0000-0000AE5D0000}"/>
    <cellStyle name="60% - Énfasis3 2 4 6 3 2" xfId="27927" xr:uid="{00000000-0005-0000-0000-0000AF5D0000}"/>
    <cellStyle name="60% - Énfasis3 2 4 6 4" xfId="20236" xr:uid="{00000000-0005-0000-0000-0000B05D0000}"/>
    <cellStyle name="60% - Énfasis3 2 4 6 4 2" xfId="32812" xr:uid="{00000000-0005-0000-0000-0000B15D0000}"/>
    <cellStyle name="60% - Énfasis3 2 4 6 5" xfId="10745" xr:uid="{00000000-0005-0000-0000-0000B25D0000}"/>
    <cellStyle name="60% - Énfasis3 2 4 6 6" xfId="22886" xr:uid="{00000000-0005-0000-0000-0000B35D0000}"/>
    <cellStyle name="60% - Énfasis3 2 4 6 7" xfId="37716" xr:uid="{00000000-0005-0000-0000-0000B45D0000}"/>
    <cellStyle name="60% - Énfasis3 2 4 6 8" xfId="42784" xr:uid="{6CC4BD06-8AC1-48FE-A7DD-7611B8339E75}"/>
    <cellStyle name="60% - Énfasis3 2 4 7" xfId="2861" xr:uid="{00000000-0005-0000-0000-0000B55D0000}"/>
    <cellStyle name="60% - Énfasis3 2 4 7 2" xfId="16971" xr:uid="{00000000-0005-0000-0000-0000B65D0000}"/>
    <cellStyle name="60% - Énfasis3 2 4 7 2 2" xfId="29864" xr:uid="{00000000-0005-0000-0000-0000B75D0000}"/>
    <cellStyle name="60% - Énfasis3 2 4 7 3" xfId="12682" xr:uid="{00000000-0005-0000-0000-0000B85D0000}"/>
    <cellStyle name="60% - Énfasis3 2 4 7 3 2" xfId="34749" xr:uid="{00000000-0005-0000-0000-0000B95D0000}"/>
    <cellStyle name="60% - Énfasis3 2 4 7 4" xfId="7804" xr:uid="{00000000-0005-0000-0000-0000BA5D0000}"/>
    <cellStyle name="60% - Énfasis3 2 4 7 5" xfId="24929" xr:uid="{00000000-0005-0000-0000-0000BB5D0000}"/>
    <cellStyle name="60% - Énfasis3 2 4 7 6" xfId="39758" xr:uid="{00000000-0005-0000-0000-0000BC5D0000}"/>
    <cellStyle name="60% - Énfasis3 2 4 7 7" xfId="44821" xr:uid="{AA893952-9D94-4E9F-B34C-3BCFE1D6063F}"/>
    <cellStyle name="60% - Énfasis3 2 4 8" xfId="5335" xr:uid="{00000000-0005-0000-0000-0000BD5D0000}"/>
    <cellStyle name="60% - Énfasis3 2 4 8 2" xfId="27428" xr:uid="{00000000-0005-0000-0000-0000BE5D0000}"/>
    <cellStyle name="60% - Énfasis3 2 4 9" xfId="14978" xr:uid="{00000000-0005-0000-0000-0000BF5D0000}"/>
    <cellStyle name="60% - Énfasis3 2 4 9 2" xfId="32313" xr:uid="{00000000-0005-0000-0000-0000C05D0000}"/>
    <cellStyle name="60% - Énfasis3 2 5" xfId="461" xr:uid="{00000000-0005-0000-0000-0000C15D0000}"/>
    <cellStyle name="60% - Énfasis3 2 5 10" xfId="19412" xr:uid="{00000000-0005-0000-0000-0000C25D0000}"/>
    <cellStyle name="60% - Énfasis3 2 5 11" xfId="19824" xr:uid="{00000000-0005-0000-0000-0000C35D0000}"/>
    <cellStyle name="60% - Énfasis3 2 5 12" xfId="10351" xr:uid="{00000000-0005-0000-0000-0000C45D0000}"/>
    <cellStyle name="60% - Énfasis3 2 5 13" xfId="22492" xr:uid="{00000000-0005-0000-0000-0000C55D0000}"/>
    <cellStyle name="60% - Énfasis3 2 5 14" xfId="37322" xr:uid="{00000000-0005-0000-0000-0000C65D0000}"/>
    <cellStyle name="60% - Énfasis3 2 5 15" xfId="42390" xr:uid="{7776560B-4937-48CD-8471-FEEF55F91D82}"/>
    <cellStyle name="60% - Énfasis3 2 5 2" xfId="700" xr:uid="{00000000-0005-0000-0000-0000C75D0000}"/>
    <cellStyle name="60% - Énfasis3 2 5 2 10" xfId="37557" xr:uid="{00000000-0005-0000-0000-0000C85D0000}"/>
    <cellStyle name="60% - Énfasis3 2 5 2 11" xfId="42625" xr:uid="{9210F76D-C167-4356-A355-831A625C119B}"/>
    <cellStyle name="60% - Énfasis3 2 5 2 2" xfId="2310" xr:uid="{00000000-0005-0000-0000-0000C95D0000}"/>
    <cellStyle name="60% - Énfasis3 2 5 2 2 2" xfId="4752" xr:uid="{00000000-0005-0000-0000-0000CA5D0000}"/>
    <cellStyle name="60% - Énfasis3 2 5 2 2 2 2" xfId="18862" xr:uid="{00000000-0005-0000-0000-0000CB5D0000}"/>
    <cellStyle name="60% - Énfasis3 2 5 2 2 2 2 2" xfId="31755" xr:uid="{00000000-0005-0000-0000-0000CC5D0000}"/>
    <cellStyle name="60% - Énfasis3 2 5 2 2 2 3" xfId="14573" xr:uid="{00000000-0005-0000-0000-0000CD5D0000}"/>
    <cellStyle name="60% - Énfasis3 2 5 2 2 2 3 2" xfId="36640" xr:uid="{00000000-0005-0000-0000-0000CE5D0000}"/>
    <cellStyle name="60% - Énfasis3 2 5 2 2 2 4" xfId="9695" xr:uid="{00000000-0005-0000-0000-0000CF5D0000}"/>
    <cellStyle name="60% - Énfasis3 2 5 2 2 2 5" xfId="26820" xr:uid="{00000000-0005-0000-0000-0000D05D0000}"/>
    <cellStyle name="60% - Énfasis3 2 5 2 2 2 6" xfId="41649" xr:uid="{00000000-0005-0000-0000-0000D15D0000}"/>
    <cellStyle name="60% - Énfasis3 2 5 2 2 2 7" xfId="46712" xr:uid="{8159506A-FC74-4429-872E-DCFF9916720C}"/>
    <cellStyle name="60% - Énfasis3 2 5 2 2 3" xfId="7226" xr:uid="{00000000-0005-0000-0000-0000D25D0000}"/>
    <cellStyle name="60% - Énfasis3 2 5 2 2 3 2" xfId="29319" xr:uid="{00000000-0005-0000-0000-0000D35D0000}"/>
    <cellStyle name="60% - Énfasis3 2 5 2 2 4" xfId="16387" xr:uid="{00000000-0005-0000-0000-0000D45D0000}"/>
    <cellStyle name="60% - Énfasis3 2 5 2 2 4 2" xfId="34204" xr:uid="{00000000-0005-0000-0000-0000D55D0000}"/>
    <cellStyle name="60% - Énfasis3 2 5 2 2 5" xfId="21628" xr:uid="{00000000-0005-0000-0000-0000D65D0000}"/>
    <cellStyle name="60% - Énfasis3 2 5 2 2 6" xfId="12137" xr:uid="{00000000-0005-0000-0000-0000D75D0000}"/>
    <cellStyle name="60% - Énfasis3 2 5 2 2 7" xfId="24278" xr:uid="{00000000-0005-0000-0000-0000D85D0000}"/>
    <cellStyle name="60% - Énfasis3 2 5 2 2 8" xfId="39108" xr:uid="{00000000-0005-0000-0000-0000D95D0000}"/>
    <cellStyle name="60% - Énfasis3 2 5 2 2 9" xfId="44176" xr:uid="{5F4F6B0F-3B49-406B-A924-8634AC972B2B}"/>
    <cellStyle name="60% - Énfasis3 2 5 2 3" xfId="1697" xr:uid="{00000000-0005-0000-0000-0000DA5D0000}"/>
    <cellStyle name="60% - Énfasis3 2 5 2 3 2" xfId="4139" xr:uid="{00000000-0005-0000-0000-0000DB5D0000}"/>
    <cellStyle name="60% - Énfasis3 2 5 2 3 2 2" xfId="18249" xr:uid="{00000000-0005-0000-0000-0000DC5D0000}"/>
    <cellStyle name="60% - Énfasis3 2 5 2 3 2 2 2" xfId="31142" xr:uid="{00000000-0005-0000-0000-0000DD5D0000}"/>
    <cellStyle name="60% - Énfasis3 2 5 2 3 2 3" xfId="13960" xr:uid="{00000000-0005-0000-0000-0000DE5D0000}"/>
    <cellStyle name="60% - Énfasis3 2 5 2 3 2 3 2" xfId="36027" xr:uid="{00000000-0005-0000-0000-0000DF5D0000}"/>
    <cellStyle name="60% - Énfasis3 2 5 2 3 2 4" xfId="9082" xr:uid="{00000000-0005-0000-0000-0000E05D0000}"/>
    <cellStyle name="60% - Énfasis3 2 5 2 3 2 5" xfId="26207" xr:uid="{00000000-0005-0000-0000-0000E15D0000}"/>
    <cellStyle name="60% - Énfasis3 2 5 2 3 2 6" xfId="41036" xr:uid="{00000000-0005-0000-0000-0000E25D0000}"/>
    <cellStyle name="60% - Énfasis3 2 5 2 3 2 7" xfId="46099" xr:uid="{03ACB78C-476A-4309-90B0-C0F3BEA0A32A}"/>
    <cellStyle name="60% - Énfasis3 2 5 2 3 3" xfId="6613" xr:uid="{00000000-0005-0000-0000-0000E35D0000}"/>
    <cellStyle name="60% - Énfasis3 2 5 2 3 3 2" xfId="28706" xr:uid="{00000000-0005-0000-0000-0000E45D0000}"/>
    <cellStyle name="60% - Énfasis3 2 5 2 3 4" xfId="21015" xr:uid="{00000000-0005-0000-0000-0000E55D0000}"/>
    <cellStyle name="60% - Énfasis3 2 5 2 3 4 2" xfId="33591" xr:uid="{00000000-0005-0000-0000-0000E65D0000}"/>
    <cellStyle name="60% - Énfasis3 2 5 2 3 5" xfId="11524" xr:uid="{00000000-0005-0000-0000-0000E75D0000}"/>
    <cellStyle name="60% - Énfasis3 2 5 2 3 6" xfId="23665" xr:uid="{00000000-0005-0000-0000-0000E85D0000}"/>
    <cellStyle name="60% - Énfasis3 2 5 2 3 7" xfId="38495" xr:uid="{00000000-0005-0000-0000-0000E95D0000}"/>
    <cellStyle name="60% - Énfasis3 2 5 2 3 8" xfId="43563" xr:uid="{9C7C4BD6-31BD-41E9-83FD-11C408888A48}"/>
    <cellStyle name="60% - Énfasis3 2 5 2 4" xfId="3201" xr:uid="{00000000-0005-0000-0000-0000EA5D0000}"/>
    <cellStyle name="60% - Énfasis3 2 5 2 4 2" xfId="17311" xr:uid="{00000000-0005-0000-0000-0000EB5D0000}"/>
    <cellStyle name="60% - Énfasis3 2 5 2 4 2 2" xfId="30204" xr:uid="{00000000-0005-0000-0000-0000EC5D0000}"/>
    <cellStyle name="60% - Énfasis3 2 5 2 4 3" xfId="13022" xr:uid="{00000000-0005-0000-0000-0000ED5D0000}"/>
    <cellStyle name="60% - Énfasis3 2 5 2 4 3 2" xfId="35089" xr:uid="{00000000-0005-0000-0000-0000EE5D0000}"/>
    <cellStyle name="60% - Énfasis3 2 5 2 4 4" xfId="8144" xr:uid="{00000000-0005-0000-0000-0000EF5D0000}"/>
    <cellStyle name="60% - Énfasis3 2 5 2 4 5" xfId="25269" xr:uid="{00000000-0005-0000-0000-0000F05D0000}"/>
    <cellStyle name="60% - Énfasis3 2 5 2 4 6" xfId="40098" xr:uid="{00000000-0005-0000-0000-0000F15D0000}"/>
    <cellStyle name="60% - Énfasis3 2 5 2 4 7" xfId="45161" xr:uid="{2D4CCE42-EC72-48F4-80E9-6956B655AEC8}"/>
    <cellStyle name="60% - Énfasis3 2 5 2 5" xfId="5675" xr:uid="{00000000-0005-0000-0000-0000F25D0000}"/>
    <cellStyle name="60% - Énfasis3 2 5 2 5 2" xfId="27768" xr:uid="{00000000-0005-0000-0000-0000F35D0000}"/>
    <cellStyle name="60% - Énfasis3 2 5 2 6" xfId="15756" xr:uid="{00000000-0005-0000-0000-0000F45D0000}"/>
    <cellStyle name="60% - Énfasis3 2 5 2 6 2" xfId="32653" xr:uid="{00000000-0005-0000-0000-0000F55D0000}"/>
    <cellStyle name="60% - Énfasis3 2 5 2 7" xfId="20059" xr:uid="{00000000-0005-0000-0000-0000F65D0000}"/>
    <cellStyle name="60% - Énfasis3 2 5 2 8" xfId="10586" xr:uid="{00000000-0005-0000-0000-0000F75D0000}"/>
    <cellStyle name="60% - Énfasis3 2 5 2 9" xfId="22727" xr:uid="{00000000-0005-0000-0000-0000F85D0000}"/>
    <cellStyle name="60% - Énfasis3 2 5 3" xfId="1462" xr:uid="{00000000-0005-0000-0000-0000F95D0000}"/>
    <cellStyle name="60% - Énfasis3 2 5 3 2" xfId="3904" xr:uid="{00000000-0005-0000-0000-0000FA5D0000}"/>
    <cellStyle name="60% - Énfasis3 2 5 3 2 2" xfId="18014" xr:uid="{00000000-0005-0000-0000-0000FB5D0000}"/>
    <cellStyle name="60% - Énfasis3 2 5 3 2 2 2" xfId="30907" xr:uid="{00000000-0005-0000-0000-0000FC5D0000}"/>
    <cellStyle name="60% - Énfasis3 2 5 3 2 3" xfId="13725" xr:uid="{00000000-0005-0000-0000-0000FD5D0000}"/>
    <cellStyle name="60% - Énfasis3 2 5 3 2 3 2" xfId="35792" xr:uid="{00000000-0005-0000-0000-0000FE5D0000}"/>
    <cellStyle name="60% - Énfasis3 2 5 3 2 4" xfId="8847" xr:uid="{00000000-0005-0000-0000-0000FF5D0000}"/>
    <cellStyle name="60% - Énfasis3 2 5 3 2 5" xfId="25972" xr:uid="{00000000-0005-0000-0000-0000005E0000}"/>
    <cellStyle name="60% - Énfasis3 2 5 3 2 6" xfId="40801" xr:uid="{00000000-0005-0000-0000-0000015E0000}"/>
    <cellStyle name="60% - Énfasis3 2 5 3 2 7" xfId="45864" xr:uid="{CAEC7C1C-199D-4D8D-AF05-26C9BD1FB1D2}"/>
    <cellStyle name="60% - Énfasis3 2 5 3 3" xfId="6378" xr:uid="{00000000-0005-0000-0000-0000025E0000}"/>
    <cellStyle name="60% - Énfasis3 2 5 3 3 2" xfId="28471" xr:uid="{00000000-0005-0000-0000-0000035E0000}"/>
    <cellStyle name="60% - Énfasis3 2 5 3 4" xfId="15521" xr:uid="{00000000-0005-0000-0000-0000045E0000}"/>
    <cellStyle name="60% - Énfasis3 2 5 3 4 2" xfId="33356" xr:uid="{00000000-0005-0000-0000-0000055E0000}"/>
    <cellStyle name="60% - Énfasis3 2 5 3 5" xfId="20780" xr:uid="{00000000-0005-0000-0000-0000065E0000}"/>
    <cellStyle name="60% - Énfasis3 2 5 3 6" xfId="11289" xr:uid="{00000000-0005-0000-0000-0000075E0000}"/>
    <cellStyle name="60% - Énfasis3 2 5 3 7" xfId="23430" xr:uid="{00000000-0005-0000-0000-0000085E0000}"/>
    <cellStyle name="60% - Énfasis3 2 5 3 8" xfId="38260" xr:uid="{00000000-0005-0000-0000-0000095E0000}"/>
    <cellStyle name="60% - Énfasis3 2 5 3 9" xfId="43328" xr:uid="{AD11A49A-3E33-4B76-AE37-F37A0D59D69F}"/>
    <cellStyle name="60% - Énfasis3 2 5 4" xfId="2075" xr:uid="{00000000-0005-0000-0000-00000A5E0000}"/>
    <cellStyle name="60% - Énfasis3 2 5 4 2" xfId="4517" xr:uid="{00000000-0005-0000-0000-00000B5E0000}"/>
    <cellStyle name="60% - Énfasis3 2 5 4 2 2" xfId="18627" xr:uid="{00000000-0005-0000-0000-00000C5E0000}"/>
    <cellStyle name="60% - Énfasis3 2 5 4 2 2 2" xfId="31520" xr:uid="{00000000-0005-0000-0000-00000D5E0000}"/>
    <cellStyle name="60% - Énfasis3 2 5 4 2 3" xfId="14338" xr:uid="{00000000-0005-0000-0000-00000E5E0000}"/>
    <cellStyle name="60% - Énfasis3 2 5 4 2 3 2" xfId="36405" xr:uid="{00000000-0005-0000-0000-00000F5E0000}"/>
    <cellStyle name="60% - Énfasis3 2 5 4 2 4" xfId="9460" xr:uid="{00000000-0005-0000-0000-0000105E0000}"/>
    <cellStyle name="60% - Énfasis3 2 5 4 2 5" xfId="26585" xr:uid="{00000000-0005-0000-0000-0000115E0000}"/>
    <cellStyle name="60% - Énfasis3 2 5 4 2 6" xfId="41414" xr:uid="{00000000-0005-0000-0000-0000125E0000}"/>
    <cellStyle name="60% - Énfasis3 2 5 4 2 7" xfId="46477" xr:uid="{7CD440A5-9EFC-4F10-B2F3-71AFB7EB0D1F}"/>
    <cellStyle name="60% - Énfasis3 2 5 4 3" xfId="6991" xr:uid="{00000000-0005-0000-0000-0000135E0000}"/>
    <cellStyle name="60% - Énfasis3 2 5 4 3 2" xfId="29084" xr:uid="{00000000-0005-0000-0000-0000145E0000}"/>
    <cellStyle name="60% - Énfasis3 2 5 4 4" xfId="16152" xr:uid="{00000000-0005-0000-0000-0000155E0000}"/>
    <cellStyle name="60% - Énfasis3 2 5 4 4 2" xfId="33969" xr:uid="{00000000-0005-0000-0000-0000165E0000}"/>
    <cellStyle name="60% - Énfasis3 2 5 4 5" xfId="21393" xr:uid="{00000000-0005-0000-0000-0000175E0000}"/>
    <cellStyle name="60% - Énfasis3 2 5 4 6" xfId="11902" xr:uid="{00000000-0005-0000-0000-0000185E0000}"/>
    <cellStyle name="60% - Énfasis3 2 5 4 7" xfId="24043" xr:uid="{00000000-0005-0000-0000-0000195E0000}"/>
    <cellStyle name="60% - Énfasis3 2 5 4 8" xfId="38873" xr:uid="{00000000-0005-0000-0000-00001A5E0000}"/>
    <cellStyle name="60% - Énfasis3 2 5 4 9" xfId="43941" xr:uid="{79CADB55-EA99-448B-83EA-54DD18858D85}"/>
    <cellStyle name="60% - Énfasis3 2 5 5" xfId="2587" xr:uid="{00000000-0005-0000-0000-00001B5E0000}"/>
    <cellStyle name="60% - Énfasis3 2 5 5 2" xfId="5029" xr:uid="{00000000-0005-0000-0000-00001C5E0000}"/>
    <cellStyle name="60% - Énfasis3 2 5 5 2 2" xfId="19139" xr:uid="{00000000-0005-0000-0000-00001D5E0000}"/>
    <cellStyle name="60% - Énfasis3 2 5 5 2 2 2" xfId="32032" xr:uid="{00000000-0005-0000-0000-00001E5E0000}"/>
    <cellStyle name="60% - Énfasis3 2 5 5 2 3" xfId="14850" xr:uid="{00000000-0005-0000-0000-00001F5E0000}"/>
    <cellStyle name="60% - Énfasis3 2 5 5 2 3 2" xfId="36917" xr:uid="{00000000-0005-0000-0000-0000205E0000}"/>
    <cellStyle name="60% - Énfasis3 2 5 5 2 4" xfId="9972" xr:uid="{00000000-0005-0000-0000-0000215E0000}"/>
    <cellStyle name="60% - Énfasis3 2 5 5 2 5" xfId="27097" xr:uid="{00000000-0005-0000-0000-0000225E0000}"/>
    <cellStyle name="60% - Énfasis3 2 5 5 2 6" xfId="41926" xr:uid="{00000000-0005-0000-0000-0000235E0000}"/>
    <cellStyle name="60% - Énfasis3 2 5 5 2 7" xfId="46989" xr:uid="{47018F4C-987F-4EA1-9307-5750810B51DA}"/>
    <cellStyle name="60% - Énfasis3 2 5 5 3" xfId="7503" xr:uid="{00000000-0005-0000-0000-0000245E0000}"/>
    <cellStyle name="60% - Énfasis3 2 5 5 3 2" xfId="29596" xr:uid="{00000000-0005-0000-0000-0000255E0000}"/>
    <cellStyle name="60% - Énfasis3 2 5 5 4" xfId="16664" xr:uid="{00000000-0005-0000-0000-0000265E0000}"/>
    <cellStyle name="60% - Énfasis3 2 5 5 4 2" xfId="34481" xr:uid="{00000000-0005-0000-0000-0000275E0000}"/>
    <cellStyle name="60% - Énfasis3 2 5 5 5" xfId="21905" xr:uid="{00000000-0005-0000-0000-0000285E0000}"/>
    <cellStyle name="60% - Énfasis3 2 5 5 6" xfId="12414" xr:uid="{00000000-0005-0000-0000-0000295E0000}"/>
    <cellStyle name="60% - Énfasis3 2 5 5 7" xfId="24555" xr:uid="{00000000-0005-0000-0000-00002A5E0000}"/>
    <cellStyle name="60% - Énfasis3 2 5 5 8" xfId="39385" xr:uid="{00000000-0005-0000-0000-00002B5E0000}"/>
    <cellStyle name="60% - Énfasis3 2 5 5 9" xfId="44453" xr:uid="{8A8208B1-D0BF-4134-9080-A094B74B1AE4}"/>
    <cellStyle name="60% - Énfasis3 2 5 6" xfId="1020" xr:uid="{00000000-0005-0000-0000-00002C5E0000}"/>
    <cellStyle name="60% - Énfasis3 2 5 6 2" xfId="3465" xr:uid="{00000000-0005-0000-0000-00002D5E0000}"/>
    <cellStyle name="60% - Énfasis3 2 5 6 2 2" xfId="17575" xr:uid="{00000000-0005-0000-0000-00002E5E0000}"/>
    <cellStyle name="60% - Énfasis3 2 5 6 2 2 2" xfId="30468" xr:uid="{00000000-0005-0000-0000-00002F5E0000}"/>
    <cellStyle name="60% - Énfasis3 2 5 6 2 3" xfId="13286" xr:uid="{00000000-0005-0000-0000-0000305E0000}"/>
    <cellStyle name="60% - Énfasis3 2 5 6 2 3 2" xfId="35353" xr:uid="{00000000-0005-0000-0000-0000315E0000}"/>
    <cellStyle name="60% - Énfasis3 2 5 6 2 4" xfId="8408" xr:uid="{00000000-0005-0000-0000-0000325E0000}"/>
    <cellStyle name="60% - Énfasis3 2 5 6 2 5" xfId="25533" xr:uid="{00000000-0005-0000-0000-0000335E0000}"/>
    <cellStyle name="60% - Énfasis3 2 5 6 2 6" xfId="40362" xr:uid="{00000000-0005-0000-0000-0000345E0000}"/>
    <cellStyle name="60% - Énfasis3 2 5 6 2 7" xfId="45425" xr:uid="{AD760CAF-FC5A-4D3D-8833-24AC7E8676E2}"/>
    <cellStyle name="60% - Énfasis3 2 5 6 3" xfId="5939" xr:uid="{00000000-0005-0000-0000-0000355E0000}"/>
    <cellStyle name="60% - Énfasis3 2 5 6 3 2" xfId="28032" xr:uid="{00000000-0005-0000-0000-0000365E0000}"/>
    <cellStyle name="60% - Énfasis3 2 5 6 4" xfId="20341" xr:uid="{00000000-0005-0000-0000-0000375E0000}"/>
    <cellStyle name="60% - Énfasis3 2 5 6 4 2" xfId="32917" xr:uid="{00000000-0005-0000-0000-0000385E0000}"/>
    <cellStyle name="60% - Énfasis3 2 5 6 5" xfId="10850" xr:uid="{00000000-0005-0000-0000-0000395E0000}"/>
    <cellStyle name="60% - Énfasis3 2 5 6 6" xfId="22991" xr:uid="{00000000-0005-0000-0000-00003A5E0000}"/>
    <cellStyle name="60% - Énfasis3 2 5 6 7" xfId="37821" xr:uid="{00000000-0005-0000-0000-00003B5E0000}"/>
    <cellStyle name="60% - Énfasis3 2 5 6 8" xfId="42889" xr:uid="{86D46C2E-E87C-45AB-AD38-DDBB80C16713}"/>
    <cellStyle name="60% - Énfasis3 2 5 7" xfId="2966" xr:uid="{00000000-0005-0000-0000-00003C5E0000}"/>
    <cellStyle name="60% - Énfasis3 2 5 7 2" xfId="17076" xr:uid="{00000000-0005-0000-0000-00003D5E0000}"/>
    <cellStyle name="60% - Énfasis3 2 5 7 2 2" xfId="29969" xr:uid="{00000000-0005-0000-0000-00003E5E0000}"/>
    <cellStyle name="60% - Énfasis3 2 5 7 3" xfId="12787" xr:uid="{00000000-0005-0000-0000-00003F5E0000}"/>
    <cellStyle name="60% - Énfasis3 2 5 7 3 2" xfId="34854" xr:uid="{00000000-0005-0000-0000-0000405E0000}"/>
    <cellStyle name="60% - Énfasis3 2 5 7 4" xfId="7909" xr:uid="{00000000-0005-0000-0000-0000415E0000}"/>
    <cellStyle name="60% - Énfasis3 2 5 7 5" xfId="25034" xr:uid="{00000000-0005-0000-0000-0000425E0000}"/>
    <cellStyle name="60% - Énfasis3 2 5 7 6" xfId="39863" xr:uid="{00000000-0005-0000-0000-0000435E0000}"/>
    <cellStyle name="60% - Énfasis3 2 5 7 7" xfId="44926" xr:uid="{060A7E17-20A2-4241-BB71-6307D85E6732}"/>
    <cellStyle name="60% - Énfasis3 2 5 8" xfId="5440" xr:uid="{00000000-0005-0000-0000-0000445E0000}"/>
    <cellStyle name="60% - Énfasis3 2 5 8 2" xfId="27533" xr:uid="{00000000-0005-0000-0000-0000455E0000}"/>
    <cellStyle name="60% - Énfasis3 2 5 9" xfId="15082" xr:uid="{00000000-0005-0000-0000-0000465E0000}"/>
    <cellStyle name="60% - Énfasis3 2 5 9 2" xfId="32418" xr:uid="{00000000-0005-0000-0000-0000475E0000}"/>
    <cellStyle name="60% - Énfasis3 2 6" xfId="528" xr:uid="{00000000-0005-0000-0000-0000485E0000}"/>
    <cellStyle name="60% - Énfasis3 2 6 10" xfId="19476" xr:uid="{00000000-0005-0000-0000-0000495E0000}"/>
    <cellStyle name="60% - Énfasis3 2 6 11" xfId="19888" xr:uid="{00000000-0005-0000-0000-00004A5E0000}"/>
    <cellStyle name="60% - Énfasis3 2 6 12" xfId="10415" xr:uid="{00000000-0005-0000-0000-00004B5E0000}"/>
    <cellStyle name="60% - Énfasis3 2 6 13" xfId="22556" xr:uid="{00000000-0005-0000-0000-00004C5E0000}"/>
    <cellStyle name="60% - Énfasis3 2 6 14" xfId="37386" xr:uid="{00000000-0005-0000-0000-00004D5E0000}"/>
    <cellStyle name="60% - Énfasis3 2 6 15" xfId="42454" xr:uid="{80E4D3C6-D124-46C5-B322-C2A17A08E6D8}"/>
    <cellStyle name="60% - Énfasis3 2 6 2" xfId="701" xr:uid="{00000000-0005-0000-0000-00004E5E0000}"/>
    <cellStyle name="60% - Énfasis3 2 6 2 10" xfId="37558" xr:uid="{00000000-0005-0000-0000-00004F5E0000}"/>
    <cellStyle name="60% - Énfasis3 2 6 2 11" xfId="42626" xr:uid="{1244418C-BC52-4373-9C9D-C01944B0CEDD}"/>
    <cellStyle name="60% - Énfasis3 2 6 2 2" xfId="2311" xr:uid="{00000000-0005-0000-0000-0000505E0000}"/>
    <cellStyle name="60% - Énfasis3 2 6 2 2 2" xfId="4753" xr:uid="{00000000-0005-0000-0000-0000515E0000}"/>
    <cellStyle name="60% - Énfasis3 2 6 2 2 2 2" xfId="18863" xr:uid="{00000000-0005-0000-0000-0000525E0000}"/>
    <cellStyle name="60% - Énfasis3 2 6 2 2 2 2 2" xfId="31756" xr:uid="{00000000-0005-0000-0000-0000535E0000}"/>
    <cellStyle name="60% - Énfasis3 2 6 2 2 2 3" xfId="14574" xr:uid="{00000000-0005-0000-0000-0000545E0000}"/>
    <cellStyle name="60% - Énfasis3 2 6 2 2 2 3 2" xfId="36641" xr:uid="{00000000-0005-0000-0000-0000555E0000}"/>
    <cellStyle name="60% - Énfasis3 2 6 2 2 2 4" xfId="9696" xr:uid="{00000000-0005-0000-0000-0000565E0000}"/>
    <cellStyle name="60% - Énfasis3 2 6 2 2 2 5" xfId="26821" xr:uid="{00000000-0005-0000-0000-0000575E0000}"/>
    <cellStyle name="60% - Énfasis3 2 6 2 2 2 6" xfId="41650" xr:uid="{00000000-0005-0000-0000-0000585E0000}"/>
    <cellStyle name="60% - Énfasis3 2 6 2 2 2 7" xfId="46713" xr:uid="{9C882FE8-972A-4668-BB04-52D93AF58FDA}"/>
    <cellStyle name="60% - Énfasis3 2 6 2 2 3" xfId="7227" xr:uid="{00000000-0005-0000-0000-0000595E0000}"/>
    <cellStyle name="60% - Énfasis3 2 6 2 2 3 2" xfId="29320" xr:uid="{00000000-0005-0000-0000-00005A5E0000}"/>
    <cellStyle name="60% - Énfasis3 2 6 2 2 4" xfId="16388" xr:uid="{00000000-0005-0000-0000-00005B5E0000}"/>
    <cellStyle name="60% - Énfasis3 2 6 2 2 4 2" xfId="34205" xr:uid="{00000000-0005-0000-0000-00005C5E0000}"/>
    <cellStyle name="60% - Énfasis3 2 6 2 2 5" xfId="21629" xr:uid="{00000000-0005-0000-0000-00005D5E0000}"/>
    <cellStyle name="60% - Énfasis3 2 6 2 2 6" xfId="12138" xr:uid="{00000000-0005-0000-0000-00005E5E0000}"/>
    <cellStyle name="60% - Énfasis3 2 6 2 2 7" xfId="24279" xr:uid="{00000000-0005-0000-0000-00005F5E0000}"/>
    <cellStyle name="60% - Énfasis3 2 6 2 2 8" xfId="39109" xr:uid="{00000000-0005-0000-0000-0000605E0000}"/>
    <cellStyle name="60% - Énfasis3 2 6 2 2 9" xfId="44177" xr:uid="{CDD4BA0A-8990-40D2-8876-A311C109AD6D}"/>
    <cellStyle name="60% - Énfasis3 2 6 2 3" xfId="1698" xr:uid="{00000000-0005-0000-0000-0000615E0000}"/>
    <cellStyle name="60% - Énfasis3 2 6 2 3 2" xfId="4140" xr:uid="{00000000-0005-0000-0000-0000625E0000}"/>
    <cellStyle name="60% - Énfasis3 2 6 2 3 2 2" xfId="18250" xr:uid="{00000000-0005-0000-0000-0000635E0000}"/>
    <cellStyle name="60% - Énfasis3 2 6 2 3 2 2 2" xfId="31143" xr:uid="{00000000-0005-0000-0000-0000645E0000}"/>
    <cellStyle name="60% - Énfasis3 2 6 2 3 2 3" xfId="13961" xr:uid="{00000000-0005-0000-0000-0000655E0000}"/>
    <cellStyle name="60% - Énfasis3 2 6 2 3 2 3 2" xfId="36028" xr:uid="{00000000-0005-0000-0000-0000665E0000}"/>
    <cellStyle name="60% - Énfasis3 2 6 2 3 2 4" xfId="9083" xr:uid="{00000000-0005-0000-0000-0000675E0000}"/>
    <cellStyle name="60% - Énfasis3 2 6 2 3 2 5" xfId="26208" xr:uid="{00000000-0005-0000-0000-0000685E0000}"/>
    <cellStyle name="60% - Énfasis3 2 6 2 3 2 6" xfId="41037" xr:uid="{00000000-0005-0000-0000-0000695E0000}"/>
    <cellStyle name="60% - Énfasis3 2 6 2 3 2 7" xfId="46100" xr:uid="{4AB27EEB-EC1B-40B3-84C9-1FF34969E7E8}"/>
    <cellStyle name="60% - Énfasis3 2 6 2 3 3" xfId="6614" xr:uid="{00000000-0005-0000-0000-00006A5E0000}"/>
    <cellStyle name="60% - Énfasis3 2 6 2 3 3 2" xfId="28707" xr:uid="{00000000-0005-0000-0000-00006B5E0000}"/>
    <cellStyle name="60% - Énfasis3 2 6 2 3 4" xfId="21016" xr:uid="{00000000-0005-0000-0000-00006C5E0000}"/>
    <cellStyle name="60% - Énfasis3 2 6 2 3 4 2" xfId="33592" xr:uid="{00000000-0005-0000-0000-00006D5E0000}"/>
    <cellStyle name="60% - Énfasis3 2 6 2 3 5" xfId="11525" xr:uid="{00000000-0005-0000-0000-00006E5E0000}"/>
    <cellStyle name="60% - Énfasis3 2 6 2 3 6" xfId="23666" xr:uid="{00000000-0005-0000-0000-00006F5E0000}"/>
    <cellStyle name="60% - Énfasis3 2 6 2 3 7" xfId="38496" xr:uid="{00000000-0005-0000-0000-0000705E0000}"/>
    <cellStyle name="60% - Énfasis3 2 6 2 3 8" xfId="43564" xr:uid="{F261D81F-8D0C-4792-91E3-C7CC0ACDA0B0}"/>
    <cellStyle name="60% - Énfasis3 2 6 2 4" xfId="3202" xr:uid="{00000000-0005-0000-0000-0000715E0000}"/>
    <cellStyle name="60% - Énfasis3 2 6 2 4 2" xfId="17312" xr:uid="{00000000-0005-0000-0000-0000725E0000}"/>
    <cellStyle name="60% - Énfasis3 2 6 2 4 2 2" xfId="30205" xr:uid="{00000000-0005-0000-0000-0000735E0000}"/>
    <cellStyle name="60% - Énfasis3 2 6 2 4 3" xfId="13023" xr:uid="{00000000-0005-0000-0000-0000745E0000}"/>
    <cellStyle name="60% - Énfasis3 2 6 2 4 3 2" xfId="35090" xr:uid="{00000000-0005-0000-0000-0000755E0000}"/>
    <cellStyle name="60% - Énfasis3 2 6 2 4 4" xfId="8145" xr:uid="{00000000-0005-0000-0000-0000765E0000}"/>
    <cellStyle name="60% - Énfasis3 2 6 2 4 5" xfId="25270" xr:uid="{00000000-0005-0000-0000-0000775E0000}"/>
    <cellStyle name="60% - Énfasis3 2 6 2 4 6" xfId="40099" xr:uid="{00000000-0005-0000-0000-0000785E0000}"/>
    <cellStyle name="60% - Énfasis3 2 6 2 4 7" xfId="45162" xr:uid="{8EE9F605-E69A-4CB6-B9CB-9AE968AA67C2}"/>
    <cellStyle name="60% - Énfasis3 2 6 2 5" xfId="5676" xr:uid="{00000000-0005-0000-0000-0000795E0000}"/>
    <cellStyle name="60% - Énfasis3 2 6 2 5 2" xfId="27769" xr:uid="{00000000-0005-0000-0000-00007A5E0000}"/>
    <cellStyle name="60% - Énfasis3 2 6 2 6" xfId="15757" xr:uid="{00000000-0005-0000-0000-00007B5E0000}"/>
    <cellStyle name="60% - Énfasis3 2 6 2 6 2" xfId="32654" xr:uid="{00000000-0005-0000-0000-00007C5E0000}"/>
    <cellStyle name="60% - Énfasis3 2 6 2 7" xfId="20060" xr:uid="{00000000-0005-0000-0000-00007D5E0000}"/>
    <cellStyle name="60% - Énfasis3 2 6 2 8" xfId="10587" xr:uid="{00000000-0005-0000-0000-00007E5E0000}"/>
    <cellStyle name="60% - Énfasis3 2 6 2 9" xfId="22728" xr:uid="{00000000-0005-0000-0000-00007F5E0000}"/>
    <cellStyle name="60% - Énfasis3 2 6 3" xfId="1526" xr:uid="{00000000-0005-0000-0000-0000805E0000}"/>
    <cellStyle name="60% - Énfasis3 2 6 3 2" xfId="3968" xr:uid="{00000000-0005-0000-0000-0000815E0000}"/>
    <cellStyle name="60% - Énfasis3 2 6 3 2 2" xfId="18078" xr:uid="{00000000-0005-0000-0000-0000825E0000}"/>
    <cellStyle name="60% - Énfasis3 2 6 3 2 2 2" xfId="30971" xr:uid="{00000000-0005-0000-0000-0000835E0000}"/>
    <cellStyle name="60% - Énfasis3 2 6 3 2 3" xfId="13789" xr:uid="{00000000-0005-0000-0000-0000845E0000}"/>
    <cellStyle name="60% - Énfasis3 2 6 3 2 3 2" xfId="35856" xr:uid="{00000000-0005-0000-0000-0000855E0000}"/>
    <cellStyle name="60% - Énfasis3 2 6 3 2 4" xfId="8911" xr:uid="{00000000-0005-0000-0000-0000865E0000}"/>
    <cellStyle name="60% - Énfasis3 2 6 3 2 5" xfId="26036" xr:uid="{00000000-0005-0000-0000-0000875E0000}"/>
    <cellStyle name="60% - Énfasis3 2 6 3 2 6" xfId="40865" xr:uid="{00000000-0005-0000-0000-0000885E0000}"/>
    <cellStyle name="60% - Énfasis3 2 6 3 2 7" xfId="45928" xr:uid="{0853B006-B730-4753-833A-059680A13BD3}"/>
    <cellStyle name="60% - Énfasis3 2 6 3 3" xfId="6442" xr:uid="{00000000-0005-0000-0000-0000895E0000}"/>
    <cellStyle name="60% - Énfasis3 2 6 3 3 2" xfId="28535" xr:uid="{00000000-0005-0000-0000-00008A5E0000}"/>
    <cellStyle name="60% - Énfasis3 2 6 3 4" xfId="15585" xr:uid="{00000000-0005-0000-0000-00008B5E0000}"/>
    <cellStyle name="60% - Énfasis3 2 6 3 4 2" xfId="33420" xr:uid="{00000000-0005-0000-0000-00008C5E0000}"/>
    <cellStyle name="60% - Énfasis3 2 6 3 5" xfId="20844" xr:uid="{00000000-0005-0000-0000-00008D5E0000}"/>
    <cellStyle name="60% - Énfasis3 2 6 3 6" xfId="11353" xr:uid="{00000000-0005-0000-0000-00008E5E0000}"/>
    <cellStyle name="60% - Énfasis3 2 6 3 7" xfId="23494" xr:uid="{00000000-0005-0000-0000-00008F5E0000}"/>
    <cellStyle name="60% - Énfasis3 2 6 3 8" xfId="38324" xr:uid="{00000000-0005-0000-0000-0000905E0000}"/>
    <cellStyle name="60% - Énfasis3 2 6 3 9" xfId="43392" xr:uid="{52339EB0-1DEF-43B4-BB4B-8464734D916E}"/>
    <cellStyle name="60% - Énfasis3 2 6 4" xfId="2139" xr:uid="{00000000-0005-0000-0000-0000915E0000}"/>
    <cellStyle name="60% - Énfasis3 2 6 4 2" xfId="4581" xr:uid="{00000000-0005-0000-0000-0000925E0000}"/>
    <cellStyle name="60% - Énfasis3 2 6 4 2 2" xfId="18691" xr:uid="{00000000-0005-0000-0000-0000935E0000}"/>
    <cellStyle name="60% - Énfasis3 2 6 4 2 2 2" xfId="31584" xr:uid="{00000000-0005-0000-0000-0000945E0000}"/>
    <cellStyle name="60% - Énfasis3 2 6 4 2 3" xfId="14402" xr:uid="{00000000-0005-0000-0000-0000955E0000}"/>
    <cellStyle name="60% - Énfasis3 2 6 4 2 3 2" xfId="36469" xr:uid="{00000000-0005-0000-0000-0000965E0000}"/>
    <cellStyle name="60% - Énfasis3 2 6 4 2 4" xfId="9524" xr:uid="{00000000-0005-0000-0000-0000975E0000}"/>
    <cellStyle name="60% - Énfasis3 2 6 4 2 5" xfId="26649" xr:uid="{00000000-0005-0000-0000-0000985E0000}"/>
    <cellStyle name="60% - Énfasis3 2 6 4 2 6" xfId="41478" xr:uid="{00000000-0005-0000-0000-0000995E0000}"/>
    <cellStyle name="60% - Énfasis3 2 6 4 2 7" xfId="46541" xr:uid="{94FDEC29-912F-41F0-B71A-1B8A14453E8D}"/>
    <cellStyle name="60% - Énfasis3 2 6 4 3" xfId="7055" xr:uid="{00000000-0005-0000-0000-00009A5E0000}"/>
    <cellStyle name="60% - Énfasis3 2 6 4 3 2" xfId="29148" xr:uid="{00000000-0005-0000-0000-00009B5E0000}"/>
    <cellStyle name="60% - Énfasis3 2 6 4 4" xfId="16216" xr:uid="{00000000-0005-0000-0000-00009C5E0000}"/>
    <cellStyle name="60% - Énfasis3 2 6 4 4 2" xfId="34033" xr:uid="{00000000-0005-0000-0000-00009D5E0000}"/>
    <cellStyle name="60% - Énfasis3 2 6 4 5" xfId="21457" xr:uid="{00000000-0005-0000-0000-00009E5E0000}"/>
    <cellStyle name="60% - Énfasis3 2 6 4 6" xfId="11966" xr:uid="{00000000-0005-0000-0000-00009F5E0000}"/>
    <cellStyle name="60% - Énfasis3 2 6 4 7" xfId="24107" xr:uid="{00000000-0005-0000-0000-0000A05E0000}"/>
    <cellStyle name="60% - Énfasis3 2 6 4 8" xfId="38937" xr:uid="{00000000-0005-0000-0000-0000A15E0000}"/>
    <cellStyle name="60% - Énfasis3 2 6 4 9" xfId="44005" xr:uid="{4063AF31-A1E5-45C5-9D1C-3DC245D52E0B}"/>
    <cellStyle name="60% - Énfasis3 2 6 5" xfId="2588" xr:uid="{00000000-0005-0000-0000-0000A25E0000}"/>
    <cellStyle name="60% - Énfasis3 2 6 5 2" xfId="5030" xr:uid="{00000000-0005-0000-0000-0000A35E0000}"/>
    <cellStyle name="60% - Énfasis3 2 6 5 2 2" xfId="19140" xr:uid="{00000000-0005-0000-0000-0000A45E0000}"/>
    <cellStyle name="60% - Énfasis3 2 6 5 2 2 2" xfId="32033" xr:uid="{00000000-0005-0000-0000-0000A55E0000}"/>
    <cellStyle name="60% - Énfasis3 2 6 5 2 3" xfId="14851" xr:uid="{00000000-0005-0000-0000-0000A65E0000}"/>
    <cellStyle name="60% - Énfasis3 2 6 5 2 3 2" xfId="36918" xr:uid="{00000000-0005-0000-0000-0000A75E0000}"/>
    <cellStyle name="60% - Énfasis3 2 6 5 2 4" xfId="9973" xr:uid="{00000000-0005-0000-0000-0000A85E0000}"/>
    <cellStyle name="60% - Énfasis3 2 6 5 2 5" xfId="27098" xr:uid="{00000000-0005-0000-0000-0000A95E0000}"/>
    <cellStyle name="60% - Énfasis3 2 6 5 2 6" xfId="41927" xr:uid="{00000000-0005-0000-0000-0000AA5E0000}"/>
    <cellStyle name="60% - Énfasis3 2 6 5 2 7" xfId="46990" xr:uid="{217B62E8-C4E8-47D8-BC57-2966247C6029}"/>
    <cellStyle name="60% - Énfasis3 2 6 5 3" xfId="7504" xr:uid="{00000000-0005-0000-0000-0000AB5E0000}"/>
    <cellStyle name="60% - Énfasis3 2 6 5 3 2" xfId="29597" xr:uid="{00000000-0005-0000-0000-0000AC5E0000}"/>
    <cellStyle name="60% - Énfasis3 2 6 5 4" xfId="16665" xr:uid="{00000000-0005-0000-0000-0000AD5E0000}"/>
    <cellStyle name="60% - Énfasis3 2 6 5 4 2" xfId="34482" xr:uid="{00000000-0005-0000-0000-0000AE5E0000}"/>
    <cellStyle name="60% - Énfasis3 2 6 5 5" xfId="21906" xr:uid="{00000000-0005-0000-0000-0000AF5E0000}"/>
    <cellStyle name="60% - Énfasis3 2 6 5 6" xfId="12415" xr:uid="{00000000-0005-0000-0000-0000B05E0000}"/>
    <cellStyle name="60% - Énfasis3 2 6 5 7" xfId="24556" xr:uid="{00000000-0005-0000-0000-0000B15E0000}"/>
    <cellStyle name="60% - Énfasis3 2 6 5 8" xfId="39386" xr:uid="{00000000-0005-0000-0000-0000B25E0000}"/>
    <cellStyle name="60% - Énfasis3 2 6 5 9" xfId="44454" xr:uid="{A2BD837A-020A-4149-A9BA-0F97A00BA67A}"/>
    <cellStyle name="60% - Énfasis3 2 6 6" xfId="1084" xr:uid="{00000000-0005-0000-0000-0000B35E0000}"/>
    <cellStyle name="60% - Énfasis3 2 6 6 2" xfId="3529" xr:uid="{00000000-0005-0000-0000-0000B45E0000}"/>
    <cellStyle name="60% - Énfasis3 2 6 6 2 2" xfId="17639" xr:uid="{00000000-0005-0000-0000-0000B55E0000}"/>
    <cellStyle name="60% - Énfasis3 2 6 6 2 2 2" xfId="30532" xr:uid="{00000000-0005-0000-0000-0000B65E0000}"/>
    <cellStyle name="60% - Énfasis3 2 6 6 2 3" xfId="13350" xr:uid="{00000000-0005-0000-0000-0000B75E0000}"/>
    <cellStyle name="60% - Énfasis3 2 6 6 2 3 2" xfId="35417" xr:uid="{00000000-0005-0000-0000-0000B85E0000}"/>
    <cellStyle name="60% - Énfasis3 2 6 6 2 4" xfId="8472" xr:uid="{00000000-0005-0000-0000-0000B95E0000}"/>
    <cellStyle name="60% - Énfasis3 2 6 6 2 5" xfId="25597" xr:uid="{00000000-0005-0000-0000-0000BA5E0000}"/>
    <cellStyle name="60% - Énfasis3 2 6 6 2 6" xfId="40426" xr:uid="{00000000-0005-0000-0000-0000BB5E0000}"/>
    <cellStyle name="60% - Énfasis3 2 6 6 2 7" xfId="45489" xr:uid="{D53A7341-E014-42C9-ADC7-E55A0DA79F08}"/>
    <cellStyle name="60% - Énfasis3 2 6 6 3" xfId="6003" xr:uid="{00000000-0005-0000-0000-0000BC5E0000}"/>
    <cellStyle name="60% - Énfasis3 2 6 6 3 2" xfId="28096" xr:uid="{00000000-0005-0000-0000-0000BD5E0000}"/>
    <cellStyle name="60% - Énfasis3 2 6 6 4" xfId="20405" xr:uid="{00000000-0005-0000-0000-0000BE5E0000}"/>
    <cellStyle name="60% - Énfasis3 2 6 6 4 2" xfId="32981" xr:uid="{00000000-0005-0000-0000-0000BF5E0000}"/>
    <cellStyle name="60% - Énfasis3 2 6 6 5" xfId="10914" xr:uid="{00000000-0005-0000-0000-0000C05E0000}"/>
    <cellStyle name="60% - Énfasis3 2 6 6 6" xfId="23055" xr:uid="{00000000-0005-0000-0000-0000C15E0000}"/>
    <cellStyle name="60% - Énfasis3 2 6 6 7" xfId="37885" xr:uid="{00000000-0005-0000-0000-0000C25E0000}"/>
    <cellStyle name="60% - Énfasis3 2 6 6 8" xfId="42953" xr:uid="{F603D6B7-DBFC-4265-9126-09506DFEA71C}"/>
    <cellStyle name="60% - Énfasis3 2 6 7" xfId="3030" xr:uid="{00000000-0005-0000-0000-0000C35E0000}"/>
    <cellStyle name="60% - Énfasis3 2 6 7 2" xfId="17140" xr:uid="{00000000-0005-0000-0000-0000C45E0000}"/>
    <cellStyle name="60% - Énfasis3 2 6 7 2 2" xfId="30033" xr:uid="{00000000-0005-0000-0000-0000C55E0000}"/>
    <cellStyle name="60% - Énfasis3 2 6 7 3" xfId="12851" xr:uid="{00000000-0005-0000-0000-0000C65E0000}"/>
    <cellStyle name="60% - Énfasis3 2 6 7 3 2" xfId="34918" xr:uid="{00000000-0005-0000-0000-0000C75E0000}"/>
    <cellStyle name="60% - Énfasis3 2 6 7 4" xfId="7973" xr:uid="{00000000-0005-0000-0000-0000C85E0000}"/>
    <cellStyle name="60% - Énfasis3 2 6 7 5" xfId="25098" xr:uid="{00000000-0005-0000-0000-0000C95E0000}"/>
    <cellStyle name="60% - Énfasis3 2 6 7 6" xfId="39927" xr:uid="{00000000-0005-0000-0000-0000CA5E0000}"/>
    <cellStyle name="60% - Énfasis3 2 6 7 7" xfId="44990" xr:uid="{688A7EF3-E0B0-4A0B-A987-7E21EE6C5BE5}"/>
    <cellStyle name="60% - Énfasis3 2 6 8" xfId="5504" xr:uid="{00000000-0005-0000-0000-0000CB5E0000}"/>
    <cellStyle name="60% - Énfasis3 2 6 8 2" xfId="27597" xr:uid="{00000000-0005-0000-0000-0000CC5E0000}"/>
    <cellStyle name="60% - Énfasis3 2 6 9" xfId="15146" xr:uid="{00000000-0005-0000-0000-0000CD5E0000}"/>
    <cellStyle name="60% - Énfasis3 2 6 9 2" xfId="32482" xr:uid="{00000000-0005-0000-0000-0000CE5E0000}"/>
    <cellStyle name="60% - Énfasis3 2 7" xfId="275" xr:uid="{00000000-0005-0000-0000-0000CF5E0000}"/>
    <cellStyle name="60% - Énfasis3 2 7 10" xfId="22331" xr:uid="{00000000-0005-0000-0000-0000D05E0000}"/>
    <cellStyle name="60% - Énfasis3 2 7 11" xfId="37161" xr:uid="{00000000-0005-0000-0000-0000D15E0000}"/>
    <cellStyle name="60% - Énfasis3 2 7 12" xfId="42229" xr:uid="{274F65A8-E538-4F8C-9EAD-F44BE205E7C8}"/>
    <cellStyle name="60% - Énfasis3 2 7 2" xfId="1298" xr:uid="{00000000-0005-0000-0000-0000D25E0000}"/>
    <cellStyle name="60% - Énfasis3 2 7 2 2" xfId="3743" xr:uid="{00000000-0005-0000-0000-0000D35E0000}"/>
    <cellStyle name="60% - Énfasis3 2 7 2 2 2" xfId="17853" xr:uid="{00000000-0005-0000-0000-0000D45E0000}"/>
    <cellStyle name="60% - Énfasis3 2 7 2 2 2 2" xfId="30746" xr:uid="{00000000-0005-0000-0000-0000D55E0000}"/>
    <cellStyle name="60% - Énfasis3 2 7 2 2 3" xfId="13564" xr:uid="{00000000-0005-0000-0000-0000D65E0000}"/>
    <cellStyle name="60% - Énfasis3 2 7 2 2 3 2" xfId="35631" xr:uid="{00000000-0005-0000-0000-0000D75E0000}"/>
    <cellStyle name="60% - Énfasis3 2 7 2 2 4" xfId="8686" xr:uid="{00000000-0005-0000-0000-0000D85E0000}"/>
    <cellStyle name="60% - Énfasis3 2 7 2 2 5" xfId="25811" xr:uid="{00000000-0005-0000-0000-0000D95E0000}"/>
    <cellStyle name="60% - Énfasis3 2 7 2 2 6" xfId="40640" xr:uid="{00000000-0005-0000-0000-0000DA5E0000}"/>
    <cellStyle name="60% - Énfasis3 2 7 2 2 7" xfId="45703" xr:uid="{D4E4937F-1892-4382-975D-426500C378CE}"/>
    <cellStyle name="60% - Énfasis3 2 7 2 3" xfId="6217" xr:uid="{00000000-0005-0000-0000-0000DB5E0000}"/>
    <cellStyle name="60% - Énfasis3 2 7 2 3 2" xfId="28310" xr:uid="{00000000-0005-0000-0000-0000DC5E0000}"/>
    <cellStyle name="60% - Énfasis3 2 7 2 4" xfId="15360" xr:uid="{00000000-0005-0000-0000-0000DD5E0000}"/>
    <cellStyle name="60% - Énfasis3 2 7 2 4 2" xfId="33195" xr:uid="{00000000-0005-0000-0000-0000DE5E0000}"/>
    <cellStyle name="60% - Énfasis3 2 7 2 5" xfId="20619" xr:uid="{00000000-0005-0000-0000-0000DF5E0000}"/>
    <cellStyle name="60% - Énfasis3 2 7 2 6" xfId="11128" xr:uid="{00000000-0005-0000-0000-0000E05E0000}"/>
    <cellStyle name="60% - Énfasis3 2 7 2 7" xfId="23269" xr:uid="{00000000-0005-0000-0000-0000E15E0000}"/>
    <cellStyle name="60% - Énfasis3 2 7 2 8" xfId="38099" xr:uid="{00000000-0005-0000-0000-0000E25E0000}"/>
    <cellStyle name="60% - Énfasis3 2 7 2 9" xfId="43167" xr:uid="{F5CEAB55-B44B-493A-A11C-D1E53E9BEC82}"/>
    <cellStyle name="60% - Énfasis3 2 7 3" xfId="1914" xr:uid="{00000000-0005-0000-0000-0000E35E0000}"/>
    <cellStyle name="60% - Énfasis3 2 7 3 2" xfId="4356" xr:uid="{00000000-0005-0000-0000-0000E45E0000}"/>
    <cellStyle name="60% - Énfasis3 2 7 3 2 2" xfId="18466" xr:uid="{00000000-0005-0000-0000-0000E55E0000}"/>
    <cellStyle name="60% - Énfasis3 2 7 3 2 2 2" xfId="31359" xr:uid="{00000000-0005-0000-0000-0000E65E0000}"/>
    <cellStyle name="60% - Énfasis3 2 7 3 2 3" xfId="14177" xr:uid="{00000000-0005-0000-0000-0000E75E0000}"/>
    <cellStyle name="60% - Énfasis3 2 7 3 2 3 2" xfId="36244" xr:uid="{00000000-0005-0000-0000-0000E85E0000}"/>
    <cellStyle name="60% - Énfasis3 2 7 3 2 4" xfId="9299" xr:uid="{00000000-0005-0000-0000-0000E95E0000}"/>
    <cellStyle name="60% - Énfasis3 2 7 3 2 5" xfId="26424" xr:uid="{00000000-0005-0000-0000-0000EA5E0000}"/>
    <cellStyle name="60% - Énfasis3 2 7 3 2 6" xfId="41253" xr:uid="{00000000-0005-0000-0000-0000EB5E0000}"/>
    <cellStyle name="60% - Énfasis3 2 7 3 2 7" xfId="46316" xr:uid="{784AC8DE-F86F-4EFB-A444-403263D197FB}"/>
    <cellStyle name="60% - Énfasis3 2 7 3 3" xfId="6830" xr:uid="{00000000-0005-0000-0000-0000EC5E0000}"/>
    <cellStyle name="60% - Énfasis3 2 7 3 3 2" xfId="28923" xr:uid="{00000000-0005-0000-0000-0000ED5E0000}"/>
    <cellStyle name="60% - Énfasis3 2 7 3 4" xfId="15991" xr:uid="{00000000-0005-0000-0000-0000EE5E0000}"/>
    <cellStyle name="60% - Énfasis3 2 7 3 4 2" xfId="33808" xr:uid="{00000000-0005-0000-0000-0000EF5E0000}"/>
    <cellStyle name="60% - Énfasis3 2 7 3 5" xfId="21232" xr:uid="{00000000-0005-0000-0000-0000F05E0000}"/>
    <cellStyle name="60% - Énfasis3 2 7 3 6" xfId="11741" xr:uid="{00000000-0005-0000-0000-0000F15E0000}"/>
    <cellStyle name="60% - Énfasis3 2 7 3 7" xfId="23882" xr:uid="{00000000-0005-0000-0000-0000F25E0000}"/>
    <cellStyle name="60% - Énfasis3 2 7 3 8" xfId="38712" xr:uid="{00000000-0005-0000-0000-0000F35E0000}"/>
    <cellStyle name="60% - Énfasis3 2 7 3 9" xfId="43780" xr:uid="{F4AF4342-D5D0-4B60-AFC5-74ED3C4FC472}"/>
    <cellStyle name="60% - Énfasis3 2 7 4" xfId="1135" xr:uid="{00000000-0005-0000-0000-0000F45E0000}"/>
    <cellStyle name="60% - Énfasis3 2 7 4 2" xfId="3580" xr:uid="{00000000-0005-0000-0000-0000F55E0000}"/>
    <cellStyle name="60% - Énfasis3 2 7 4 2 2" xfId="17690" xr:uid="{00000000-0005-0000-0000-0000F65E0000}"/>
    <cellStyle name="60% - Énfasis3 2 7 4 2 2 2" xfId="30583" xr:uid="{00000000-0005-0000-0000-0000F75E0000}"/>
    <cellStyle name="60% - Énfasis3 2 7 4 2 3" xfId="13401" xr:uid="{00000000-0005-0000-0000-0000F85E0000}"/>
    <cellStyle name="60% - Énfasis3 2 7 4 2 3 2" xfId="35468" xr:uid="{00000000-0005-0000-0000-0000F95E0000}"/>
    <cellStyle name="60% - Énfasis3 2 7 4 2 4" xfId="8523" xr:uid="{00000000-0005-0000-0000-0000FA5E0000}"/>
    <cellStyle name="60% - Énfasis3 2 7 4 2 5" xfId="25648" xr:uid="{00000000-0005-0000-0000-0000FB5E0000}"/>
    <cellStyle name="60% - Énfasis3 2 7 4 2 6" xfId="40477" xr:uid="{00000000-0005-0000-0000-0000FC5E0000}"/>
    <cellStyle name="60% - Énfasis3 2 7 4 2 7" xfId="45540" xr:uid="{482B5C6D-0024-4C59-B4F7-CDA0AB6D6BEF}"/>
    <cellStyle name="60% - Énfasis3 2 7 4 3" xfId="6054" xr:uid="{00000000-0005-0000-0000-0000FD5E0000}"/>
    <cellStyle name="60% - Énfasis3 2 7 4 3 2" xfId="28147" xr:uid="{00000000-0005-0000-0000-0000FE5E0000}"/>
    <cellStyle name="60% - Énfasis3 2 7 4 4" xfId="20456" xr:uid="{00000000-0005-0000-0000-0000FF5E0000}"/>
    <cellStyle name="60% - Énfasis3 2 7 4 4 2" xfId="33032" xr:uid="{00000000-0005-0000-0000-0000005F0000}"/>
    <cellStyle name="60% - Énfasis3 2 7 4 5" xfId="10965" xr:uid="{00000000-0005-0000-0000-0000015F0000}"/>
    <cellStyle name="60% - Énfasis3 2 7 4 6" xfId="23106" xr:uid="{00000000-0005-0000-0000-0000025F0000}"/>
    <cellStyle name="60% - Énfasis3 2 7 4 7" xfId="37936" xr:uid="{00000000-0005-0000-0000-0000035F0000}"/>
    <cellStyle name="60% - Énfasis3 2 7 4 8" xfId="43004" xr:uid="{74CDC1D7-97BB-488E-8A8F-13B84843F2BA}"/>
    <cellStyle name="60% - Énfasis3 2 7 5" xfId="2805" xr:uid="{00000000-0005-0000-0000-0000045F0000}"/>
    <cellStyle name="60% - Énfasis3 2 7 5 2" xfId="16915" xr:uid="{00000000-0005-0000-0000-0000055F0000}"/>
    <cellStyle name="60% - Énfasis3 2 7 5 2 2" xfId="29808" xr:uid="{00000000-0005-0000-0000-0000065F0000}"/>
    <cellStyle name="60% - Énfasis3 2 7 5 3" xfId="12626" xr:uid="{00000000-0005-0000-0000-0000075F0000}"/>
    <cellStyle name="60% - Énfasis3 2 7 5 3 2" xfId="34693" xr:uid="{00000000-0005-0000-0000-0000085F0000}"/>
    <cellStyle name="60% - Énfasis3 2 7 5 4" xfId="7748" xr:uid="{00000000-0005-0000-0000-0000095F0000}"/>
    <cellStyle name="60% - Énfasis3 2 7 5 5" xfId="24873" xr:uid="{00000000-0005-0000-0000-00000A5F0000}"/>
    <cellStyle name="60% - Énfasis3 2 7 5 6" xfId="39702" xr:uid="{00000000-0005-0000-0000-00000B5F0000}"/>
    <cellStyle name="60% - Énfasis3 2 7 5 7" xfId="44765" xr:uid="{B4133CB4-88A6-4B51-9FF5-61C75A6768E3}"/>
    <cellStyle name="60% - Énfasis3 2 7 6" xfId="5279" xr:uid="{00000000-0005-0000-0000-00000C5F0000}"/>
    <cellStyle name="60% - Énfasis3 2 7 6 2" xfId="27372" xr:uid="{00000000-0005-0000-0000-00000D5F0000}"/>
    <cellStyle name="60% - Énfasis3 2 7 7" xfId="15197" xr:uid="{00000000-0005-0000-0000-00000E5F0000}"/>
    <cellStyle name="60% - Énfasis3 2 7 7 2" xfId="32257" xr:uid="{00000000-0005-0000-0000-00000F5F0000}"/>
    <cellStyle name="60% - Énfasis3 2 7 8" xfId="19663" xr:uid="{00000000-0005-0000-0000-0000105F0000}"/>
    <cellStyle name="60% - Énfasis3 2 7 9" xfId="10190" xr:uid="{00000000-0005-0000-0000-0000115F0000}"/>
    <cellStyle name="60% - Énfasis3 2 8" xfId="692" xr:uid="{00000000-0005-0000-0000-0000125F0000}"/>
    <cellStyle name="60% - Énfasis3 2 8 10" xfId="37549" xr:uid="{00000000-0005-0000-0000-0000135F0000}"/>
    <cellStyle name="60% - Énfasis3 2 8 11" xfId="42617" xr:uid="{2577B06B-6934-4C44-B781-B3E44E97147F}"/>
    <cellStyle name="60% - Énfasis3 2 8 2" xfId="2302" xr:uid="{00000000-0005-0000-0000-0000145F0000}"/>
    <cellStyle name="60% - Énfasis3 2 8 2 2" xfId="4744" xr:uid="{00000000-0005-0000-0000-0000155F0000}"/>
    <cellStyle name="60% - Énfasis3 2 8 2 2 2" xfId="18854" xr:uid="{00000000-0005-0000-0000-0000165F0000}"/>
    <cellStyle name="60% - Énfasis3 2 8 2 2 2 2" xfId="31747" xr:uid="{00000000-0005-0000-0000-0000175F0000}"/>
    <cellStyle name="60% - Énfasis3 2 8 2 2 3" xfId="14565" xr:uid="{00000000-0005-0000-0000-0000185F0000}"/>
    <cellStyle name="60% - Énfasis3 2 8 2 2 3 2" xfId="36632" xr:uid="{00000000-0005-0000-0000-0000195F0000}"/>
    <cellStyle name="60% - Énfasis3 2 8 2 2 4" xfId="9687" xr:uid="{00000000-0005-0000-0000-00001A5F0000}"/>
    <cellStyle name="60% - Énfasis3 2 8 2 2 5" xfId="26812" xr:uid="{00000000-0005-0000-0000-00001B5F0000}"/>
    <cellStyle name="60% - Énfasis3 2 8 2 2 6" xfId="41641" xr:uid="{00000000-0005-0000-0000-00001C5F0000}"/>
    <cellStyle name="60% - Énfasis3 2 8 2 2 7" xfId="46704" xr:uid="{8ECCCBC5-DD46-497B-B13F-CB1AF0770D2E}"/>
    <cellStyle name="60% - Énfasis3 2 8 2 3" xfId="7218" xr:uid="{00000000-0005-0000-0000-00001D5F0000}"/>
    <cellStyle name="60% - Énfasis3 2 8 2 3 2" xfId="29311" xr:uid="{00000000-0005-0000-0000-00001E5F0000}"/>
    <cellStyle name="60% - Énfasis3 2 8 2 4" xfId="16379" xr:uid="{00000000-0005-0000-0000-00001F5F0000}"/>
    <cellStyle name="60% - Énfasis3 2 8 2 4 2" xfId="34196" xr:uid="{00000000-0005-0000-0000-0000205F0000}"/>
    <cellStyle name="60% - Énfasis3 2 8 2 5" xfId="21620" xr:uid="{00000000-0005-0000-0000-0000215F0000}"/>
    <cellStyle name="60% - Énfasis3 2 8 2 6" xfId="12129" xr:uid="{00000000-0005-0000-0000-0000225F0000}"/>
    <cellStyle name="60% - Énfasis3 2 8 2 7" xfId="24270" xr:uid="{00000000-0005-0000-0000-0000235F0000}"/>
    <cellStyle name="60% - Énfasis3 2 8 2 8" xfId="39100" xr:uid="{00000000-0005-0000-0000-0000245F0000}"/>
    <cellStyle name="60% - Énfasis3 2 8 2 9" xfId="44168" xr:uid="{D0AC2954-3D29-4E0D-953D-B11905A3AAC6}"/>
    <cellStyle name="60% - Énfasis3 2 8 3" xfId="1689" xr:uid="{00000000-0005-0000-0000-0000255F0000}"/>
    <cellStyle name="60% - Énfasis3 2 8 3 2" xfId="4131" xr:uid="{00000000-0005-0000-0000-0000265F0000}"/>
    <cellStyle name="60% - Énfasis3 2 8 3 2 2" xfId="18241" xr:uid="{00000000-0005-0000-0000-0000275F0000}"/>
    <cellStyle name="60% - Énfasis3 2 8 3 2 2 2" xfId="31134" xr:uid="{00000000-0005-0000-0000-0000285F0000}"/>
    <cellStyle name="60% - Énfasis3 2 8 3 2 3" xfId="13952" xr:uid="{00000000-0005-0000-0000-0000295F0000}"/>
    <cellStyle name="60% - Énfasis3 2 8 3 2 3 2" xfId="36019" xr:uid="{00000000-0005-0000-0000-00002A5F0000}"/>
    <cellStyle name="60% - Énfasis3 2 8 3 2 4" xfId="9074" xr:uid="{00000000-0005-0000-0000-00002B5F0000}"/>
    <cellStyle name="60% - Énfasis3 2 8 3 2 5" xfId="26199" xr:uid="{00000000-0005-0000-0000-00002C5F0000}"/>
    <cellStyle name="60% - Énfasis3 2 8 3 2 6" xfId="41028" xr:uid="{00000000-0005-0000-0000-00002D5F0000}"/>
    <cellStyle name="60% - Énfasis3 2 8 3 2 7" xfId="46091" xr:uid="{AE6633B8-A1F5-4CF5-999A-2589D067F1F2}"/>
    <cellStyle name="60% - Énfasis3 2 8 3 3" xfId="6605" xr:uid="{00000000-0005-0000-0000-00002E5F0000}"/>
    <cellStyle name="60% - Énfasis3 2 8 3 3 2" xfId="28698" xr:uid="{00000000-0005-0000-0000-00002F5F0000}"/>
    <cellStyle name="60% - Énfasis3 2 8 3 4" xfId="21007" xr:uid="{00000000-0005-0000-0000-0000305F0000}"/>
    <cellStyle name="60% - Énfasis3 2 8 3 4 2" xfId="33583" xr:uid="{00000000-0005-0000-0000-0000315F0000}"/>
    <cellStyle name="60% - Énfasis3 2 8 3 5" xfId="11516" xr:uid="{00000000-0005-0000-0000-0000325F0000}"/>
    <cellStyle name="60% - Énfasis3 2 8 3 6" xfId="23657" xr:uid="{00000000-0005-0000-0000-0000335F0000}"/>
    <cellStyle name="60% - Énfasis3 2 8 3 7" xfId="38487" xr:uid="{00000000-0005-0000-0000-0000345F0000}"/>
    <cellStyle name="60% - Énfasis3 2 8 3 8" xfId="43555" xr:uid="{5150B9D7-905A-40F0-A7B5-1FFC6FBBA5FD}"/>
    <cellStyle name="60% - Énfasis3 2 8 4" xfId="3193" xr:uid="{00000000-0005-0000-0000-0000355F0000}"/>
    <cellStyle name="60% - Énfasis3 2 8 4 2" xfId="17303" xr:uid="{00000000-0005-0000-0000-0000365F0000}"/>
    <cellStyle name="60% - Énfasis3 2 8 4 2 2" xfId="30196" xr:uid="{00000000-0005-0000-0000-0000375F0000}"/>
    <cellStyle name="60% - Énfasis3 2 8 4 3" xfId="13014" xr:uid="{00000000-0005-0000-0000-0000385F0000}"/>
    <cellStyle name="60% - Énfasis3 2 8 4 3 2" xfId="35081" xr:uid="{00000000-0005-0000-0000-0000395F0000}"/>
    <cellStyle name="60% - Énfasis3 2 8 4 4" xfId="8136" xr:uid="{00000000-0005-0000-0000-00003A5F0000}"/>
    <cellStyle name="60% - Énfasis3 2 8 4 5" xfId="25261" xr:uid="{00000000-0005-0000-0000-00003B5F0000}"/>
    <cellStyle name="60% - Énfasis3 2 8 4 6" xfId="40090" xr:uid="{00000000-0005-0000-0000-00003C5F0000}"/>
    <cellStyle name="60% - Énfasis3 2 8 4 7" xfId="45153" xr:uid="{DD2E7C3C-6558-40AA-9BF2-360237139C58}"/>
    <cellStyle name="60% - Énfasis3 2 8 5" xfId="5667" xr:uid="{00000000-0005-0000-0000-00003D5F0000}"/>
    <cellStyle name="60% - Énfasis3 2 8 5 2" xfId="27760" xr:uid="{00000000-0005-0000-0000-00003E5F0000}"/>
    <cellStyle name="60% - Énfasis3 2 8 6" xfId="15748" xr:uid="{00000000-0005-0000-0000-00003F5F0000}"/>
    <cellStyle name="60% - Énfasis3 2 8 6 2" xfId="32645" xr:uid="{00000000-0005-0000-0000-0000405F0000}"/>
    <cellStyle name="60% - Énfasis3 2 8 7" xfId="20051" xr:uid="{00000000-0005-0000-0000-0000415F0000}"/>
    <cellStyle name="60% - Énfasis3 2 8 8" xfId="10578" xr:uid="{00000000-0005-0000-0000-0000425F0000}"/>
    <cellStyle name="60% - Énfasis3 2 8 9" xfId="22719" xr:uid="{00000000-0005-0000-0000-0000435F0000}"/>
    <cellStyle name="60% - Énfasis3 2 9" xfId="837" xr:uid="{00000000-0005-0000-0000-0000445F0000}"/>
    <cellStyle name="60% - Énfasis3 2 9 10" xfId="42706" xr:uid="{3EAF1B8E-0C64-4DAB-AE2B-752F3661D863}"/>
    <cellStyle name="60% - Énfasis3 2 9 2" xfId="1190" xr:uid="{00000000-0005-0000-0000-0000455F0000}"/>
    <cellStyle name="60% - Énfasis3 2 9 2 2" xfId="3635" xr:uid="{00000000-0005-0000-0000-0000465F0000}"/>
    <cellStyle name="60% - Énfasis3 2 9 2 2 2" xfId="17745" xr:uid="{00000000-0005-0000-0000-0000475F0000}"/>
    <cellStyle name="60% - Énfasis3 2 9 2 2 2 2" xfId="30638" xr:uid="{00000000-0005-0000-0000-0000485F0000}"/>
    <cellStyle name="60% - Énfasis3 2 9 2 2 3" xfId="13456" xr:uid="{00000000-0005-0000-0000-0000495F0000}"/>
    <cellStyle name="60% - Énfasis3 2 9 2 2 3 2" xfId="35523" xr:uid="{00000000-0005-0000-0000-00004A5F0000}"/>
    <cellStyle name="60% - Énfasis3 2 9 2 2 4" xfId="8578" xr:uid="{00000000-0005-0000-0000-00004B5F0000}"/>
    <cellStyle name="60% - Énfasis3 2 9 2 2 5" xfId="25703" xr:uid="{00000000-0005-0000-0000-00004C5F0000}"/>
    <cellStyle name="60% - Énfasis3 2 9 2 2 6" xfId="40532" xr:uid="{00000000-0005-0000-0000-00004D5F0000}"/>
    <cellStyle name="60% - Énfasis3 2 9 2 2 7" xfId="45595" xr:uid="{087DF0CF-A7F9-46DA-841F-BBD96937EA40}"/>
    <cellStyle name="60% - Énfasis3 2 9 2 3" xfId="6109" xr:uid="{00000000-0005-0000-0000-00004E5F0000}"/>
    <cellStyle name="60% - Énfasis3 2 9 2 3 2" xfId="28202" xr:uid="{00000000-0005-0000-0000-00004F5F0000}"/>
    <cellStyle name="60% - Énfasis3 2 9 2 4" xfId="20511" xr:uid="{00000000-0005-0000-0000-0000505F0000}"/>
    <cellStyle name="60% - Énfasis3 2 9 2 4 2" xfId="33087" xr:uid="{00000000-0005-0000-0000-0000515F0000}"/>
    <cellStyle name="60% - Énfasis3 2 9 2 5" xfId="11020" xr:uid="{00000000-0005-0000-0000-0000525F0000}"/>
    <cellStyle name="60% - Énfasis3 2 9 2 6" xfId="23161" xr:uid="{00000000-0005-0000-0000-0000535F0000}"/>
    <cellStyle name="60% - Énfasis3 2 9 2 7" xfId="37991" xr:uid="{00000000-0005-0000-0000-0000545F0000}"/>
    <cellStyle name="60% - Énfasis3 2 9 2 8" xfId="43059" xr:uid="{5C3C1EB5-1050-4D5F-9114-BD6EEE4EF404}"/>
    <cellStyle name="60% - Énfasis3 2 9 3" xfId="3282" xr:uid="{00000000-0005-0000-0000-0000555F0000}"/>
    <cellStyle name="60% - Énfasis3 2 9 3 2" xfId="17392" xr:uid="{00000000-0005-0000-0000-0000565F0000}"/>
    <cellStyle name="60% - Énfasis3 2 9 3 2 2" xfId="30285" xr:uid="{00000000-0005-0000-0000-0000575F0000}"/>
    <cellStyle name="60% - Énfasis3 2 9 3 3" xfId="13103" xr:uid="{00000000-0005-0000-0000-0000585F0000}"/>
    <cellStyle name="60% - Énfasis3 2 9 3 3 2" xfId="35170" xr:uid="{00000000-0005-0000-0000-0000595F0000}"/>
    <cellStyle name="60% - Énfasis3 2 9 3 4" xfId="8225" xr:uid="{00000000-0005-0000-0000-00005A5F0000}"/>
    <cellStyle name="60% - Énfasis3 2 9 3 5" xfId="25350" xr:uid="{00000000-0005-0000-0000-00005B5F0000}"/>
    <cellStyle name="60% - Énfasis3 2 9 3 6" xfId="40179" xr:uid="{00000000-0005-0000-0000-00005C5F0000}"/>
    <cellStyle name="60% - Énfasis3 2 9 3 7" xfId="45242" xr:uid="{B084B802-0C36-4B63-B980-85E7AC5C5303}"/>
    <cellStyle name="60% - Énfasis3 2 9 4" xfId="5756" xr:uid="{00000000-0005-0000-0000-00005D5F0000}"/>
    <cellStyle name="60% - Énfasis3 2 9 4 2" xfId="27849" xr:uid="{00000000-0005-0000-0000-00005E5F0000}"/>
    <cellStyle name="60% - Énfasis3 2 9 5" xfId="15252" xr:uid="{00000000-0005-0000-0000-00005F5F0000}"/>
    <cellStyle name="60% - Énfasis3 2 9 5 2" xfId="32734" xr:uid="{00000000-0005-0000-0000-0000605F0000}"/>
    <cellStyle name="60% - Énfasis3 2 9 6" xfId="20158" xr:uid="{00000000-0005-0000-0000-0000615F0000}"/>
    <cellStyle name="60% - Énfasis3 2 9 7" xfId="10667" xr:uid="{00000000-0005-0000-0000-0000625F0000}"/>
    <cellStyle name="60% - Énfasis3 2 9 8" xfId="22808" xr:uid="{00000000-0005-0000-0000-0000635F0000}"/>
    <cellStyle name="60% - Énfasis3 2 9 9" xfId="37638" xr:uid="{00000000-0005-0000-0000-0000645F0000}"/>
    <cellStyle name="60% - Énfasis4" xfId="34" builtinId="44" customBuiltin="1"/>
    <cellStyle name="60% - Énfasis4 2" xfId="127" xr:uid="{00000000-0005-0000-0000-0000665F0000}"/>
    <cellStyle name="60% - Énfasis4 2 10" xfId="1808" xr:uid="{00000000-0005-0000-0000-0000675F0000}"/>
    <cellStyle name="60% - Énfasis4 2 10 2" xfId="4250" xr:uid="{00000000-0005-0000-0000-0000685F0000}"/>
    <cellStyle name="60% - Énfasis4 2 10 2 2" xfId="18360" xr:uid="{00000000-0005-0000-0000-0000695F0000}"/>
    <cellStyle name="60% - Énfasis4 2 10 2 2 2" xfId="31253" xr:uid="{00000000-0005-0000-0000-00006A5F0000}"/>
    <cellStyle name="60% - Énfasis4 2 10 2 3" xfId="14071" xr:uid="{00000000-0005-0000-0000-00006B5F0000}"/>
    <cellStyle name="60% - Énfasis4 2 10 2 3 2" xfId="36138" xr:uid="{00000000-0005-0000-0000-00006C5F0000}"/>
    <cellStyle name="60% - Énfasis4 2 10 2 4" xfId="9193" xr:uid="{00000000-0005-0000-0000-00006D5F0000}"/>
    <cellStyle name="60% - Énfasis4 2 10 2 5" xfId="26318" xr:uid="{00000000-0005-0000-0000-00006E5F0000}"/>
    <cellStyle name="60% - Énfasis4 2 10 2 6" xfId="41147" xr:uid="{00000000-0005-0000-0000-00006F5F0000}"/>
    <cellStyle name="60% - Énfasis4 2 10 2 7" xfId="46210" xr:uid="{68C7B06C-84F9-46BA-ADCD-E18CE9EE6021}"/>
    <cellStyle name="60% - Énfasis4 2 10 3" xfId="6724" xr:uid="{00000000-0005-0000-0000-0000705F0000}"/>
    <cellStyle name="60% - Énfasis4 2 10 3 2" xfId="28817" xr:uid="{00000000-0005-0000-0000-0000715F0000}"/>
    <cellStyle name="60% - Énfasis4 2 10 4" xfId="15885" xr:uid="{00000000-0005-0000-0000-0000725F0000}"/>
    <cellStyle name="60% - Énfasis4 2 10 4 2" xfId="33702" xr:uid="{00000000-0005-0000-0000-0000735F0000}"/>
    <cellStyle name="60% - Énfasis4 2 10 5" xfId="21126" xr:uid="{00000000-0005-0000-0000-0000745F0000}"/>
    <cellStyle name="60% - Énfasis4 2 10 6" xfId="11635" xr:uid="{00000000-0005-0000-0000-0000755F0000}"/>
    <cellStyle name="60% - Énfasis4 2 10 7" xfId="23776" xr:uid="{00000000-0005-0000-0000-0000765F0000}"/>
    <cellStyle name="60% - Énfasis4 2 10 8" xfId="38606" xr:uid="{00000000-0005-0000-0000-0000775F0000}"/>
    <cellStyle name="60% - Énfasis4 2 10 9" xfId="43674" xr:uid="{93815665-8D21-4785-81D3-42AFFB1C8A86}"/>
    <cellStyle name="60% - Énfasis4 2 11" xfId="2447" xr:uid="{00000000-0005-0000-0000-0000785F0000}"/>
    <cellStyle name="60% - Énfasis4 2 11 2" xfId="4889" xr:uid="{00000000-0005-0000-0000-0000795F0000}"/>
    <cellStyle name="60% - Énfasis4 2 11 2 2" xfId="18999" xr:uid="{00000000-0005-0000-0000-00007A5F0000}"/>
    <cellStyle name="60% - Énfasis4 2 11 2 2 2" xfId="31892" xr:uid="{00000000-0005-0000-0000-00007B5F0000}"/>
    <cellStyle name="60% - Énfasis4 2 11 2 3" xfId="14710" xr:uid="{00000000-0005-0000-0000-00007C5F0000}"/>
    <cellStyle name="60% - Énfasis4 2 11 2 3 2" xfId="36777" xr:uid="{00000000-0005-0000-0000-00007D5F0000}"/>
    <cellStyle name="60% - Énfasis4 2 11 2 4" xfId="9832" xr:uid="{00000000-0005-0000-0000-00007E5F0000}"/>
    <cellStyle name="60% - Énfasis4 2 11 2 5" xfId="26957" xr:uid="{00000000-0005-0000-0000-00007F5F0000}"/>
    <cellStyle name="60% - Énfasis4 2 11 2 6" xfId="41786" xr:uid="{00000000-0005-0000-0000-0000805F0000}"/>
    <cellStyle name="60% - Énfasis4 2 11 2 7" xfId="46849" xr:uid="{EEACCA73-3A7C-4CED-B03A-2380912D1AA6}"/>
    <cellStyle name="60% - Énfasis4 2 11 3" xfId="7363" xr:uid="{00000000-0005-0000-0000-0000815F0000}"/>
    <cellStyle name="60% - Énfasis4 2 11 3 2" xfId="29456" xr:uid="{00000000-0005-0000-0000-0000825F0000}"/>
    <cellStyle name="60% - Énfasis4 2 11 4" xfId="16524" xr:uid="{00000000-0005-0000-0000-0000835F0000}"/>
    <cellStyle name="60% - Énfasis4 2 11 4 2" xfId="34341" xr:uid="{00000000-0005-0000-0000-0000845F0000}"/>
    <cellStyle name="60% - Énfasis4 2 11 5" xfId="21765" xr:uid="{00000000-0005-0000-0000-0000855F0000}"/>
    <cellStyle name="60% - Énfasis4 2 11 6" xfId="12274" xr:uid="{00000000-0005-0000-0000-0000865F0000}"/>
    <cellStyle name="60% - Énfasis4 2 11 7" xfId="24415" xr:uid="{00000000-0005-0000-0000-0000875F0000}"/>
    <cellStyle name="60% - Énfasis4 2 11 8" xfId="39245" xr:uid="{00000000-0005-0000-0000-0000885F0000}"/>
    <cellStyle name="60% - Énfasis4 2 11 9" xfId="44313" xr:uid="{4A79D819-097D-43A1-A497-FD1DC975CD5D}"/>
    <cellStyle name="60% - Énfasis4 2 12" xfId="848" xr:uid="{00000000-0005-0000-0000-0000895F0000}"/>
    <cellStyle name="60% - Énfasis4 2 12 2" xfId="3293" xr:uid="{00000000-0005-0000-0000-00008A5F0000}"/>
    <cellStyle name="60% - Énfasis4 2 12 2 2" xfId="17403" xr:uid="{00000000-0005-0000-0000-00008B5F0000}"/>
    <cellStyle name="60% - Énfasis4 2 12 2 2 2" xfId="30296" xr:uid="{00000000-0005-0000-0000-00008C5F0000}"/>
    <cellStyle name="60% - Énfasis4 2 12 2 3" xfId="13114" xr:uid="{00000000-0005-0000-0000-00008D5F0000}"/>
    <cellStyle name="60% - Énfasis4 2 12 2 3 2" xfId="35181" xr:uid="{00000000-0005-0000-0000-00008E5F0000}"/>
    <cellStyle name="60% - Énfasis4 2 12 2 4" xfId="8236" xr:uid="{00000000-0005-0000-0000-00008F5F0000}"/>
    <cellStyle name="60% - Énfasis4 2 12 2 5" xfId="25361" xr:uid="{00000000-0005-0000-0000-0000905F0000}"/>
    <cellStyle name="60% - Énfasis4 2 12 2 6" xfId="40190" xr:uid="{00000000-0005-0000-0000-0000915F0000}"/>
    <cellStyle name="60% - Énfasis4 2 12 2 7" xfId="45253" xr:uid="{0352D4DF-5BF6-4387-8E46-4DCF98685517}"/>
    <cellStyle name="60% - Énfasis4 2 12 3" xfId="5767" xr:uid="{00000000-0005-0000-0000-0000925F0000}"/>
    <cellStyle name="60% - Énfasis4 2 12 3 2" xfId="27860" xr:uid="{00000000-0005-0000-0000-0000935F0000}"/>
    <cellStyle name="60% - Énfasis4 2 12 4" xfId="20169" xr:uid="{00000000-0005-0000-0000-0000945F0000}"/>
    <cellStyle name="60% - Énfasis4 2 12 4 2" xfId="32745" xr:uid="{00000000-0005-0000-0000-0000955F0000}"/>
    <cellStyle name="60% - Énfasis4 2 12 5" xfId="10678" xr:uid="{00000000-0005-0000-0000-0000965F0000}"/>
    <cellStyle name="60% - Énfasis4 2 12 6" xfId="22819" xr:uid="{00000000-0005-0000-0000-0000975F0000}"/>
    <cellStyle name="60% - Énfasis4 2 12 7" xfId="37649" xr:uid="{00000000-0005-0000-0000-0000985F0000}"/>
    <cellStyle name="60% - Énfasis4 2 12 8" xfId="42717" xr:uid="{781D9919-E452-42ED-BA92-94051E27F2D7}"/>
    <cellStyle name="60% - Énfasis4 2 13" xfId="2699" xr:uid="{00000000-0005-0000-0000-0000995F0000}"/>
    <cellStyle name="60% - Énfasis4 2 13 2" xfId="5167" xr:uid="{00000000-0005-0000-0000-00009A5F0000}"/>
    <cellStyle name="60% - Énfasis4 2 13 2 2" xfId="16822" xr:uid="{00000000-0005-0000-0000-00009B5F0000}"/>
    <cellStyle name="60% - Énfasis4 2 13 2 3" xfId="24762" xr:uid="{00000000-0005-0000-0000-00009C5F0000}"/>
    <cellStyle name="60% - Énfasis4 2 13 2 4" xfId="39591" xr:uid="{00000000-0005-0000-0000-00009D5F0000}"/>
    <cellStyle name="60% - Énfasis4 2 13 2 5" xfId="44659" xr:uid="{303E3EE4-C9BF-4666-B9E3-7D52282FADC5}"/>
    <cellStyle name="60% - Énfasis4 2 13 3" xfId="19557" xr:uid="{00000000-0005-0000-0000-00009E5F0000}"/>
    <cellStyle name="60% - Énfasis4 2 13 3 2" xfId="29702" xr:uid="{00000000-0005-0000-0000-00009F5F0000}"/>
    <cellStyle name="60% - Énfasis4 2 13 4" xfId="12520" xr:uid="{00000000-0005-0000-0000-0000A05F0000}"/>
    <cellStyle name="60% - Énfasis4 2 13 4 2" xfId="34587" xr:uid="{00000000-0005-0000-0000-0000A15F0000}"/>
    <cellStyle name="60% - Énfasis4 2 13 5" xfId="22220" xr:uid="{00000000-0005-0000-0000-0000A25F0000}"/>
    <cellStyle name="60% - Énfasis4 2 13 6" xfId="37050" xr:uid="{00000000-0005-0000-0000-0000A35F0000}"/>
    <cellStyle name="60% - Énfasis4 2 13 7" xfId="42123" xr:uid="{D7F0B41B-FC59-4B6B-AC03-0717BB336D0D}"/>
    <cellStyle name="60% - Énfasis4 2 14" xfId="7595" xr:uid="{00000000-0005-0000-0000-0000A45F0000}"/>
    <cellStyle name="60% - Énfasis4 2 14 2" xfId="21997" xr:uid="{00000000-0005-0000-0000-0000A55F0000}"/>
    <cellStyle name="60% - Énfasis4 2 14 2 2" xfId="27189" xr:uid="{00000000-0005-0000-0000-0000A65F0000}"/>
    <cellStyle name="60% - Énfasis4 2 14 2 3" xfId="42018" xr:uid="{00000000-0005-0000-0000-0000A75F0000}"/>
    <cellStyle name="60% - Énfasis4 2 14 2 4" xfId="47080" xr:uid="{DCE38F6E-8F68-46A1-B4D7-BFB5A2835587}"/>
    <cellStyle name="60% - Énfasis4 2 14 3" xfId="16772" xr:uid="{00000000-0005-0000-0000-0000A85F0000}"/>
    <cellStyle name="60% - Énfasis4 2 14 4" xfId="24647" xr:uid="{00000000-0005-0000-0000-0000A95F0000}"/>
    <cellStyle name="60% - Énfasis4 2 14 5" xfId="39476" xr:uid="{00000000-0005-0000-0000-0000AA5F0000}"/>
    <cellStyle name="60% - Énfasis4 2 14 6" xfId="44544" xr:uid="{10214522-356F-44B6-899B-C9D46DC1D634}"/>
    <cellStyle name="60% - Énfasis4 2 15" xfId="7651" xr:uid="{00000000-0005-0000-0000-0000AB5F0000}"/>
    <cellStyle name="60% - Énfasis4 2 15 2" xfId="19230" xr:uid="{00000000-0005-0000-0000-0000AC5F0000}"/>
    <cellStyle name="60% - Énfasis4 2 15 3" xfId="24703" xr:uid="{00000000-0005-0000-0000-0000AD5F0000}"/>
    <cellStyle name="60% - Énfasis4 2 15 4" xfId="39532" xr:uid="{00000000-0005-0000-0000-0000AE5F0000}"/>
    <cellStyle name="60% - Énfasis4 2 15 5" xfId="44600" xr:uid="{FD706945-250E-4A9F-B682-E359D7FCD474}"/>
    <cellStyle name="60% - Énfasis4 2 16" xfId="5123" xr:uid="{00000000-0005-0000-0000-0000AF5F0000}"/>
    <cellStyle name="60% - Énfasis4 2 16 2" xfId="24723" xr:uid="{00000000-0005-0000-0000-0000B05F0000}"/>
    <cellStyle name="60% - Énfasis4 2 16 3" xfId="39552" xr:uid="{00000000-0005-0000-0000-0000B15F0000}"/>
    <cellStyle name="60% - Énfasis4 2 16 4" xfId="44620" xr:uid="{347CC8BE-0E16-43C1-A085-68F1BB0D98CF}"/>
    <cellStyle name="60% - Énfasis4 2 17" xfId="19252" xr:uid="{00000000-0005-0000-0000-0000B25F0000}"/>
    <cellStyle name="60% - Énfasis4 2 17 2" xfId="27261" xr:uid="{00000000-0005-0000-0000-0000B35F0000}"/>
    <cellStyle name="60% - Énfasis4 2 18" xfId="19519" xr:uid="{00000000-0005-0000-0000-0000B45F0000}"/>
    <cellStyle name="60% - Énfasis4 2 18 2" xfId="32146" xr:uid="{00000000-0005-0000-0000-0000B55F0000}"/>
    <cellStyle name="60% - Énfasis4 2 19" xfId="10079" xr:uid="{00000000-0005-0000-0000-0000B65F0000}"/>
    <cellStyle name="60% - Énfasis4 2 2" xfId="128" xr:uid="{00000000-0005-0000-0000-0000B75F0000}"/>
    <cellStyle name="60% - Énfasis4 2 2 10" xfId="2448" xr:uid="{00000000-0005-0000-0000-0000B85F0000}"/>
    <cellStyle name="60% - Énfasis4 2 2 10 2" xfId="4890" xr:uid="{00000000-0005-0000-0000-0000B95F0000}"/>
    <cellStyle name="60% - Énfasis4 2 2 10 2 2" xfId="19000" xr:uid="{00000000-0005-0000-0000-0000BA5F0000}"/>
    <cellStyle name="60% - Énfasis4 2 2 10 2 2 2" xfId="31893" xr:uid="{00000000-0005-0000-0000-0000BB5F0000}"/>
    <cellStyle name="60% - Énfasis4 2 2 10 2 3" xfId="14711" xr:uid="{00000000-0005-0000-0000-0000BC5F0000}"/>
    <cellStyle name="60% - Énfasis4 2 2 10 2 3 2" xfId="36778" xr:uid="{00000000-0005-0000-0000-0000BD5F0000}"/>
    <cellStyle name="60% - Énfasis4 2 2 10 2 4" xfId="9833" xr:uid="{00000000-0005-0000-0000-0000BE5F0000}"/>
    <cellStyle name="60% - Énfasis4 2 2 10 2 5" xfId="26958" xr:uid="{00000000-0005-0000-0000-0000BF5F0000}"/>
    <cellStyle name="60% - Énfasis4 2 2 10 2 6" xfId="41787" xr:uid="{00000000-0005-0000-0000-0000C05F0000}"/>
    <cellStyle name="60% - Énfasis4 2 2 10 2 7" xfId="46850" xr:uid="{70A94102-48F1-460D-B368-0775B96FEBF9}"/>
    <cellStyle name="60% - Énfasis4 2 2 10 3" xfId="7364" xr:uid="{00000000-0005-0000-0000-0000C15F0000}"/>
    <cellStyle name="60% - Énfasis4 2 2 10 3 2" xfId="29457" xr:uid="{00000000-0005-0000-0000-0000C25F0000}"/>
    <cellStyle name="60% - Énfasis4 2 2 10 4" xfId="16525" xr:uid="{00000000-0005-0000-0000-0000C35F0000}"/>
    <cellStyle name="60% - Énfasis4 2 2 10 4 2" xfId="34342" xr:uid="{00000000-0005-0000-0000-0000C45F0000}"/>
    <cellStyle name="60% - Énfasis4 2 2 10 5" xfId="21766" xr:uid="{00000000-0005-0000-0000-0000C55F0000}"/>
    <cellStyle name="60% - Énfasis4 2 2 10 6" xfId="12275" xr:uid="{00000000-0005-0000-0000-0000C65F0000}"/>
    <cellStyle name="60% - Énfasis4 2 2 10 7" xfId="24416" xr:uid="{00000000-0005-0000-0000-0000C75F0000}"/>
    <cellStyle name="60% - Énfasis4 2 2 10 8" xfId="39246" xr:uid="{00000000-0005-0000-0000-0000C85F0000}"/>
    <cellStyle name="60% - Énfasis4 2 2 10 9" xfId="44314" xr:uid="{0FC5D862-9379-44B0-A460-85E51BFA97A9}"/>
    <cellStyle name="60% - Énfasis4 2 2 11" xfId="880" xr:uid="{00000000-0005-0000-0000-0000C95F0000}"/>
    <cellStyle name="60% - Énfasis4 2 2 11 2" xfId="3325" xr:uid="{00000000-0005-0000-0000-0000CA5F0000}"/>
    <cellStyle name="60% - Énfasis4 2 2 11 2 2" xfId="17435" xr:uid="{00000000-0005-0000-0000-0000CB5F0000}"/>
    <cellStyle name="60% - Énfasis4 2 2 11 2 2 2" xfId="30328" xr:uid="{00000000-0005-0000-0000-0000CC5F0000}"/>
    <cellStyle name="60% - Énfasis4 2 2 11 2 3" xfId="13146" xr:uid="{00000000-0005-0000-0000-0000CD5F0000}"/>
    <cellStyle name="60% - Énfasis4 2 2 11 2 3 2" xfId="35213" xr:uid="{00000000-0005-0000-0000-0000CE5F0000}"/>
    <cellStyle name="60% - Énfasis4 2 2 11 2 4" xfId="8268" xr:uid="{00000000-0005-0000-0000-0000CF5F0000}"/>
    <cellStyle name="60% - Énfasis4 2 2 11 2 5" xfId="25393" xr:uid="{00000000-0005-0000-0000-0000D05F0000}"/>
    <cellStyle name="60% - Énfasis4 2 2 11 2 6" xfId="40222" xr:uid="{00000000-0005-0000-0000-0000D15F0000}"/>
    <cellStyle name="60% - Énfasis4 2 2 11 2 7" xfId="45285" xr:uid="{AE8CBF36-8EAA-45B9-BB3B-B0F4ADAB67CE}"/>
    <cellStyle name="60% - Énfasis4 2 2 11 3" xfId="5799" xr:uid="{00000000-0005-0000-0000-0000D25F0000}"/>
    <cellStyle name="60% - Énfasis4 2 2 11 3 2" xfId="27892" xr:uid="{00000000-0005-0000-0000-0000D35F0000}"/>
    <cellStyle name="60% - Énfasis4 2 2 11 4" xfId="20201" xr:uid="{00000000-0005-0000-0000-0000D45F0000}"/>
    <cellStyle name="60% - Énfasis4 2 2 11 4 2" xfId="32777" xr:uid="{00000000-0005-0000-0000-0000D55F0000}"/>
    <cellStyle name="60% - Énfasis4 2 2 11 5" xfId="10710" xr:uid="{00000000-0005-0000-0000-0000D65F0000}"/>
    <cellStyle name="60% - Énfasis4 2 2 11 6" xfId="22851" xr:uid="{00000000-0005-0000-0000-0000D75F0000}"/>
    <cellStyle name="60% - Énfasis4 2 2 11 7" xfId="37681" xr:uid="{00000000-0005-0000-0000-0000D85F0000}"/>
    <cellStyle name="60% - Énfasis4 2 2 11 8" xfId="42749" xr:uid="{6185B81D-D6BA-4A4F-84E0-1218E977EFC6}"/>
    <cellStyle name="60% - Énfasis4 2 2 12" xfId="2700" xr:uid="{00000000-0005-0000-0000-0000D95F0000}"/>
    <cellStyle name="60% - Énfasis4 2 2 12 2" xfId="7615" xr:uid="{00000000-0005-0000-0000-0000DA5F0000}"/>
    <cellStyle name="60% - Énfasis4 2 2 12 2 2" xfId="27209" xr:uid="{00000000-0005-0000-0000-0000DB5F0000}"/>
    <cellStyle name="60% - Énfasis4 2 2 12 2 3" xfId="42038" xr:uid="{00000000-0005-0000-0000-0000DC5F0000}"/>
    <cellStyle name="60% - Énfasis4 2 2 12 2 4" xfId="47100" xr:uid="{B8C31682-0BB1-47F1-9FC7-CB985FB92FEB}"/>
    <cellStyle name="60% - Énfasis4 2 2 12 3" xfId="22017" xr:uid="{00000000-0005-0000-0000-0000DD5F0000}"/>
    <cellStyle name="60% - Énfasis4 2 2 12 3 2" xfId="29703" xr:uid="{00000000-0005-0000-0000-0000DE5F0000}"/>
    <cellStyle name="60% - Énfasis4 2 2 12 4" xfId="12521" xr:uid="{00000000-0005-0000-0000-0000DF5F0000}"/>
    <cellStyle name="60% - Énfasis4 2 2 12 4 2" xfId="34588" xr:uid="{00000000-0005-0000-0000-0000E05F0000}"/>
    <cellStyle name="60% - Énfasis4 2 2 12 5" xfId="24667" xr:uid="{00000000-0005-0000-0000-0000E15F0000}"/>
    <cellStyle name="60% - Énfasis4 2 2 12 6" xfId="39496" xr:uid="{00000000-0005-0000-0000-0000E25F0000}"/>
    <cellStyle name="60% - Énfasis4 2 2 12 7" xfId="44564" xr:uid="{0C8C42C3-1A23-40A7-97AE-0AD98BC1F777}"/>
    <cellStyle name="60% - Énfasis4 2 2 13" xfId="5168" xr:uid="{00000000-0005-0000-0000-0000E35F0000}"/>
    <cellStyle name="60% - Énfasis4 2 2 13 2" xfId="16773" xr:uid="{00000000-0005-0000-0000-0000E45F0000}"/>
    <cellStyle name="60% - Énfasis4 2 2 13 3" xfId="24763" xr:uid="{00000000-0005-0000-0000-0000E55F0000}"/>
    <cellStyle name="60% - Énfasis4 2 2 13 4" xfId="39592" xr:uid="{00000000-0005-0000-0000-0000E65F0000}"/>
    <cellStyle name="60% - Énfasis4 2 2 13 5" xfId="44660" xr:uid="{A201E32A-5586-4BA5-8C3B-82D15DE87C22}"/>
    <cellStyle name="60% - Énfasis4 2 2 14" xfId="14943" xr:uid="{00000000-0005-0000-0000-0000E75F0000}"/>
    <cellStyle name="60% - Énfasis4 2 2 14 2" xfId="27262" xr:uid="{00000000-0005-0000-0000-0000E85F0000}"/>
    <cellStyle name="60% - Énfasis4 2 2 15" xfId="19272" xr:uid="{00000000-0005-0000-0000-0000E95F0000}"/>
    <cellStyle name="60% - Énfasis4 2 2 15 2" xfId="32147" xr:uid="{00000000-0005-0000-0000-0000EA5F0000}"/>
    <cellStyle name="60% - Énfasis4 2 2 16" xfId="19558" xr:uid="{00000000-0005-0000-0000-0000EB5F0000}"/>
    <cellStyle name="60% - Énfasis4 2 2 17" xfId="10080" xr:uid="{00000000-0005-0000-0000-0000EC5F0000}"/>
    <cellStyle name="60% - Énfasis4 2 2 18" xfId="22092" xr:uid="{00000000-0005-0000-0000-0000ED5F0000}"/>
    <cellStyle name="60% - Énfasis4 2 2 19" xfId="22221" xr:uid="{00000000-0005-0000-0000-0000EE5F0000}"/>
    <cellStyle name="60% - Énfasis4 2 2 2" xfId="229" xr:uid="{00000000-0005-0000-0000-0000EF5F0000}"/>
    <cellStyle name="60% - Énfasis4 2 2 2 10" xfId="15043" xr:uid="{00000000-0005-0000-0000-0000F05F0000}"/>
    <cellStyle name="60% - Énfasis4 2 2 2 10 2" xfId="32213" xr:uid="{00000000-0005-0000-0000-0000F15F0000}"/>
    <cellStyle name="60% - Énfasis4 2 2 2 11" xfId="19373" xr:uid="{00000000-0005-0000-0000-0000F25F0000}"/>
    <cellStyle name="60% - Énfasis4 2 2 2 12" xfId="19621" xr:uid="{00000000-0005-0000-0000-0000F35F0000}"/>
    <cellStyle name="60% - Énfasis4 2 2 2 13" xfId="10146" xr:uid="{00000000-0005-0000-0000-0000F45F0000}"/>
    <cellStyle name="60% - Énfasis4 2 2 2 14" xfId="22146" xr:uid="{00000000-0005-0000-0000-0000F55F0000}"/>
    <cellStyle name="60% - Énfasis4 2 2 2 15" xfId="22287" xr:uid="{00000000-0005-0000-0000-0000F65F0000}"/>
    <cellStyle name="60% - Énfasis4 2 2 2 16" xfId="37117" xr:uid="{00000000-0005-0000-0000-0000F75F0000}"/>
    <cellStyle name="60% - Énfasis4 2 2 2 17" xfId="42187" xr:uid="{A24074C3-1A81-4BA7-9406-6E743E882A6D}"/>
    <cellStyle name="60% - Énfasis4 2 2 2 2" xfId="422" xr:uid="{00000000-0005-0000-0000-0000F85F0000}"/>
    <cellStyle name="60% - Énfasis4 2 2 2 2 10" xfId="37283" xr:uid="{00000000-0005-0000-0000-0000F95F0000}"/>
    <cellStyle name="60% - Énfasis4 2 2 2 2 11" xfId="42351" xr:uid="{EC173BFE-0662-494C-A10B-B4A9E32E0C11}"/>
    <cellStyle name="60% - Énfasis4 2 2 2 2 2" xfId="2036" xr:uid="{00000000-0005-0000-0000-0000FA5F0000}"/>
    <cellStyle name="60% - Énfasis4 2 2 2 2 2 2" xfId="4478" xr:uid="{00000000-0005-0000-0000-0000FB5F0000}"/>
    <cellStyle name="60% - Énfasis4 2 2 2 2 2 2 2" xfId="18588" xr:uid="{00000000-0005-0000-0000-0000FC5F0000}"/>
    <cellStyle name="60% - Énfasis4 2 2 2 2 2 2 2 2" xfId="31481" xr:uid="{00000000-0005-0000-0000-0000FD5F0000}"/>
    <cellStyle name="60% - Énfasis4 2 2 2 2 2 2 3" xfId="14299" xr:uid="{00000000-0005-0000-0000-0000FE5F0000}"/>
    <cellStyle name="60% - Énfasis4 2 2 2 2 2 2 3 2" xfId="36366" xr:uid="{00000000-0005-0000-0000-0000FF5F0000}"/>
    <cellStyle name="60% - Énfasis4 2 2 2 2 2 2 4" xfId="9421" xr:uid="{00000000-0005-0000-0000-000000600000}"/>
    <cellStyle name="60% - Énfasis4 2 2 2 2 2 2 5" xfId="26546" xr:uid="{00000000-0005-0000-0000-000001600000}"/>
    <cellStyle name="60% - Énfasis4 2 2 2 2 2 2 6" xfId="41375" xr:uid="{00000000-0005-0000-0000-000002600000}"/>
    <cellStyle name="60% - Énfasis4 2 2 2 2 2 2 7" xfId="46438" xr:uid="{E40404DE-A5EB-4784-AF1E-D0921710A11B}"/>
    <cellStyle name="60% - Énfasis4 2 2 2 2 2 3" xfId="6952" xr:uid="{00000000-0005-0000-0000-000003600000}"/>
    <cellStyle name="60% - Énfasis4 2 2 2 2 2 3 2" xfId="29045" xr:uid="{00000000-0005-0000-0000-000004600000}"/>
    <cellStyle name="60% - Énfasis4 2 2 2 2 2 4" xfId="16113" xr:uid="{00000000-0005-0000-0000-000005600000}"/>
    <cellStyle name="60% - Énfasis4 2 2 2 2 2 4 2" xfId="33930" xr:uid="{00000000-0005-0000-0000-000006600000}"/>
    <cellStyle name="60% - Énfasis4 2 2 2 2 2 5" xfId="21354" xr:uid="{00000000-0005-0000-0000-000007600000}"/>
    <cellStyle name="60% - Énfasis4 2 2 2 2 2 6" xfId="11863" xr:uid="{00000000-0005-0000-0000-000008600000}"/>
    <cellStyle name="60% - Énfasis4 2 2 2 2 2 7" xfId="24004" xr:uid="{00000000-0005-0000-0000-000009600000}"/>
    <cellStyle name="60% - Énfasis4 2 2 2 2 2 8" xfId="38834" xr:uid="{00000000-0005-0000-0000-00000A600000}"/>
    <cellStyle name="60% - Énfasis4 2 2 2 2 2 9" xfId="43902" xr:uid="{0AA76CF4-02E9-40E6-8DD3-8F97AC944CB3}"/>
    <cellStyle name="60% - Énfasis4 2 2 2 2 3" xfId="1423" xr:uid="{00000000-0005-0000-0000-00000B600000}"/>
    <cellStyle name="60% - Énfasis4 2 2 2 2 3 2" xfId="3865" xr:uid="{00000000-0005-0000-0000-00000C600000}"/>
    <cellStyle name="60% - Énfasis4 2 2 2 2 3 2 2" xfId="17975" xr:uid="{00000000-0005-0000-0000-00000D600000}"/>
    <cellStyle name="60% - Énfasis4 2 2 2 2 3 2 2 2" xfId="30868" xr:uid="{00000000-0005-0000-0000-00000E600000}"/>
    <cellStyle name="60% - Énfasis4 2 2 2 2 3 2 3" xfId="13686" xr:uid="{00000000-0005-0000-0000-00000F600000}"/>
    <cellStyle name="60% - Énfasis4 2 2 2 2 3 2 3 2" xfId="35753" xr:uid="{00000000-0005-0000-0000-000010600000}"/>
    <cellStyle name="60% - Énfasis4 2 2 2 2 3 2 4" xfId="8808" xr:uid="{00000000-0005-0000-0000-000011600000}"/>
    <cellStyle name="60% - Énfasis4 2 2 2 2 3 2 5" xfId="25933" xr:uid="{00000000-0005-0000-0000-000012600000}"/>
    <cellStyle name="60% - Énfasis4 2 2 2 2 3 2 6" xfId="40762" xr:uid="{00000000-0005-0000-0000-000013600000}"/>
    <cellStyle name="60% - Énfasis4 2 2 2 2 3 2 7" xfId="45825" xr:uid="{65B8A8B0-8021-4EF6-A0B6-D2C6B6EA2974}"/>
    <cellStyle name="60% - Énfasis4 2 2 2 2 3 3" xfId="6339" xr:uid="{00000000-0005-0000-0000-000014600000}"/>
    <cellStyle name="60% - Énfasis4 2 2 2 2 3 3 2" xfId="28432" xr:uid="{00000000-0005-0000-0000-000015600000}"/>
    <cellStyle name="60% - Énfasis4 2 2 2 2 3 4" xfId="20741" xr:uid="{00000000-0005-0000-0000-000016600000}"/>
    <cellStyle name="60% - Énfasis4 2 2 2 2 3 4 2" xfId="33317" xr:uid="{00000000-0005-0000-0000-000017600000}"/>
    <cellStyle name="60% - Énfasis4 2 2 2 2 3 5" xfId="11250" xr:uid="{00000000-0005-0000-0000-000018600000}"/>
    <cellStyle name="60% - Énfasis4 2 2 2 2 3 6" xfId="23391" xr:uid="{00000000-0005-0000-0000-000019600000}"/>
    <cellStyle name="60% - Énfasis4 2 2 2 2 3 7" xfId="38221" xr:uid="{00000000-0005-0000-0000-00001A600000}"/>
    <cellStyle name="60% - Énfasis4 2 2 2 2 3 8" xfId="43289" xr:uid="{44E97B55-C902-4A3C-82E5-8949B8E656F9}"/>
    <cellStyle name="60% - Énfasis4 2 2 2 2 4" xfId="2927" xr:uid="{00000000-0005-0000-0000-00001B600000}"/>
    <cellStyle name="60% - Énfasis4 2 2 2 2 4 2" xfId="17037" xr:uid="{00000000-0005-0000-0000-00001C600000}"/>
    <cellStyle name="60% - Énfasis4 2 2 2 2 4 2 2" xfId="29930" xr:uid="{00000000-0005-0000-0000-00001D600000}"/>
    <cellStyle name="60% - Énfasis4 2 2 2 2 4 3" xfId="12748" xr:uid="{00000000-0005-0000-0000-00001E600000}"/>
    <cellStyle name="60% - Énfasis4 2 2 2 2 4 3 2" xfId="34815" xr:uid="{00000000-0005-0000-0000-00001F600000}"/>
    <cellStyle name="60% - Énfasis4 2 2 2 2 4 4" xfId="7870" xr:uid="{00000000-0005-0000-0000-000020600000}"/>
    <cellStyle name="60% - Énfasis4 2 2 2 2 4 5" xfId="24995" xr:uid="{00000000-0005-0000-0000-000021600000}"/>
    <cellStyle name="60% - Énfasis4 2 2 2 2 4 6" xfId="39824" xr:uid="{00000000-0005-0000-0000-000022600000}"/>
    <cellStyle name="60% - Énfasis4 2 2 2 2 4 7" xfId="44887" xr:uid="{DE622BF4-35B0-46A8-8D4D-9DF7BD578AC7}"/>
    <cellStyle name="60% - Énfasis4 2 2 2 2 5" xfId="5401" xr:uid="{00000000-0005-0000-0000-000023600000}"/>
    <cellStyle name="60% - Énfasis4 2 2 2 2 5 2" xfId="27494" xr:uid="{00000000-0005-0000-0000-000024600000}"/>
    <cellStyle name="60% - Énfasis4 2 2 2 2 6" xfId="15482" xr:uid="{00000000-0005-0000-0000-000025600000}"/>
    <cellStyle name="60% - Énfasis4 2 2 2 2 6 2" xfId="32379" xr:uid="{00000000-0005-0000-0000-000026600000}"/>
    <cellStyle name="60% - Énfasis4 2 2 2 2 7" xfId="19785" xr:uid="{00000000-0005-0000-0000-000027600000}"/>
    <cellStyle name="60% - Énfasis4 2 2 2 2 8" xfId="10312" xr:uid="{00000000-0005-0000-0000-000028600000}"/>
    <cellStyle name="60% - Énfasis4 2 2 2 2 9" xfId="22453" xr:uid="{00000000-0005-0000-0000-000029600000}"/>
    <cellStyle name="60% - Énfasis4 2 2 2 3" xfId="704" xr:uid="{00000000-0005-0000-0000-00002A600000}"/>
    <cellStyle name="60% - Énfasis4 2 2 2 3 10" xfId="37561" xr:uid="{00000000-0005-0000-0000-00002B600000}"/>
    <cellStyle name="60% - Énfasis4 2 2 2 3 11" xfId="42629" xr:uid="{62CC779F-F6BA-442C-94CA-65B9F1E809F9}"/>
    <cellStyle name="60% - Énfasis4 2 2 2 3 2" xfId="2314" xr:uid="{00000000-0005-0000-0000-00002C600000}"/>
    <cellStyle name="60% - Énfasis4 2 2 2 3 2 2" xfId="4756" xr:uid="{00000000-0005-0000-0000-00002D600000}"/>
    <cellStyle name="60% - Énfasis4 2 2 2 3 2 2 2" xfId="18866" xr:uid="{00000000-0005-0000-0000-00002E600000}"/>
    <cellStyle name="60% - Énfasis4 2 2 2 3 2 2 2 2" xfId="31759" xr:uid="{00000000-0005-0000-0000-00002F600000}"/>
    <cellStyle name="60% - Énfasis4 2 2 2 3 2 2 3" xfId="14577" xr:uid="{00000000-0005-0000-0000-000030600000}"/>
    <cellStyle name="60% - Énfasis4 2 2 2 3 2 2 3 2" xfId="36644" xr:uid="{00000000-0005-0000-0000-000031600000}"/>
    <cellStyle name="60% - Énfasis4 2 2 2 3 2 2 4" xfId="9699" xr:uid="{00000000-0005-0000-0000-000032600000}"/>
    <cellStyle name="60% - Énfasis4 2 2 2 3 2 2 5" xfId="26824" xr:uid="{00000000-0005-0000-0000-000033600000}"/>
    <cellStyle name="60% - Énfasis4 2 2 2 3 2 2 6" xfId="41653" xr:uid="{00000000-0005-0000-0000-000034600000}"/>
    <cellStyle name="60% - Énfasis4 2 2 2 3 2 2 7" xfId="46716" xr:uid="{501642D0-BB8A-4711-AF6F-C508A87CE3FB}"/>
    <cellStyle name="60% - Énfasis4 2 2 2 3 2 3" xfId="7230" xr:uid="{00000000-0005-0000-0000-000035600000}"/>
    <cellStyle name="60% - Énfasis4 2 2 2 3 2 3 2" xfId="29323" xr:uid="{00000000-0005-0000-0000-000036600000}"/>
    <cellStyle name="60% - Énfasis4 2 2 2 3 2 4" xfId="16391" xr:uid="{00000000-0005-0000-0000-000037600000}"/>
    <cellStyle name="60% - Énfasis4 2 2 2 3 2 4 2" xfId="34208" xr:uid="{00000000-0005-0000-0000-000038600000}"/>
    <cellStyle name="60% - Énfasis4 2 2 2 3 2 5" xfId="21632" xr:uid="{00000000-0005-0000-0000-000039600000}"/>
    <cellStyle name="60% - Énfasis4 2 2 2 3 2 6" xfId="12141" xr:uid="{00000000-0005-0000-0000-00003A600000}"/>
    <cellStyle name="60% - Énfasis4 2 2 2 3 2 7" xfId="24282" xr:uid="{00000000-0005-0000-0000-00003B600000}"/>
    <cellStyle name="60% - Énfasis4 2 2 2 3 2 8" xfId="39112" xr:uid="{00000000-0005-0000-0000-00003C600000}"/>
    <cellStyle name="60% - Énfasis4 2 2 2 3 2 9" xfId="44180" xr:uid="{73CF4F26-8E83-4C56-82DA-42C14AA397BC}"/>
    <cellStyle name="60% - Énfasis4 2 2 2 3 3" xfId="1701" xr:uid="{00000000-0005-0000-0000-00003D600000}"/>
    <cellStyle name="60% - Énfasis4 2 2 2 3 3 2" xfId="4143" xr:uid="{00000000-0005-0000-0000-00003E600000}"/>
    <cellStyle name="60% - Énfasis4 2 2 2 3 3 2 2" xfId="18253" xr:uid="{00000000-0005-0000-0000-00003F600000}"/>
    <cellStyle name="60% - Énfasis4 2 2 2 3 3 2 2 2" xfId="31146" xr:uid="{00000000-0005-0000-0000-000040600000}"/>
    <cellStyle name="60% - Énfasis4 2 2 2 3 3 2 3" xfId="13964" xr:uid="{00000000-0005-0000-0000-000041600000}"/>
    <cellStyle name="60% - Énfasis4 2 2 2 3 3 2 3 2" xfId="36031" xr:uid="{00000000-0005-0000-0000-000042600000}"/>
    <cellStyle name="60% - Énfasis4 2 2 2 3 3 2 4" xfId="9086" xr:uid="{00000000-0005-0000-0000-000043600000}"/>
    <cellStyle name="60% - Énfasis4 2 2 2 3 3 2 5" xfId="26211" xr:uid="{00000000-0005-0000-0000-000044600000}"/>
    <cellStyle name="60% - Énfasis4 2 2 2 3 3 2 6" xfId="41040" xr:uid="{00000000-0005-0000-0000-000045600000}"/>
    <cellStyle name="60% - Énfasis4 2 2 2 3 3 2 7" xfId="46103" xr:uid="{A775EE87-E02F-4D8C-A44B-4CD838041E6D}"/>
    <cellStyle name="60% - Énfasis4 2 2 2 3 3 3" xfId="6617" xr:uid="{00000000-0005-0000-0000-000046600000}"/>
    <cellStyle name="60% - Énfasis4 2 2 2 3 3 3 2" xfId="28710" xr:uid="{00000000-0005-0000-0000-000047600000}"/>
    <cellStyle name="60% - Énfasis4 2 2 2 3 3 4" xfId="21019" xr:uid="{00000000-0005-0000-0000-000048600000}"/>
    <cellStyle name="60% - Énfasis4 2 2 2 3 3 4 2" xfId="33595" xr:uid="{00000000-0005-0000-0000-000049600000}"/>
    <cellStyle name="60% - Énfasis4 2 2 2 3 3 5" xfId="11528" xr:uid="{00000000-0005-0000-0000-00004A600000}"/>
    <cellStyle name="60% - Énfasis4 2 2 2 3 3 6" xfId="23669" xr:uid="{00000000-0005-0000-0000-00004B600000}"/>
    <cellStyle name="60% - Énfasis4 2 2 2 3 3 7" xfId="38499" xr:uid="{00000000-0005-0000-0000-00004C600000}"/>
    <cellStyle name="60% - Énfasis4 2 2 2 3 3 8" xfId="43567" xr:uid="{8F3BD374-5496-487D-91C7-182E00A39CB2}"/>
    <cellStyle name="60% - Énfasis4 2 2 2 3 4" xfId="3205" xr:uid="{00000000-0005-0000-0000-00004D600000}"/>
    <cellStyle name="60% - Énfasis4 2 2 2 3 4 2" xfId="17315" xr:uid="{00000000-0005-0000-0000-00004E600000}"/>
    <cellStyle name="60% - Énfasis4 2 2 2 3 4 2 2" xfId="30208" xr:uid="{00000000-0005-0000-0000-00004F600000}"/>
    <cellStyle name="60% - Énfasis4 2 2 2 3 4 3" xfId="13026" xr:uid="{00000000-0005-0000-0000-000050600000}"/>
    <cellStyle name="60% - Énfasis4 2 2 2 3 4 3 2" xfId="35093" xr:uid="{00000000-0005-0000-0000-000051600000}"/>
    <cellStyle name="60% - Énfasis4 2 2 2 3 4 4" xfId="8148" xr:uid="{00000000-0005-0000-0000-000052600000}"/>
    <cellStyle name="60% - Énfasis4 2 2 2 3 4 5" xfId="25273" xr:uid="{00000000-0005-0000-0000-000053600000}"/>
    <cellStyle name="60% - Énfasis4 2 2 2 3 4 6" xfId="40102" xr:uid="{00000000-0005-0000-0000-000054600000}"/>
    <cellStyle name="60% - Énfasis4 2 2 2 3 4 7" xfId="45165" xr:uid="{726BD995-2947-4B49-AAF2-21E030617F9D}"/>
    <cellStyle name="60% - Énfasis4 2 2 2 3 5" xfId="5679" xr:uid="{00000000-0005-0000-0000-000055600000}"/>
    <cellStyle name="60% - Énfasis4 2 2 2 3 5 2" xfId="27772" xr:uid="{00000000-0005-0000-0000-000056600000}"/>
    <cellStyle name="60% - Énfasis4 2 2 2 3 6" xfId="15760" xr:uid="{00000000-0005-0000-0000-000057600000}"/>
    <cellStyle name="60% - Énfasis4 2 2 2 3 6 2" xfId="32657" xr:uid="{00000000-0005-0000-0000-000058600000}"/>
    <cellStyle name="60% - Énfasis4 2 2 2 3 7" xfId="20063" xr:uid="{00000000-0005-0000-0000-000059600000}"/>
    <cellStyle name="60% - Énfasis4 2 2 2 3 8" xfId="10590" xr:uid="{00000000-0005-0000-0000-00005A600000}"/>
    <cellStyle name="60% - Énfasis4 2 2 2 3 9" xfId="22731" xr:uid="{00000000-0005-0000-0000-00005B600000}"/>
    <cellStyle name="60% - Énfasis4 2 2 2 4" xfId="1256" xr:uid="{00000000-0005-0000-0000-00005C600000}"/>
    <cellStyle name="60% - Énfasis4 2 2 2 4 2" xfId="3701" xr:uid="{00000000-0005-0000-0000-00005D600000}"/>
    <cellStyle name="60% - Énfasis4 2 2 2 4 2 2" xfId="17811" xr:uid="{00000000-0005-0000-0000-00005E600000}"/>
    <cellStyle name="60% - Énfasis4 2 2 2 4 2 2 2" xfId="30704" xr:uid="{00000000-0005-0000-0000-00005F600000}"/>
    <cellStyle name="60% - Énfasis4 2 2 2 4 2 3" xfId="13522" xr:uid="{00000000-0005-0000-0000-000060600000}"/>
    <cellStyle name="60% - Énfasis4 2 2 2 4 2 3 2" xfId="35589" xr:uid="{00000000-0005-0000-0000-000061600000}"/>
    <cellStyle name="60% - Énfasis4 2 2 2 4 2 4" xfId="8644" xr:uid="{00000000-0005-0000-0000-000062600000}"/>
    <cellStyle name="60% - Énfasis4 2 2 2 4 2 5" xfId="25769" xr:uid="{00000000-0005-0000-0000-000063600000}"/>
    <cellStyle name="60% - Énfasis4 2 2 2 4 2 6" xfId="40598" xr:uid="{00000000-0005-0000-0000-000064600000}"/>
    <cellStyle name="60% - Énfasis4 2 2 2 4 2 7" xfId="45661" xr:uid="{F9CABF47-5B56-4E0F-B522-08DD6AD53F04}"/>
    <cellStyle name="60% - Énfasis4 2 2 2 4 3" xfId="6175" xr:uid="{00000000-0005-0000-0000-000065600000}"/>
    <cellStyle name="60% - Énfasis4 2 2 2 4 3 2" xfId="28268" xr:uid="{00000000-0005-0000-0000-000066600000}"/>
    <cellStyle name="60% - Énfasis4 2 2 2 4 4" xfId="15318" xr:uid="{00000000-0005-0000-0000-000067600000}"/>
    <cellStyle name="60% - Énfasis4 2 2 2 4 4 2" xfId="33153" xr:uid="{00000000-0005-0000-0000-000068600000}"/>
    <cellStyle name="60% - Énfasis4 2 2 2 4 5" xfId="20577" xr:uid="{00000000-0005-0000-0000-000069600000}"/>
    <cellStyle name="60% - Énfasis4 2 2 2 4 6" xfId="11086" xr:uid="{00000000-0005-0000-0000-00006A600000}"/>
    <cellStyle name="60% - Énfasis4 2 2 2 4 7" xfId="23227" xr:uid="{00000000-0005-0000-0000-00006B600000}"/>
    <cellStyle name="60% - Énfasis4 2 2 2 4 8" xfId="38057" xr:uid="{00000000-0005-0000-0000-00006C600000}"/>
    <cellStyle name="60% - Énfasis4 2 2 2 4 9" xfId="43125" xr:uid="{C9D1FD79-0C4E-430E-8AD1-2EF7F7368FBD}"/>
    <cellStyle name="60% - Énfasis4 2 2 2 5" xfId="1872" xr:uid="{00000000-0005-0000-0000-00006D600000}"/>
    <cellStyle name="60% - Énfasis4 2 2 2 5 2" xfId="4314" xr:uid="{00000000-0005-0000-0000-00006E600000}"/>
    <cellStyle name="60% - Énfasis4 2 2 2 5 2 2" xfId="18424" xr:uid="{00000000-0005-0000-0000-00006F600000}"/>
    <cellStyle name="60% - Énfasis4 2 2 2 5 2 2 2" xfId="31317" xr:uid="{00000000-0005-0000-0000-000070600000}"/>
    <cellStyle name="60% - Énfasis4 2 2 2 5 2 3" xfId="14135" xr:uid="{00000000-0005-0000-0000-000071600000}"/>
    <cellStyle name="60% - Énfasis4 2 2 2 5 2 3 2" xfId="36202" xr:uid="{00000000-0005-0000-0000-000072600000}"/>
    <cellStyle name="60% - Énfasis4 2 2 2 5 2 4" xfId="9257" xr:uid="{00000000-0005-0000-0000-000073600000}"/>
    <cellStyle name="60% - Énfasis4 2 2 2 5 2 5" xfId="26382" xr:uid="{00000000-0005-0000-0000-000074600000}"/>
    <cellStyle name="60% - Énfasis4 2 2 2 5 2 6" xfId="41211" xr:uid="{00000000-0005-0000-0000-000075600000}"/>
    <cellStyle name="60% - Énfasis4 2 2 2 5 2 7" xfId="46274" xr:uid="{C6610F18-4758-4F4E-8CDD-4D063B59FD55}"/>
    <cellStyle name="60% - Énfasis4 2 2 2 5 3" xfId="6788" xr:uid="{00000000-0005-0000-0000-000076600000}"/>
    <cellStyle name="60% - Énfasis4 2 2 2 5 3 2" xfId="28881" xr:uid="{00000000-0005-0000-0000-000077600000}"/>
    <cellStyle name="60% - Énfasis4 2 2 2 5 4" xfId="15949" xr:uid="{00000000-0005-0000-0000-000078600000}"/>
    <cellStyle name="60% - Énfasis4 2 2 2 5 4 2" xfId="33766" xr:uid="{00000000-0005-0000-0000-000079600000}"/>
    <cellStyle name="60% - Énfasis4 2 2 2 5 5" xfId="21190" xr:uid="{00000000-0005-0000-0000-00007A600000}"/>
    <cellStyle name="60% - Énfasis4 2 2 2 5 6" xfId="11699" xr:uid="{00000000-0005-0000-0000-00007B600000}"/>
    <cellStyle name="60% - Énfasis4 2 2 2 5 7" xfId="23840" xr:uid="{00000000-0005-0000-0000-00007C600000}"/>
    <cellStyle name="60% - Énfasis4 2 2 2 5 8" xfId="38670" xr:uid="{00000000-0005-0000-0000-00007D600000}"/>
    <cellStyle name="60% - Énfasis4 2 2 2 5 9" xfId="43738" xr:uid="{240BD919-CE76-43CD-95D3-98B3581A6790}"/>
    <cellStyle name="60% - Énfasis4 2 2 2 6" xfId="2528" xr:uid="{00000000-0005-0000-0000-00007E600000}"/>
    <cellStyle name="60% - Énfasis4 2 2 2 6 2" xfId="4970" xr:uid="{00000000-0005-0000-0000-00007F600000}"/>
    <cellStyle name="60% - Énfasis4 2 2 2 6 2 2" xfId="19080" xr:uid="{00000000-0005-0000-0000-000080600000}"/>
    <cellStyle name="60% - Énfasis4 2 2 2 6 2 2 2" xfId="31973" xr:uid="{00000000-0005-0000-0000-000081600000}"/>
    <cellStyle name="60% - Énfasis4 2 2 2 6 2 3" xfId="14791" xr:uid="{00000000-0005-0000-0000-000082600000}"/>
    <cellStyle name="60% - Énfasis4 2 2 2 6 2 3 2" xfId="36858" xr:uid="{00000000-0005-0000-0000-000083600000}"/>
    <cellStyle name="60% - Énfasis4 2 2 2 6 2 4" xfId="9913" xr:uid="{00000000-0005-0000-0000-000084600000}"/>
    <cellStyle name="60% - Énfasis4 2 2 2 6 2 5" xfId="27038" xr:uid="{00000000-0005-0000-0000-000085600000}"/>
    <cellStyle name="60% - Énfasis4 2 2 2 6 2 6" xfId="41867" xr:uid="{00000000-0005-0000-0000-000086600000}"/>
    <cellStyle name="60% - Énfasis4 2 2 2 6 2 7" xfId="46930" xr:uid="{0FDAE3D1-D426-4832-8EE8-76C8B4DC2BFA}"/>
    <cellStyle name="60% - Énfasis4 2 2 2 6 3" xfId="7444" xr:uid="{00000000-0005-0000-0000-000087600000}"/>
    <cellStyle name="60% - Énfasis4 2 2 2 6 3 2" xfId="29537" xr:uid="{00000000-0005-0000-0000-000088600000}"/>
    <cellStyle name="60% - Énfasis4 2 2 2 6 4" xfId="16605" xr:uid="{00000000-0005-0000-0000-000089600000}"/>
    <cellStyle name="60% - Énfasis4 2 2 2 6 4 2" xfId="34422" xr:uid="{00000000-0005-0000-0000-00008A600000}"/>
    <cellStyle name="60% - Énfasis4 2 2 2 6 5" xfId="21846" xr:uid="{00000000-0005-0000-0000-00008B600000}"/>
    <cellStyle name="60% - Énfasis4 2 2 2 6 6" xfId="12355" xr:uid="{00000000-0005-0000-0000-00008C600000}"/>
    <cellStyle name="60% - Énfasis4 2 2 2 6 7" xfId="24496" xr:uid="{00000000-0005-0000-0000-00008D600000}"/>
    <cellStyle name="60% - Énfasis4 2 2 2 6 8" xfId="39326" xr:uid="{00000000-0005-0000-0000-00008E600000}"/>
    <cellStyle name="60% - Énfasis4 2 2 2 6 9" xfId="44394" xr:uid="{89EB8952-04F3-4700-BA3B-611AF6424336}"/>
    <cellStyle name="60% - Énfasis4 2 2 2 7" xfId="981" xr:uid="{00000000-0005-0000-0000-00008F600000}"/>
    <cellStyle name="60% - Énfasis4 2 2 2 7 2" xfId="3426" xr:uid="{00000000-0005-0000-0000-000090600000}"/>
    <cellStyle name="60% - Énfasis4 2 2 2 7 2 2" xfId="17536" xr:uid="{00000000-0005-0000-0000-000091600000}"/>
    <cellStyle name="60% - Énfasis4 2 2 2 7 2 2 2" xfId="30429" xr:uid="{00000000-0005-0000-0000-000092600000}"/>
    <cellStyle name="60% - Énfasis4 2 2 2 7 2 3" xfId="13247" xr:uid="{00000000-0005-0000-0000-000093600000}"/>
    <cellStyle name="60% - Énfasis4 2 2 2 7 2 3 2" xfId="35314" xr:uid="{00000000-0005-0000-0000-000094600000}"/>
    <cellStyle name="60% - Énfasis4 2 2 2 7 2 4" xfId="8369" xr:uid="{00000000-0005-0000-0000-000095600000}"/>
    <cellStyle name="60% - Énfasis4 2 2 2 7 2 5" xfId="25494" xr:uid="{00000000-0005-0000-0000-000096600000}"/>
    <cellStyle name="60% - Énfasis4 2 2 2 7 2 6" xfId="40323" xr:uid="{00000000-0005-0000-0000-000097600000}"/>
    <cellStyle name="60% - Énfasis4 2 2 2 7 2 7" xfId="45386" xr:uid="{5165E070-5496-4B19-9629-4B13E6D1AD66}"/>
    <cellStyle name="60% - Énfasis4 2 2 2 7 3" xfId="5900" xr:uid="{00000000-0005-0000-0000-000098600000}"/>
    <cellStyle name="60% - Énfasis4 2 2 2 7 3 2" xfId="27993" xr:uid="{00000000-0005-0000-0000-000099600000}"/>
    <cellStyle name="60% - Énfasis4 2 2 2 7 4" xfId="20302" xr:uid="{00000000-0005-0000-0000-00009A600000}"/>
    <cellStyle name="60% - Énfasis4 2 2 2 7 4 2" xfId="32878" xr:uid="{00000000-0005-0000-0000-00009B600000}"/>
    <cellStyle name="60% - Énfasis4 2 2 2 7 5" xfId="10811" xr:uid="{00000000-0005-0000-0000-00009C600000}"/>
    <cellStyle name="60% - Énfasis4 2 2 2 7 6" xfId="22952" xr:uid="{00000000-0005-0000-0000-00009D600000}"/>
    <cellStyle name="60% - Énfasis4 2 2 2 7 7" xfId="37782" xr:uid="{00000000-0005-0000-0000-00009E600000}"/>
    <cellStyle name="60% - Énfasis4 2 2 2 7 8" xfId="42850" xr:uid="{80D973D8-ECC1-4807-ADB5-08159E4AB481}"/>
    <cellStyle name="60% - Énfasis4 2 2 2 8" xfId="2763" xr:uid="{00000000-0005-0000-0000-00009F600000}"/>
    <cellStyle name="60% - Énfasis4 2 2 2 8 2" xfId="16873" xr:uid="{00000000-0005-0000-0000-0000A0600000}"/>
    <cellStyle name="60% - Énfasis4 2 2 2 8 2 2" xfId="29766" xr:uid="{00000000-0005-0000-0000-0000A1600000}"/>
    <cellStyle name="60% - Énfasis4 2 2 2 8 3" xfId="12584" xr:uid="{00000000-0005-0000-0000-0000A2600000}"/>
    <cellStyle name="60% - Énfasis4 2 2 2 8 3 2" xfId="34651" xr:uid="{00000000-0005-0000-0000-0000A3600000}"/>
    <cellStyle name="60% - Énfasis4 2 2 2 8 4" xfId="7706" xr:uid="{00000000-0005-0000-0000-0000A4600000}"/>
    <cellStyle name="60% - Énfasis4 2 2 2 8 5" xfId="24829" xr:uid="{00000000-0005-0000-0000-0000A5600000}"/>
    <cellStyle name="60% - Énfasis4 2 2 2 8 6" xfId="39658" xr:uid="{00000000-0005-0000-0000-0000A6600000}"/>
    <cellStyle name="60% - Énfasis4 2 2 2 8 7" xfId="44723" xr:uid="{BB6540DD-730C-4206-8BFF-C9152CAD57A8}"/>
    <cellStyle name="60% - Énfasis4 2 2 2 9" xfId="5235" xr:uid="{00000000-0005-0000-0000-0000A7600000}"/>
    <cellStyle name="60% - Énfasis4 2 2 2 9 2" xfId="27328" xr:uid="{00000000-0005-0000-0000-0000A8600000}"/>
    <cellStyle name="60% - Énfasis4 2 2 20" xfId="37051" xr:uid="{00000000-0005-0000-0000-0000A9600000}"/>
    <cellStyle name="60% - Énfasis4 2 2 21" xfId="42124" xr:uid="{D460CFF0-74E6-478E-8746-4482240E8A7B}"/>
    <cellStyle name="60% - Énfasis4 2 2 3" xfId="356" xr:uid="{00000000-0005-0000-0000-0000AA600000}"/>
    <cellStyle name="60% - Énfasis4 2 2 3 10" xfId="19310" xr:uid="{00000000-0005-0000-0000-0000AB600000}"/>
    <cellStyle name="60% - Énfasis4 2 2 3 11" xfId="19722" xr:uid="{00000000-0005-0000-0000-0000AC600000}"/>
    <cellStyle name="60% - Énfasis4 2 2 3 12" xfId="10249" xr:uid="{00000000-0005-0000-0000-0000AD600000}"/>
    <cellStyle name="60% - Énfasis4 2 2 3 13" xfId="22390" xr:uid="{00000000-0005-0000-0000-0000AE600000}"/>
    <cellStyle name="60% - Énfasis4 2 2 3 14" xfId="37220" xr:uid="{00000000-0005-0000-0000-0000AF600000}"/>
    <cellStyle name="60% - Énfasis4 2 2 3 15" xfId="42288" xr:uid="{A78B15DC-F6F4-4D59-8295-54622072CD74}"/>
    <cellStyle name="60% - Énfasis4 2 2 3 2" xfId="705" xr:uid="{00000000-0005-0000-0000-0000B0600000}"/>
    <cellStyle name="60% - Énfasis4 2 2 3 2 10" xfId="37562" xr:uid="{00000000-0005-0000-0000-0000B1600000}"/>
    <cellStyle name="60% - Énfasis4 2 2 3 2 11" xfId="42630" xr:uid="{1E576A74-7A3E-4A50-A17E-9F7AFED50EFB}"/>
    <cellStyle name="60% - Énfasis4 2 2 3 2 2" xfId="2315" xr:uid="{00000000-0005-0000-0000-0000B2600000}"/>
    <cellStyle name="60% - Énfasis4 2 2 3 2 2 2" xfId="4757" xr:uid="{00000000-0005-0000-0000-0000B3600000}"/>
    <cellStyle name="60% - Énfasis4 2 2 3 2 2 2 2" xfId="18867" xr:uid="{00000000-0005-0000-0000-0000B4600000}"/>
    <cellStyle name="60% - Énfasis4 2 2 3 2 2 2 2 2" xfId="31760" xr:uid="{00000000-0005-0000-0000-0000B5600000}"/>
    <cellStyle name="60% - Énfasis4 2 2 3 2 2 2 3" xfId="14578" xr:uid="{00000000-0005-0000-0000-0000B6600000}"/>
    <cellStyle name="60% - Énfasis4 2 2 3 2 2 2 3 2" xfId="36645" xr:uid="{00000000-0005-0000-0000-0000B7600000}"/>
    <cellStyle name="60% - Énfasis4 2 2 3 2 2 2 4" xfId="9700" xr:uid="{00000000-0005-0000-0000-0000B8600000}"/>
    <cellStyle name="60% - Énfasis4 2 2 3 2 2 2 5" xfId="26825" xr:uid="{00000000-0005-0000-0000-0000B9600000}"/>
    <cellStyle name="60% - Énfasis4 2 2 3 2 2 2 6" xfId="41654" xr:uid="{00000000-0005-0000-0000-0000BA600000}"/>
    <cellStyle name="60% - Énfasis4 2 2 3 2 2 2 7" xfId="46717" xr:uid="{FA552F3A-638F-40BA-8733-E102F6D2683E}"/>
    <cellStyle name="60% - Énfasis4 2 2 3 2 2 3" xfId="7231" xr:uid="{00000000-0005-0000-0000-0000BB600000}"/>
    <cellStyle name="60% - Énfasis4 2 2 3 2 2 3 2" xfId="29324" xr:uid="{00000000-0005-0000-0000-0000BC600000}"/>
    <cellStyle name="60% - Énfasis4 2 2 3 2 2 4" xfId="16392" xr:uid="{00000000-0005-0000-0000-0000BD600000}"/>
    <cellStyle name="60% - Énfasis4 2 2 3 2 2 4 2" xfId="34209" xr:uid="{00000000-0005-0000-0000-0000BE600000}"/>
    <cellStyle name="60% - Énfasis4 2 2 3 2 2 5" xfId="21633" xr:uid="{00000000-0005-0000-0000-0000BF600000}"/>
    <cellStyle name="60% - Énfasis4 2 2 3 2 2 6" xfId="12142" xr:uid="{00000000-0005-0000-0000-0000C0600000}"/>
    <cellStyle name="60% - Énfasis4 2 2 3 2 2 7" xfId="24283" xr:uid="{00000000-0005-0000-0000-0000C1600000}"/>
    <cellStyle name="60% - Énfasis4 2 2 3 2 2 8" xfId="39113" xr:uid="{00000000-0005-0000-0000-0000C2600000}"/>
    <cellStyle name="60% - Énfasis4 2 2 3 2 2 9" xfId="44181" xr:uid="{79217D9D-378B-4C0D-A287-49CE61D3A83A}"/>
    <cellStyle name="60% - Énfasis4 2 2 3 2 3" xfId="1702" xr:uid="{00000000-0005-0000-0000-0000C3600000}"/>
    <cellStyle name="60% - Énfasis4 2 2 3 2 3 2" xfId="4144" xr:uid="{00000000-0005-0000-0000-0000C4600000}"/>
    <cellStyle name="60% - Énfasis4 2 2 3 2 3 2 2" xfId="18254" xr:uid="{00000000-0005-0000-0000-0000C5600000}"/>
    <cellStyle name="60% - Énfasis4 2 2 3 2 3 2 2 2" xfId="31147" xr:uid="{00000000-0005-0000-0000-0000C6600000}"/>
    <cellStyle name="60% - Énfasis4 2 2 3 2 3 2 3" xfId="13965" xr:uid="{00000000-0005-0000-0000-0000C7600000}"/>
    <cellStyle name="60% - Énfasis4 2 2 3 2 3 2 3 2" xfId="36032" xr:uid="{00000000-0005-0000-0000-0000C8600000}"/>
    <cellStyle name="60% - Énfasis4 2 2 3 2 3 2 4" xfId="9087" xr:uid="{00000000-0005-0000-0000-0000C9600000}"/>
    <cellStyle name="60% - Énfasis4 2 2 3 2 3 2 5" xfId="26212" xr:uid="{00000000-0005-0000-0000-0000CA600000}"/>
    <cellStyle name="60% - Énfasis4 2 2 3 2 3 2 6" xfId="41041" xr:uid="{00000000-0005-0000-0000-0000CB600000}"/>
    <cellStyle name="60% - Énfasis4 2 2 3 2 3 2 7" xfId="46104" xr:uid="{29CBB0C3-F5B5-4785-A4D2-683AAF5D8D64}"/>
    <cellStyle name="60% - Énfasis4 2 2 3 2 3 3" xfId="6618" xr:uid="{00000000-0005-0000-0000-0000CC600000}"/>
    <cellStyle name="60% - Énfasis4 2 2 3 2 3 3 2" xfId="28711" xr:uid="{00000000-0005-0000-0000-0000CD600000}"/>
    <cellStyle name="60% - Énfasis4 2 2 3 2 3 4" xfId="21020" xr:uid="{00000000-0005-0000-0000-0000CE600000}"/>
    <cellStyle name="60% - Énfasis4 2 2 3 2 3 4 2" xfId="33596" xr:uid="{00000000-0005-0000-0000-0000CF600000}"/>
    <cellStyle name="60% - Énfasis4 2 2 3 2 3 5" xfId="11529" xr:uid="{00000000-0005-0000-0000-0000D0600000}"/>
    <cellStyle name="60% - Énfasis4 2 2 3 2 3 6" xfId="23670" xr:uid="{00000000-0005-0000-0000-0000D1600000}"/>
    <cellStyle name="60% - Énfasis4 2 2 3 2 3 7" xfId="38500" xr:uid="{00000000-0005-0000-0000-0000D2600000}"/>
    <cellStyle name="60% - Énfasis4 2 2 3 2 3 8" xfId="43568" xr:uid="{3F0E08D0-9292-4105-BBBD-EA8E462B2879}"/>
    <cellStyle name="60% - Énfasis4 2 2 3 2 4" xfId="3206" xr:uid="{00000000-0005-0000-0000-0000D3600000}"/>
    <cellStyle name="60% - Énfasis4 2 2 3 2 4 2" xfId="17316" xr:uid="{00000000-0005-0000-0000-0000D4600000}"/>
    <cellStyle name="60% - Énfasis4 2 2 3 2 4 2 2" xfId="30209" xr:uid="{00000000-0005-0000-0000-0000D5600000}"/>
    <cellStyle name="60% - Énfasis4 2 2 3 2 4 3" xfId="13027" xr:uid="{00000000-0005-0000-0000-0000D6600000}"/>
    <cellStyle name="60% - Énfasis4 2 2 3 2 4 3 2" xfId="35094" xr:uid="{00000000-0005-0000-0000-0000D7600000}"/>
    <cellStyle name="60% - Énfasis4 2 2 3 2 4 4" xfId="8149" xr:uid="{00000000-0005-0000-0000-0000D8600000}"/>
    <cellStyle name="60% - Énfasis4 2 2 3 2 4 5" xfId="25274" xr:uid="{00000000-0005-0000-0000-0000D9600000}"/>
    <cellStyle name="60% - Énfasis4 2 2 3 2 4 6" xfId="40103" xr:uid="{00000000-0005-0000-0000-0000DA600000}"/>
    <cellStyle name="60% - Énfasis4 2 2 3 2 4 7" xfId="45166" xr:uid="{A6C0523F-5987-429A-82AD-695B8E0CEDCD}"/>
    <cellStyle name="60% - Énfasis4 2 2 3 2 5" xfId="5680" xr:uid="{00000000-0005-0000-0000-0000DB600000}"/>
    <cellStyle name="60% - Énfasis4 2 2 3 2 5 2" xfId="27773" xr:uid="{00000000-0005-0000-0000-0000DC600000}"/>
    <cellStyle name="60% - Énfasis4 2 2 3 2 6" xfId="15761" xr:uid="{00000000-0005-0000-0000-0000DD600000}"/>
    <cellStyle name="60% - Énfasis4 2 2 3 2 6 2" xfId="32658" xr:uid="{00000000-0005-0000-0000-0000DE600000}"/>
    <cellStyle name="60% - Énfasis4 2 2 3 2 7" xfId="20064" xr:uid="{00000000-0005-0000-0000-0000DF600000}"/>
    <cellStyle name="60% - Énfasis4 2 2 3 2 8" xfId="10591" xr:uid="{00000000-0005-0000-0000-0000E0600000}"/>
    <cellStyle name="60% - Énfasis4 2 2 3 2 9" xfId="22732" xr:uid="{00000000-0005-0000-0000-0000E1600000}"/>
    <cellStyle name="60% - Énfasis4 2 2 3 3" xfId="1360" xr:uid="{00000000-0005-0000-0000-0000E2600000}"/>
    <cellStyle name="60% - Énfasis4 2 2 3 3 2" xfId="3802" xr:uid="{00000000-0005-0000-0000-0000E3600000}"/>
    <cellStyle name="60% - Énfasis4 2 2 3 3 2 2" xfId="17912" xr:uid="{00000000-0005-0000-0000-0000E4600000}"/>
    <cellStyle name="60% - Énfasis4 2 2 3 3 2 2 2" xfId="30805" xr:uid="{00000000-0005-0000-0000-0000E5600000}"/>
    <cellStyle name="60% - Énfasis4 2 2 3 3 2 3" xfId="13623" xr:uid="{00000000-0005-0000-0000-0000E6600000}"/>
    <cellStyle name="60% - Énfasis4 2 2 3 3 2 3 2" xfId="35690" xr:uid="{00000000-0005-0000-0000-0000E7600000}"/>
    <cellStyle name="60% - Énfasis4 2 2 3 3 2 4" xfId="8745" xr:uid="{00000000-0005-0000-0000-0000E8600000}"/>
    <cellStyle name="60% - Énfasis4 2 2 3 3 2 5" xfId="25870" xr:uid="{00000000-0005-0000-0000-0000E9600000}"/>
    <cellStyle name="60% - Énfasis4 2 2 3 3 2 6" xfId="40699" xr:uid="{00000000-0005-0000-0000-0000EA600000}"/>
    <cellStyle name="60% - Énfasis4 2 2 3 3 2 7" xfId="45762" xr:uid="{B78C9824-5228-459A-93F9-B7C3FB121BFE}"/>
    <cellStyle name="60% - Énfasis4 2 2 3 3 3" xfId="6276" xr:uid="{00000000-0005-0000-0000-0000EB600000}"/>
    <cellStyle name="60% - Énfasis4 2 2 3 3 3 2" xfId="28369" xr:uid="{00000000-0005-0000-0000-0000EC600000}"/>
    <cellStyle name="60% - Énfasis4 2 2 3 3 4" xfId="15419" xr:uid="{00000000-0005-0000-0000-0000ED600000}"/>
    <cellStyle name="60% - Énfasis4 2 2 3 3 4 2" xfId="33254" xr:uid="{00000000-0005-0000-0000-0000EE600000}"/>
    <cellStyle name="60% - Énfasis4 2 2 3 3 5" xfId="20678" xr:uid="{00000000-0005-0000-0000-0000EF600000}"/>
    <cellStyle name="60% - Énfasis4 2 2 3 3 6" xfId="11187" xr:uid="{00000000-0005-0000-0000-0000F0600000}"/>
    <cellStyle name="60% - Énfasis4 2 2 3 3 7" xfId="23328" xr:uid="{00000000-0005-0000-0000-0000F1600000}"/>
    <cellStyle name="60% - Énfasis4 2 2 3 3 8" xfId="38158" xr:uid="{00000000-0005-0000-0000-0000F2600000}"/>
    <cellStyle name="60% - Énfasis4 2 2 3 3 9" xfId="43226" xr:uid="{47A2EB74-22EB-4F6A-A46C-B5B9C53E3A1C}"/>
    <cellStyle name="60% - Énfasis4 2 2 3 4" xfId="1973" xr:uid="{00000000-0005-0000-0000-0000F3600000}"/>
    <cellStyle name="60% - Énfasis4 2 2 3 4 2" xfId="4415" xr:uid="{00000000-0005-0000-0000-0000F4600000}"/>
    <cellStyle name="60% - Énfasis4 2 2 3 4 2 2" xfId="18525" xr:uid="{00000000-0005-0000-0000-0000F5600000}"/>
    <cellStyle name="60% - Énfasis4 2 2 3 4 2 2 2" xfId="31418" xr:uid="{00000000-0005-0000-0000-0000F6600000}"/>
    <cellStyle name="60% - Énfasis4 2 2 3 4 2 3" xfId="14236" xr:uid="{00000000-0005-0000-0000-0000F7600000}"/>
    <cellStyle name="60% - Énfasis4 2 2 3 4 2 3 2" xfId="36303" xr:uid="{00000000-0005-0000-0000-0000F8600000}"/>
    <cellStyle name="60% - Énfasis4 2 2 3 4 2 4" xfId="9358" xr:uid="{00000000-0005-0000-0000-0000F9600000}"/>
    <cellStyle name="60% - Énfasis4 2 2 3 4 2 5" xfId="26483" xr:uid="{00000000-0005-0000-0000-0000FA600000}"/>
    <cellStyle name="60% - Énfasis4 2 2 3 4 2 6" xfId="41312" xr:uid="{00000000-0005-0000-0000-0000FB600000}"/>
    <cellStyle name="60% - Énfasis4 2 2 3 4 2 7" xfId="46375" xr:uid="{B6662626-ED10-4343-93ED-B33EAE5B2032}"/>
    <cellStyle name="60% - Énfasis4 2 2 3 4 3" xfId="6889" xr:uid="{00000000-0005-0000-0000-0000FC600000}"/>
    <cellStyle name="60% - Énfasis4 2 2 3 4 3 2" xfId="28982" xr:uid="{00000000-0005-0000-0000-0000FD600000}"/>
    <cellStyle name="60% - Énfasis4 2 2 3 4 4" xfId="16050" xr:uid="{00000000-0005-0000-0000-0000FE600000}"/>
    <cellStyle name="60% - Énfasis4 2 2 3 4 4 2" xfId="33867" xr:uid="{00000000-0005-0000-0000-0000FF600000}"/>
    <cellStyle name="60% - Énfasis4 2 2 3 4 5" xfId="21291" xr:uid="{00000000-0005-0000-0000-000000610000}"/>
    <cellStyle name="60% - Énfasis4 2 2 3 4 6" xfId="11800" xr:uid="{00000000-0005-0000-0000-000001610000}"/>
    <cellStyle name="60% - Énfasis4 2 2 3 4 7" xfId="23941" xr:uid="{00000000-0005-0000-0000-000002610000}"/>
    <cellStyle name="60% - Énfasis4 2 2 3 4 8" xfId="38771" xr:uid="{00000000-0005-0000-0000-000003610000}"/>
    <cellStyle name="60% - Énfasis4 2 2 3 4 9" xfId="43839" xr:uid="{BA89446A-AF8D-43FB-B7D0-2A4C2D8B0099}"/>
    <cellStyle name="60% - Énfasis4 2 2 3 5" xfId="2589" xr:uid="{00000000-0005-0000-0000-000004610000}"/>
    <cellStyle name="60% - Énfasis4 2 2 3 5 2" xfId="5031" xr:uid="{00000000-0005-0000-0000-000005610000}"/>
    <cellStyle name="60% - Énfasis4 2 2 3 5 2 2" xfId="19141" xr:uid="{00000000-0005-0000-0000-000006610000}"/>
    <cellStyle name="60% - Énfasis4 2 2 3 5 2 2 2" xfId="32034" xr:uid="{00000000-0005-0000-0000-000007610000}"/>
    <cellStyle name="60% - Énfasis4 2 2 3 5 2 3" xfId="14852" xr:uid="{00000000-0005-0000-0000-000008610000}"/>
    <cellStyle name="60% - Énfasis4 2 2 3 5 2 3 2" xfId="36919" xr:uid="{00000000-0005-0000-0000-000009610000}"/>
    <cellStyle name="60% - Énfasis4 2 2 3 5 2 4" xfId="9974" xr:uid="{00000000-0005-0000-0000-00000A610000}"/>
    <cellStyle name="60% - Énfasis4 2 2 3 5 2 5" xfId="27099" xr:uid="{00000000-0005-0000-0000-00000B610000}"/>
    <cellStyle name="60% - Énfasis4 2 2 3 5 2 6" xfId="41928" xr:uid="{00000000-0005-0000-0000-00000C610000}"/>
    <cellStyle name="60% - Énfasis4 2 2 3 5 2 7" xfId="46991" xr:uid="{D2ECC5A5-BB90-4A07-9F51-BD0EF1160AFC}"/>
    <cellStyle name="60% - Énfasis4 2 2 3 5 3" xfId="7505" xr:uid="{00000000-0005-0000-0000-00000D610000}"/>
    <cellStyle name="60% - Énfasis4 2 2 3 5 3 2" xfId="29598" xr:uid="{00000000-0005-0000-0000-00000E610000}"/>
    <cellStyle name="60% - Énfasis4 2 2 3 5 4" xfId="16666" xr:uid="{00000000-0005-0000-0000-00000F610000}"/>
    <cellStyle name="60% - Énfasis4 2 2 3 5 4 2" xfId="34483" xr:uid="{00000000-0005-0000-0000-000010610000}"/>
    <cellStyle name="60% - Énfasis4 2 2 3 5 5" xfId="21907" xr:uid="{00000000-0005-0000-0000-000011610000}"/>
    <cellStyle name="60% - Énfasis4 2 2 3 5 6" xfId="12416" xr:uid="{00000000-0005-0000-0000-000012610000}"/>
    <cellStyle name="60% - Énfasis4 2 2 3 5 7" xfId="24557" xr:uid="{00000000-0005-0000-0000-000013610000}"/>
    <cellStyle name="60% - Énfasis4 2 2 3 5 8" xfId="39387" xr:uid="{00000000-0005-0000-0000-000014610000}"/>
    <cellStyle name="60% - Énfasis4 2 2 3 5 9" xfId="44455" xr:uid="{FF3F2CC1-0399-4CF8-BB78-B42788CF094A}"/>
    <cellStyle name="60% - Énfasis4 2 2 3 6" xfId="918" xr:uid="{00000000-0005-0000-0000-000015610000}"/>
    <cellStyle name="60% - Énfasis4 2 2 3 6 2" xfId="3363" xr:uid="{00000000-0005-0000-0000-000016610000}"/>
    <cellStyle name="60% - Énfasis4 2 2 3 6 2 2" xfId="17473" xr:uid="{00000000-0005-0000-0000-000017610000}"/>
    <cellStyle name="60% - Énfasis4 2 2 3 6 2 2 2" xfId="30366" xr:uid="{00000000-0005-0000-0000-000018610000}"/>
    <cellStyle name="60% - Énfasis4 2 2 3 6 2 3" xfId="13184" xr:uid="{00000000-0005-0000-0000-000019610000}"/>
    <cellStyle name="60% - Énfasis4 2 2 3 6 2 3 2" xfId="35251" xr:uid="{00000000-0005-0000-0000-00001A610000}"/>
    <cellStyle name="60% - Énfasis4 2 2 3 6 2 4" xfId="8306" xr:uid="{00000000-0005-0000-0000-00001B610000}"/>
    <cellStyle name="60% - Énfasis4 2 2 3 6 2 5" xfId="25431" xr:uid="{00000000-0005-0000-0000-00001C610000}"/>
    <cellStyle name="60% - Énfasis4 2 2 3 6 2 6" xfId="40260" xr:uid="{00000000-0005-0000-0000-00001D610000}"/>
    <cellStyle name="60% - Énfasis4 2 2 3 6 2 7" xfId="45323" xr:uid="{535CF24A-F191-4157-8C2A-4FB2C9173724}"/>
    <cellStyle name="60% - Énfasis4 2 2 3 6 3" xfId="5837" xr:uid="{00000000-0005-0000-0000-00001E610000}"/>
    <cellStyle name="60% - Énfasis4 2 2 3 6 3 2" xfId="27930" xr:uid="{00000000-0005-0000-0000-00001F610000}"/>
    <cellStyle name="60% - Énfasis4 2 2 3 6 4" xfId="20239" xr:uid="{00000000-0005-0000-0000-000020610000}"/>
    <cellStyle name="60% - Énfasis4 2 2 3 6 4 2" xfId="32815" xr:uid="{00000000-0005-0000-0000-000021610000}"/>
    <cellStyle name="60% - Énfasis4 2 2 3 6 5" xfId="10748" xr:uid="{00000000-0005-0000-0000-000022610000}"/>
    <cellStyle name="60% - Énfasis4 2 2 3 6 6" xfId="22889" xr:uid="{00000000-0005-0000-0000-000023610000}"/>
    <cellStyle name="60% - Énfasis4 2 2 3 6 7" xfId="37719" xr:uid="{00000000-0005-0000-0000-000024610000}"/>
    <cellStyle name="60% - Énfasis4 2 2 3 6 8" xfId="42787" xr:uid="{C341C939-8C59-48A2-881E-F238641605DB}"/>
    <cellStyle name="60% - Énfasis4 2 2 3 7" xfId="2864" xr:uid="{00000000-0005-0000-0000-000025610000}"/>
    <cellStyle name="60% - Énfasis4 2 2 3 7 2" xfId="16974" xr:uid="{00000000-0005-0000-0000-000026610000}"/>
    <cellStyle name="60% - Énfasis4 2 2 3 7 2 2" xfId="29867" xr:uid="{00000000-0005-0000-0000-000027610000}"/>
    <cellStyle name="60% - Énfasis4 2 2 3 7 3" xfId="12685" xr:uid="{00000000-0005-0000-0000-000028610000}"/>
    <cellStyle name="60% - Énfasis4 2 2 3 7 3 2" xfId="34752" xr:uid="{00000000-0005-0000-0000-000029610000}"/>
    <cellStyle name="60% - Énfasis4 2 2 3 7 4" xfId="7807" xr:uid="{00000000-0005-0000-0000-00002A610000}"/>
    <cellStyle name="60% - Énfasis4 2 2 3 7 5" xfId="24932" xr:uid="{00000000-0005-0000-0000-00002B610000}"/>
    <cellStyle name="60% - Énfasis4 2 2 3 7 6" xfId="39761" xr:uid="{00000000-0005-0000-0000-00002C610000}"/>
    <cellStyle name="60% - Énfasis4 2 2 3 7 7" xfId="44824" xr:uid="{BC921E4C-1143-4875-B927-F0B08A423D2E}"/>
    <cellStyle name="60% - Énfasis4 2 2 3 8" xfId="5338" xr:uid="{00000000-0005-0000-0000-00002D610000}"/>
    <cellStyle name="60% - Énfasis4 2 2 3 8 2" xfId="27431" xr:uid="{00000000-0005-0000-0000-00002E610000}"/>
    <cellStyle name="60% - Énfasis4 2 2 3 9" xfId="14981" xr:uid="{00000000-0005-0000-0000-00002F610000}"/>
    <cellStyle name="60% - Énfasis4 2 2 3 9 2" xfId="32316" xr:uid="{00000000-0005-0000-0000-000030610000}"/>
    <cellStyle name="60% - Énfasis4 2 2 4" xfId="458" xr:uid="{00000000-0005-0000-0000-000031610000}"/>
    <cellStyle name="60% - Énfasis4 2 2 4 10" xfId="19409" xr:uid="{00000000-0005-0000-0000-000032610000}"/>
    <cellStyle name="60% - Énfasis4 2 2 4 11" xfId="19821" xr:uid="{00000000-0005-0000-0000-000033610000}"/>
    <cellStyle name="60% - Énfasis4 2 2 4 12" xfId="10348" xr:uid="{00000000-0005-0000-0000-000034610000}"/>
    <cellStyle name="60% - Énfasis4 2 2 4 13" xfId="22489" xr:uid="{00000000-0005-0000-0000-000035610000}"/>
    <cellStyle name="60% - Énfasis4 2 2 4 14" xfId="37319" xr:uid="{00000000-0005-0000-0000-000036610000}"/>
    <cellStyle name="60% - Énfasis4 2 2 4 15" xfId="42387" xr:uid="{669415B3-DEE8-4841-B6CC-0EE2F4F2F840}"/>
    <cellStyle name="60% - Énfasis4 2 2 4 2" xfId="706" xr:uid="{00000000-0005-0000-0000-000037610000}"/>
    <cellStyle name="60% - Énfasis4 2 2 4 2 10" xfId="37563" xr:uid="{00000000-0005-0000-0000-000038610000}"/>
    <cellStyle name="60% - Énfasis4 2 2 4 2 11" xfId="42631" xr:uid="{50D204FE-ACDB-4E6F-ADD4-4A7217145883}"/>
    <cellStyle name="60% - Énfasis4 2 2 4 2 2" xfId="2316" xr:uid="{00000000-0005-0000-0000-000039610000}"/>
    <cellStyle name="60% - Énfasis4 2 2 4 2 2 2" xfId="4758" xr:uid="{00000000-0005-0000-0000-00003A610000}"/>
    <cellStyle name="60% - Énfasis4 2 2 4 2 2 2 2" xfId="18868" xr:uid="{00000000-0005-0000-0000-00003B610000}"/>
    <cellStyle name="60% - Énfasis4 2 2 4 2 2 2 2 2" xfId="31761" xr:uid="{00000000-0005-0000-0000-00003C610000}"/>
    <cellStyle name="60% - Énfasis4 2 2 4 2 2 2 3" xfId="14579" xr:uid="{00000000-0005-0000-0000-00003D610000}"/>
    <cellStyle name="60% - Énfasis4 2 2 4 2 2 2 3 2" xfId="36646" xr:uid="{00000000-0005-0000-0000-00003E610000}"/>
    <cellStyle name="60% - Énfasis4 2 2 4 2 2 2 4" xfId="9701" xr:uid="{00000000-0005-0000-0000-00003F610000}"/>
    <cellStyle name="60% - Énfasis4 2 2 4 2 2 2 5" xfId="26826" xr:uid="{00000000-0005-0000-0000-000040610000}"/>
    <cellStyle name="60% - Énfasis4 2 2 4 2 2 2 6" xfId="41655" xr:uid="{00000000-0005-0000-0000-000041610000}"/>
    <cellStyle name="60% - Énfasis4 2 2 4 2 2 2 7" xfId="46718" xr:uid="{E57AAED9-E429-4109-BE16-FF1EA1E1C6CE}"/>
    <cellStyle name="60% - Énfasis4 2 2 4 2 2 3" xfId="7232" xr:uid="{00000000-0005-0000-0000-000042610000}"/>
    <cellStyle name="60% - Énfasis4 2 2 4 2 2 3 2" xfId="29325" xr:uid="{00000000-0005-0000-0000-000043610000}"/>
    <cellStyle name="60% - Énfasis4 2 2 4 2 2 4" xfId="16393" xr:uid="{00000000-0005-0000-0000-000044610000}"/>
    <cellStyle name="60% - Énfasis4 2 2 4 2 2 4 2" xfId="34210" xr:uid="{00000000-0005-0000-0000-000045610000}"/>
    <cellStyle name="60% - Énfasis4 2 2 4 2 2 5" xfId="21634" xr:uid="{00000000-0005-0000-0000-000046610000}"/>
    <cellStyle name="60% - Énfasis4 2 2 4 2 2 6" xfId="12143" xr:uid="{00000000-0005-0000-0000-000047610000}"/>
    <cellStyle name="60% - Énfasis4 2 2 4 2 2 7" xfId="24284" xr:uid="{00000000-0005-0000-0000-000048610000}"/>
    <cellStyle name="60% - Énfasis4 2 2 4 2 2 8" xfId="39114" xr:uid="{00000000-0005-0000-0000-000049610000}"/>
    <cellStyle name="60% - Énfasis4 2 2 4 2 2 9" xfId="44182" xr:uid="{42B7ED33-9BC5-4D49-9C58-6A44097C36A2}"/>
    <cellStyle name="60% - Énfasis4 2 2 4 2 3" xfId="1703" xr:uid="{00000000-0005-0000-0000-00004A610000}"/>
    <cellStyle name="60% - Énfasis4 2 2 4 2 3 2" xfId="4145" xr:uid="{00000000-0005-0000-0000-00004B610000}"/>
    <cellStyle name="60% - Énfasis4 2 2 4 2 3 2 2" xfId="18255" xr:uid="{00000000-0005-0000-0000-00004C610000}"/>
    <cellStyle name="60% - Énfasis4 2 2 4 2 3 2 2 2" xfId="31148" xr:uid="{00000000-0005-0000-0000-00004D610000}"/>
    <cellStyle name="60% - Énfasis4 2 2 4 2 3 2 3" xfId="13966" xr:uid="{00000000-0005-0000-0000-00004E610000}"/>
    <cellStyle name="60% - Énfasis4 2 2 4 2 3 2 3 2" xfId="36033" xr:uid="{00000000-0005-0000-0000-00004F610000}"/>
    <cellStyle name="60% - Énfasis4 2 2 4 2 3 2 4" xfId="9088" xr:uid="{00000000-0005-0000-0000-000050610000}"/>
    <cellStyle name="60% - Énfasis4 2 2 4 2 3 2 5" xfId="26213" xr:uid="{00000000-0005-0000-0000-000051610000}"/>
    <cellStyle name="60% - Énfasis4 2 2 4 2 3 2 6" xfId="41042" xr:uid="{00000000-0005-0000-0000-000052610000}"/>
    <cellStyle name="60% - Énfasis4 2 2 4 2 3 2 7" xfId="46105" xr:uid="{70B28036-19B1-4AE4-B8B1-A63F4658378B}"/>
    <cellStyle name="60% - Énfasis4 2 2 4 2 3 3" xfId="6619" xr:uid="{00000000-0005-0000-0000-000053610000}"/>
    <cellStyle name="60% - Énfasis4 2 2 4 2 3 3 2" xfId="28712" xr:uid="{00000000-0005-0000-0000-000054610000}"/>
    <cellStyle name="60% - Énfasis4 2 2 4 2 3 4" xfId="21021" xr:uid="{00000000-0005-0000-0000-000055610000}"/>
    <cellStyle name="60% - Énfasis4 2 2 4 2 3 4 2" xfId="33597" xr:uid="{00000000-0005-0000-0000-000056610000}"/>
    <cellStyle name="60% - Énfasis4 2 2 4 2 3 5" xfId="11530" xr:uid="{00000000-0005-0000-0000-000057610000}"/>
    <cellStyle name="60% - Énfasis4 2 2 4 2 3 6" xfId="23671" xr:uid="{00000000-0005-0000-0000-000058610000}"/>
    <cellStyle name="60% - Énfasis4 2 2 4 2 3 7" xfId="38501" xr:uid="{00000000-0005-0000-0000-000059610000}"/>
    <cellStyle name="60% - Énfasis4 2 2 4 2 3 8" xfId="43569" xr:uid="{D4193C9C-0223-4A1A-BE14-488FD590777C}"/>
    <cellStyle name="60% - Énfasis4 2 2 4 2 4" xfId="3207" xr:uid="{00000000-0005-0000-0000-00005A610000}"/>
    <cellStyle name="60% - Énfasis4 2 2 4 2 4 2" xfId="17317" xr:uid="{00000000-0005-0000-0000-00005B610000}"/>
    <cellStyle name="60% - Énfasis4 2 2 4 2 4 2 2" xfId="30210" xr:uid="{00000000-0005-0000-0000-00005C610000}"/>
    <cellStyle name="60% - Énfasis4 2 2 4 2 4 3" xfId="13028" xr:uid="{00000000-0005-0000-0000-00005D610000}"/>
    <cellStyle name="60% - Énfasis4 2 2 4 2 4 3 2" xfId="35095" xr:uid="{00000000-0005-0000-0000-00005E610000}"/>
    <cellStyle name="60% - Énfasis4 2 2 4 2 4 4" xfId="8150" xr:uid="{00000000-0005-0000-0000-00005F610000}"/>
    <cellStyle name="60% - Énfasis4 2 2 4 2 4 5" xfId="25275" xr:uid="{00000000-0005-0000-0000-000060610000}"/>
    <cellStyle name="60% - Énfasis4 2 2 4 2 4 6" xfId="40104" xr:uid="{00000000-0005-0000-0000-000061610000}"/>
    <cellStyle name="60% - Énfasis4 2 2 4 2 4 7" xfId="45167" xr:uid="{C3FDF5FD-4EFA-4562-B785-DE079F45FA08}"/>
    <cellStyle name="60% - Énfasis4 2 2 4 2 5" xfId="5681" xr:uid="{00000000-0005-0000-0000-000062610000}"/>
    <cellStyle name="60% - Énfasis4 2 2 4 2 5 2" xfId="27774" xr:uid="{00000000-0005-0000-0000-000063610000}"/>
    <cellStyle name="60% - Énfasis4 2 2 4 2 6" xfId="15762" xr:uid="{00000000-0005-0000-0000-000064610000}"/>
    <cellStyle name="60% - Énfasis4 2 2 4 2 6 2" xfId="32659" xr:uid="{00000000-0005-0000-0000-000065610000}"/>
    <cellStyle name="60% - Énfasis4 2 2 4 2 7" xfId="20065" xr:uid="{00000000-0005-0000-0000-000066610000}"/>
    <cellStyle name="60% - Énfasis4 2 2 4 2 8" xfId="10592" xr:uid="{00000000-0005-0000-0000-000067610000}"/>
    <cellStyle name="60% - Énfasis4 2 2 4 2 9" xfId="22733" xr:uid="{00000000-0005-0000-0000-000068610000}"/>
    <cellStyle name="60% - Énfasis4 2 2 4 3" xfId="1459" xr:uid="{00000000-0005-0000-0000-000069610000}"/>
    <cellStyle name="60% - Énfasis4 2 2 4 3 2" xfId="3901" xr:uid="{00000000-0005-0000-0000-00006A610000}"/>
    <cellStyle name="60% - Énfasis4 2 2 4 3 2 2" xfId="18011" xr:uid="{00000000-0005-0000-0000-00006B610000}"/>
    <cellStyle name="60% - Énfasis4 2 2 4 3 2 2 2" xfId="30904" xr:uid="{00000000-0005-0000-0000-00006C610000}"/>
    <cellStyle name="60% - Énfasis4 2 2 4 3 2 3" xfId="13722" xr:uid="{00000000-0005-0000-0000-00006D610000}"/>
    <cellStyle name="60% - Énfasis4 2 2 4 3 2 3 2" xfId="35789" xr:uid="{00000000-0005-0000-0000-00006E610000}"/>
    <cellStyle name="60% - Énfasis4 2 2 4 3 2 4" xfId="8844" xr:uid="{00000000-0005-0000-0000-00006F610000}"/>
    <cellStyle name="60% - Énfasis4 2 2 4 3 2 5" xfId="25969" xr:uid="{00000000-0005-0000-0000-000070610000}"/>
    <cellStyle name="60% - Énfasis4 2 2 4 3 2 6" xfId="40798" xr:uid="{00000000-0005-0000-0000-000071610000}"/>
    <cellStyle name="60% - Énfasis4 2 2 4 3 2 7" xfId="45861" xr:uid="{E94A6F48-3496-4D55-8B96-AE6DED95E79C}"/>
    <cellStyle name="60% - Énfasis4 2 2 4 3 3" xfId="6375" xr:uid="{00000000-0005-0000-0000-000072610000}"/>
    <cellStyle name="60% - Énfasis4 2 2 4 3 3 2" xfId="28468" xr:uid="{00000000-0005-0000-0000-000073610000}"/>
    <cellStyle name="60% - Énfasis4 2 2 4 3 4" xfId="15518" xr:uid="{00000000-0005-0000-0000-000074610000}"/>
    <cellStyle name="60% - Énfasis4 2 2 4 3 4 2" xfId="33353" xr:uid="{00000000-0005-0000-0000-000075610000}"/>
    <cellStyle name="60% - Énfasis4 2 2 4 3 5" xfId="20777" xr:uid="{00000000-0005-0000-0000-000076610000}"/>
    <cellStyle name="60% - Énfasis4 2 2 4 3 6" xfId="11286" xr:uid="{00000000-0005-0000-0000-000077610000}"/>
    <cellStyle name="60% - Énfasis4 2 2 4 3 7" xfId="23427" xr:uid="{00000000-0005-0000-0000-000078610000}"/>
    <cellStyle name="60% - Énfasis4 2 2 4 3 8" xfId="38257" xr:uid="{00000000-0005-0000-0000-000079610000}"/>
    <cellStyle name="60% - Énfasis4 2 2 4 3 9" xfId="43325" xr:uid="{3A840649-9D62-469C-8A46-D804B41642D0}"/>
    <cellStyle name="60% - Énfasis4 2 2 4 4" xfId="2072" xr:uid="{00000000-0005-0000-0000-00007A610000}"/>
    <cellStyle name="60% - Énfasis4 2 2 4 4 2" xfId="4514" xr:uid="{00000000-0005-0000-0000-00007B610000}"/>
    <cellStyle name="60% - Énfasis4 2 2 4 4 2 2" xfId="18624" xr:uid="{00000000-0005-0000-0000-00007C610000}"/>
    <cellStyle name="60% - Énfasis4 2 2 4 4 2 2 2" xfId="31517" xr:uid="{00000000-0005-0000-0000-00007D610000}"/>
    <cellStyle name="60% - Énfasis4 2 2 4 4 2 3" xfId="14335" xr:uid="{00000000-0005-0000-0000-00007E610000}"/>
    <cellStyle name="60% - Énfasis4 2 2 4 4 2 3 2" xfId="36402" xr:uid="{00000000-0005-0000-0000-00007F610000}"/>
    <cellStyle name="60% - Énfasis4 2 2 4 4 2 4" xfId="9457" xr:uid="{00000000-0005-0000-0000-000080610000}"/>
    <cellStyle name="60% - Énfasis4 2 2 4 4 2 5" xfId="26582" xr:uid="{00000000-0005-0000-0000-000081610000}"/>
    <cellStyle name="60% - Énfasis4 2 2 4 4 2 6" xfId="41411" xr:uid="{00000000-0005-0000-0000-000082610000}"/>
    <cellStyle name="60% - Énfasis4 2 2 4 4 2 7" xfId="46474" xr:uid="{4D23846F-E848-4985-8C03-8BCD364CB59D}"/>
    <cellStyle name="60% - Énfasis4 2 2 4 4 3" xfId="6988" xr:uid="{00000000-0005-0000-0000-000083610000}"/>
    <cellStyle name="60% - Énfasis4 2 2 4 4 3 2" xfId="29081" xr:uid="{00000000-0005-0000-0000-000084610000}"/>
    <cellStyle name="60% - Énfasis4 2 2 4 4 4" xfId="16149" xr:uid="{00000000-0005-0000-0000-000085610000}"/>
    <cellStyle name="60% - Énfasis4 2 2 4 4 4 2" xfId="33966" xr:uid="{00000000-0005-0000-0000-000086610000}"/>
    <cellStyle name="60% - Énfasis4 2 2 4 4 5" xfId="21390" xr:uid="{00000000-0005-0000-0000-000087610000}"/>
    <cellStyle name="60% - Énfasis4 2 2 4 4 6" xfId="11899" xr:uid="{00000000-0005-0000-0000-000088610000}"/>
    <cellStyle name="60% - Énfasis4 2 2 4 4 7" xfId="24040" xr:uid="{00000000-0005-0000-0000-000089610000}"/>
    <cellStyle name="60% - Énfasis4 2 2 4 4 8" xfId="38870" xr:uid="{00000000-0005-0000-0000-00008A610000}"/>
    <cellStyle name="60% - Énfasis4 2 2 4 4 9" xfId="43938" xr:uid="{9984BE94-E69E-4793-8C0C-029A7A157C95}"/>
    <cellStyle name="60% - Énfasis4 2 2 4 5" xfId="2590" xr:uid="{00000000-0005-0000-0000-00008B610000}"/>
    <cellStyle name="60% - Énfasis4 2 2 4 5 2" xfId="5032" xr:uid="{00000000-0005-0000-0000-00008C610000}"/>
    <cellStyle name="60% - Énfasis4 2 2 4 5 2 2" xfId="19142" xr:uid="{00000000-0005-0000-0000-00008D610000}"/>
    <cellStyle name="60% - Énfasis4 2 2 4 5 2 2 2" xfId="32035" xr:uid="{00000000-0005-0000-0000-00008E610000}"/>
    <cellStyle name="60% - Énfasis4 2 2 4 5 2 3" xfId="14853" xr:uid="{00000000-0005-0000-0000-00008F610000}"/>
    <cellStyle name="60% - Énfasis4 2 2 4 5 2 3 2" xfId="36920" xr:uid="{00000000-0005-0000-0000-000090610000}"/>
    <cellStyle name="60% - Énfasis4 2 2 4 5 2 4" xfId="9975" xr:uid="{00000000-0005-0000-0000-000091610000}"/>
    <cellStyle name="60% - Énfasis4 2 2 4 5 2 5" xfId="27100" xr:uid="{00000000-0005-0000-0000-000092610000}"/>
    <cellStyle name="60% - Énfasis4 2 2 4 5 2 6" xfId="41929" xr:uid="{00000000-0005-0000-0000-000093610000}"/>
    <cellStyle name="60% - Énfasis4 2 2 4 5 2 7" xfId="46992" xr:uid="{8BCF7375-76D1-491F-89CD-066CF0F4D51C}"/>
    <cellStyle name="60% - Énfasis4 2 2 4 5 3" xfId="7506" xr:uid="{00000000-0005-0000-0000-000094610000}"/>
    <cellStyle name="60% - Énfasis4 2 2 4 5 3 2" xfId="29599" xr:uid="{00000000-0005-0000-0000-000095610000}"/>
    <cellStyle name="60% - Énfasis4 2 2 4 5 4" xfId="16667" xr:uid="{00000000-0005-0000-0000-000096610000}"/>
    <cellStyle name="60% - Énfasis4 2 2 4 5 4 2" xfId="34484" xr:uid="{00000000-0005-0000-0000-000097610000}"/>
    <cellStyle name="60% - Énfasis4 2 2 4 5 5" xfId="21908" xr:uid="{00000000-0005-0000-0000-000098610000}"/>
    <cellStyle name="60% - Énfasis4 2 2 4 5 6" xfId="12417" xr:uid="{00000000-0005-0000-0000-000099610000}"/>
    <cellStyle name="60% - Énfasis4 2 2 4 5 7" xfId="24558" xr:uid="{00000000-0005-0000-0000-00009A610000}"/>
    <cellStyle name="60% - Énfasis4 2 2 4 5 8" xfId="39388" xr:uid="{00000000-0005-0000-0000-00009B610000}"/>
    <cellStyle name="60% - Énfasis4 2 2 4 5 9" xfId="44456" xr:uid="{C57B06D0-E53C-402B-9FA9-3967B6EAD7A7}"/>
    <cellStyle name="60% - Énfasis4 2 2 4 6" xfId="1017" xr:uid="{00000000-0005-0000-0000-00009C610000}"/>
    <cellStyle name="60% - Énfasis4 2 2 4 6 2" xfId="3462" xr:uid="{00000000-0005-0000-0000-00009D610000}"/>
    <cellStyle name="60% - Énfasis4 2 2 4 6 2 2" xfId="17572" xr:uid="{00000000-0005-0000-0000-00009E610000}"/>
    <cellStyle name="60% - Énfasis4 2 2 4 6 2 2 2" xfId="30465" xr:uid="{00000000-0005-0000-0000-00009F610000}"/>
    <cellStyle name="60% - Énfasis4 2 2 4 6 2 3" xfId="13283" xr:uid="{00000000-0005-0000-0000-0000A0610000}"/>
    <cellStyle name="60% - Énfasis4 2 2 4 6 2 3 2" xfId="35350" xr:uid="{00000000-0005-0000-0000-0000A1610000}"/>
    <cellStyle name="60% - Énfasis4 2 2 4 6 2 4" xfId="8405" xr:uid="{00000000-0005-0000-0000-0000A2610000}"/>
    <cellStyle name="60% - Énfasis4 2 2 4 6 2 5" xfId="25530" xr:uid="{00000000-0005-0000-0000-0000A3610000}"/>
    <cellStyle name="60% - Énfasis4 2 2 4 6 2 6" xfId="40359" xr:uid="{00000000-0005-0000-0000-0000A4610000}"/>
    <cellStyle name="60% - Énfasis4 2 2 4 6 2 7" xfId="45422" xr:uid="{48583222-8950-49C2-B635-9553413F4916}"/>
    <cellStyle name="60% - Énfasis4 2 2 4 6 3" xfId="5936" xr:uid="{00000000-0005-0000-0000-0000A5610000}"/>
    <cellStyle name="60% - Énfasis4 2 2 4 6 3 2" xfId="28029" xr:uid="{00000000-0005-0000-0000-0000A6610000}"/>
    <cellStyle name="60% - Énfasis4 2 2 4 6 4" xfId="20338" xr:uid="{00000000-0005-0000-0000-0000A7610000}"/>
    <cellStyle name="60% - Énfasis4 2 2 4 6 4 2" xfId="32914" xr:uid="{00000000-0005-0000-0000-0000A8610000}"/>
    <cellStyle name="60% - Énfasis4 2 2 4 6 5" xfId="10847" xr:uid="{00000000-0005-0000-0000-0000A9610000}"/>
    <cellStyle name="60% - Énfasis4 2 2 4 6 6" xfId="22988" xr:uid="{00000000-0005-0000-0000-0000AA610000}"/>
    <cellStyle name="60% - Énfasis4 2 2 4 6 7" xfId="37818" xr:uid="{00000000-0005-0000-0000-0000AB610000}"/>
    <cellStyle name="60% - Énfasis4 2 2 4 6 8" xfId="42886" xr:uid="{C61DB553-4536-4DE6-B3C6-5547C02A400C}"/>
    <cellStyle name="60% - Énfasis4 2 2 4 7" xfId="2963" xr:uid="{00000000-0005-0000-0000-0000AC610000}"/>
    <cellStyle name="60% - Énfasis4 2 2 4 7 2" xfId="17073" xr:uid="{00000000-0005-0000-0000-0000AD610000}"/>
    <cellStyle name="60% - Énfasis4 2 2 4 7 2 2" xfId="29966" xr:uid="{00000000-0005-0000-0000-0000AE610000}"/>
    <cellStyle name="60% - Énfasis4 2 2 4 7 3" xfId="12784" xr:uid="{00000000-0005-0000-0000-0000AF610000}"/>
    <cellStyle name="60% - Énfasis4 2 2 4 7 3 2" xfId="34851" xr:uid="{00000000-0005-0000-0000-0000B0610000}"/>
    <cellStyle name="60% - Énfasis4 2 2 4 7 4" xfId="7906" xr:uid="{00000000-0005-0000-0000-0000B1610000}"/>
    <cellStyle name="60% - Énfasis4 2 2 4 7 5" xfId="25031" xr:uid="{00000000-0005-0000-0000-0000B2610000}"/>
    <cellStyle name="60% - Énfasis4 2 2 4 7 6" xfId="39860" xr:uid="{00000000-0005-0000-0000-0000B3610000}"/>
    <cellStyle name="60% - Énfasis4 2 2 4 7 7" xfId="44923" xr:uid="{710292FC-2407-4DBB-A6DA-87253CF27BE4}"/>
    <cellStyle name="60% - Énfasis4 2 2 4 8" xfId="5437" xr:uid="{00000000-0005-0000-0000-0000B4610000}"/>
    <cellStyle name="60% - Énfasis4 2 2 4 8 2" xfId="27530" xr:uid="{00000000-0005-0000-0000-0000B5610000}"/>
    <cellStyle name="60% - Énfasis4 2 2 4 9" xfId="15079" xr:uid="{00000000-0005-0000-0000-0000B6610000}"/>
    <cellStyle name="60% - Énfasis4 2 2 4 9 2" xfId="32415" xr:uid="{00000000-0005-0000-0000-0000B7610000}"/>
    <cellStyle name="60% - Énfasis4 2 2 5" xfId="531" xr:uid="{00000000-0005-0000-0000-0000B8610000}"/>
    <cellStyle name="60% - Énfasis4 2 2 5 10" xfId="19479" xr:uid="{00000000-0005-0000-0000-0000B9610000}"/>
    <cellStyle name="60% - Énfasis4 2 2 5 11" xfId="19891" xr:uid="{00000000-0005-0000-0000-0000BA610000}"/>
    <cellStyle name="60% - Énfasis4 2 2 5 12" xfId="10418" xr:uid="{00000000-0005-0000-0000-0000BB610000}"/>
    <cellStyle name="60% - Énfasis4 2 2 5 13" xfId="22559" xr:uid="{00000000-0005-0000-0000-0000BC610000}"/>
    <cellStyle name="60% - Énfasis4 2 2 5 14" xfId="37389" xr:uid="{00000000-0005-0000-0000-0000BD610000}"/>
    <cellStyle name="60% - Énfasis4 2 2 5 15" xfId="42457" xr:uid="{2A9BB6AD-FBE9-4DFF-8B5B-4C719023D5C1}"/>
    <cellStyle name="60% - Énfasis4 2 2 5 2" xfId="707" xr:uid="{00000000-0005-0000-0000-0000BE610000}"/>
    <cellStyle name="60% - Énfasis4 2 2 5 2 10" xfId="37564" xr:uid="{00000000-0005-0000-0000-0000BF610000}"/>
    <cellStyle name="60% - Énfasis4 2 2 5 2 11" xfId="42632" xr:uid="{D7D224B5-AF49-4698-9E9C-3C0C87FE7652}"/>
    <cellStyle name="60% - Énfasis4 2 2 5 2 2" xfId="2317" xr:uid="{00000000-0005-0000-0000-0000C0610000}"/>
    <cellStyle name="60% - Énfasis4 2 2 5 2 2 2" xfId="4759" xr:uid="{00000000-0005-0000-0000-0000C1610000}"/>
    <cellStyle name="60% - Énfasis4 2 2 5 2 2 2 2" xfId="18869" xr:uid="{00000000-0005-0000-0000-0000C2610000}"/>
    <cellStyle name="60% - Énfasis4 2 2 5 2 2 2 2 2" xfId="31762" xr:uid="{00000000-0005-0000-0000-0000C3610000}"/>
    <cellStyle name="60% - Énfasis4 2 2 5 2 2 2 3" xfId="14580" xr:uid="{00000000-0005-0000-0000-0000C4610000}"/>
    <cellStyle name="60% - Énfasis4 2 2 5 2 2 2 3 2" xfId="36647" xr:uid="{00000000-0005-0000-0000-0000C5610000}"/>
    <cellStyle name="60% - Énfasis4 2 2 5 2 2 2 4" xfId="9702" xr:uid="{00000000-0005-0000-0000-0000C6610000}"/>
    <cellStyle name="60% - Énfasis4 2 2 5 2 2 2 5" xfId="26827" xr:uid="{00000000-0005-0000-0000-0000C7610000}"/>
    <cellStyle name="60% - Énfasis4 2 2 5 2 2 2 6" xfId="41656" xr:uid="{00000000-0005-0000-0000-0000C8610000}"/>
    <cellStyle name="60% - Énfasis4 2 2 5 2 2 2 7" xfId="46719" xr:uid="{2E335C64-D754-45DF-9B66-D3E746096531}"/>
    <cellStyle name="60% - Énfasis4 2 2 5 2 2 3" xfId="7233" xr:uid="{00000000-0005-0000-0000-0000C9610000}"/>
    <cellStyle name="60% - Énfasis4 2 2 5 2 2 3 2" xfId="29326" xr:uid="{00000000-0005-0000-0000-0000CA610000}"/>
    <cellStyle name="60% - Énfasis4 2 2 5 2 2 4" xfId="16394" xr:uid="{00000000-0005-0000-0000-0000CB610000}"/>
    <cellStyle name="60% - Énfasis4 2 2 5 2 2 4 2" xfId="34211" xr:uid="{00000000-0005-0000-0000-0000CC610000}"/>
    <cellStyle name="60% - Énfasis4 2 2 5 2 2 5" xfId="21635" xr:uid="{00000000-0005-0000-0000-0000CD610000}"/>
    <cellStyle name="60% - Énfasis4 2 2 5 2 2 6" xfId="12144" xr:uid="{00000000-0005-0000-0000-0000CE610000}"/>
    <cellStyle name="60% - Énfasis4 2 2 5 2 2 7" xfId="24285" xr:uid="{00000000-0005-0000-0000-0000CF610000}"/>
    <cellStyle name="60% - Énfasis4 2 2 5 2 2 8" xfId="39115" xr:uid="{00000000-0005-0000-0000-0000D0610000}"/>
    <cellStyle name="60% - Énfasis4 2 2 5 2 2 9" xfId="44183" xr:uid="{334026FA-311E-4C0B-966E-C5E91B638428}"/>
    <cellStyle name="60% - Énfasis4 2 2 5 2 3" xfId="1704" xr:uid="{00000000-0005-0000-0000-0000D1610000}"/>
    <cellStyle name="60% - Énfasis4 2 2 5 2 3 2" xfId="4146" xr:uid="{00000000-0005-0000-0000-0000D2610000}"/>
    <cellStyle name="60% - Énfasis4 2 2 5 2 3 2 2" xfId="18256" xr:uid="{00000000-0005-0000-0000-0000D3610000}"/>
    <cellStyle name="60% - Énfasis4 2 2 5 2 3 2 2 2" xfId="31149" xr:uid="{00000000-0005-0000-0000-0000D4610000}"/>
    <cellStyle name="60% - Énfasis4 2 2 5 2 3 2 3" xfId="13967" xr:uid="{00000000-0005-0000-0000-0000D5610000}"/>
    <cellStyle name="60% - Énfasis4 2 2 5 2 3 2 3 2" xfId="36034" xr:uid="{00000000-0005-0000-0000-0000D6610000}"/>
    <cellStyle name="60% - Énfasis4 2 2 5 2 3 2 4" xfId="9089" xr:uid="{00000000-0005-0000-0000-0000D7610000}"/>
    <cellStyle name="60% - Énfasis4 2 2 5 2 3 2 5" xfId="26214" xr:uid="{00000000-0005-0000-0000-0000D8610000}"/>
    <cellStyle name="60% - Énfasis4 2 2 5 2 3 2 6" xfId="41043" xr:uid="{00000000-0005-0000-0000-0000D9610000}"/>
    <cellStyle name="60% - Énfasis4 2 2 5 2 3 2 7" xfId="46106" xr:uid="{41557086-842A-40F3-A3E4-798E00B806E8}"/>
    <cellStyle name="60% - Énfasis4 2 2 5 2 3 3" xfId="6620" xr:uid="{00000000-0005-0000-0000-0000DA610000}"/>
    <cellStyle name="60% - Énfasis4 2 2 5 2 3 3 2" xfId="28713" xr:uid="{00000000-0005-0000-0000-0000DB610000}"/>
    <cellStyle name="60% - Énfasis4 2 2 5 2 3 4" xfId="21022" xr:uid="{00000000-0005-0000-0000-0000DC610000}"/>
    <cellStyle name="60% - Énfasis4 2 2 5 2 3 4 2" xfId="33598" xr:uid="{00000000-0005-0000-0000-0000DD610000}"/>
    <cellStyle name="60% - Énfasis4 2 2 5 2 3 5" xfId="11531" xr:uid="{00000000-0005-0000-0000-0000DE610000}"/>
    <cellStyle name="60% - Énfasis4 2 2 5 2 3 6" xfId="23672" xr:uid="{00000000-0005-0000-0000-0000DF610000}"/>
    <cellStyle name="60% - Énfasis4 2 2 5 2 3 7" xfId="38502" xr:uid="{00000000-0005-0000-0000-0000E0610000}"/>
    <cellStyle name="60% - Énfasis4 2 2 5 2 3 8" xfId="43570" xr:uid="{9ED1FC8B-CDF1-4392-8008-2B2C2E63293C}"/>
    <cellStyle name="60% - Énfasis4 2 2 5 2 4" xfId="3208" xr:uid="{00000000-0005-0000-0000-0000E1610000}"/>
    <cellStyle name="60% - Énfasis4 2 2 5 2 4 2" xfId="17318" xr:uid="{00000000-0005-0000-0000-0000E2610000}"/>
    <cellStyle name="60% - Énfasis4 2 2 5 2 4 2 2" xfId="30211" xr:uid="{00000000-0005-0000-0000-0000E3610000}"/>
    <cellStyle name="60% - Énfasis4 2 2 5 2 4 3" xfId="13029" xr:uid="{00000000-0005-0000-0000-0000E4610000}"/>
    <cellStyle name="60% - Énfasis4 2 2 5 2 4 3 2" xfId="35096" xr:uid="{00000000-0005-0000-0000-0000E5610000}"/>
    <cellStyle name="60% - Énfasis4 2 2 5 2 4 4" xfId="8151" xr:uid="{00000000-0005-0000-0000-0000E6610000}"/>
    <cellStyle name="60% - Énfasis4 2 2 5 2 4 5" xfId="25276" xr:uid="{00000000-0005-0000-0000-0000E7610000}"/>
    <cellStyle name="60% - Énfasis4 2 2 5 2 4 6" xfId="40105" xr:uid="{00000000-0005-0000-0000-0000E8610000}"/>
    <cellStyle name="60% - Énfasis4 2 2 5 2 4 7" xfId="45168" xr:uid="{8FE1BDA4-CAB7-4C98-996F-4DA6DE8E82CB}"/>
    <cellStyle name="60% - Énfasis4 2 2 5 2 5" xfId="5682" xr:uid="{00000000-0005-0000-0000-0000E9610000}"/>
    <cellStyle name="60% - Énfasis4 2 2 5 2 5 2" xfId="27775" xr:uid="{00000000-0005-0000-0000-0000EA610000}"/>
    <cellStyle name="60% - Énfasis4 2 2 5 2 6" xfId="15763" xr:uid="{00000000-0005-0000-0000-0000EB610000}"/>
    <cellStyle name="60% - Énfasis4 2 2 5 2 6 2" xfId="32660" xr:uid="{00000000-0005-0000-0000-0000EC610000}"/>
    <cellStyle name="60% - Énfasis4 2 2 5 2 7" xfId="20066" xr:uid="{00000000-0005-0000-0000-0000ED610000}"/>
    <cellStyle name="60% - Énfasis4 2 2 5 2 8" xfId="10593" xr:uid="{00000000-0005-0000-0000-0000EE610000}"/>
    <cellStyle name="60% - Énfasis4 2 2 5 2 9" xfId="22734" xr:uid="{00000000-0005-0000-0000-0000EF610000}"/>
    <cellStyle name="60% - Énfasis4 2 2 5 3" xfId="1529" xr:uid="{00000000-0005-0000-0000-0000F0610000}"/>
    <cellStyle name="60% - Énfasis4 2 2 5 3 2" xfId="3971" xr:uid="{00000000-0005-0000-0000-0000F1610000}"/>
    <cellStyle name="60% - Énfasis4 2 2 5 3 2 2" xfId="18081" xr:uid="{00000000-0005-0000-0000-0000F2610000}"/>
    <cellStyle name="60% - Énfasis4 2 2 5 3 2 2 2" xfId="30974" xr:uid="{00000000-0005-0000-0000-0000F3610000}"/>
    <cellStyle name="60% - Énfasis4 2 2 5 3 2 3" xfId="13792" xr:uid="{00000000-0005-0000-0000-0000F4610000}"/>
    <cellStyle name="60% - Énfasis4 2 2 5 3 2 3 2" xfId="35859" xr:uid="{00000000-0005-0000-0000-0000F5610000}"/>
    <cellStyle name="60% - Énfasis4 2 2 5 3 2 4" xfId="8914" xr:uid="{00000000-0005-0000-0000-0000F6610000}"/>
    <cellStyle name="60% - Énfasis4 2 2 5 3 2 5" xfId="26039" xr:uid="{00000000-0005-0000-0000-0000F7610000}"/>
    <cellStyle name="60% - Énfasis4 2 2 5 3 2 6" xfId="40868" xr:uid="{00000000-0005-0000-0000-0000F8610000}"/>
    <cellStyle name="60% - Énfasis4 2 2 5 3 2 7" xfId="45931" xr:uid="{D3315308-29B7-458C-A794-4B285F7BC962}"/>
    <cellStyle name="60% - Énfasis4 2 2 5 3 3" xfId="6445" xr:uid="{00000000-0005-0000-0000-0000F9610000}"/>
    <cellStyle name="60% - Énfasis4 2 2 5 3 3 2" xfId="28538" xr:uid="{00000000-0005-0000-0000-0000FA610000}"/>
    <cellStyle name="60% - Énfasis4 2 2 5 3 4" xfId="15588" xr:uid="{00000000-0005-0000-0000-0000FB610000}"/>
    <cellStyle name="60% - Énfasis4 2 2 5 3 4 2" xfId="33423" xr:uid="{00000000-0005-0000-0000-0000FC610000}"/>
    <cellStyle name="60% - Énfasis4 2 2 5 3 5" xfId="20847" xr:uid="{00000000-0005-0000-0000-0000FD610000}"/>
    <cellStyle name="60% - Énfasis4 2 2 5 3 6" xfId="11356" xr:uid="{00000000-0005-0000-0000-0000FE610000}"/>
    <cellStyle name="60% - Énfasis4 2 2 5 3 7" xfId="23497" xr:uid="{00000000-0005-0000-0000-0000FF610000}"/>
    <cellStyle name="60% - Énfasis4 2 2 5 3 8" xfId="38327" xr:uid="{00000000-0005-0000-0000-000000620000}"/>
    <cellStyle name="60% - Énfasis4 2 2 5 3 9" xfId="43395" xr:uid="{9E8A1BB4-D5FC-4C71-8915-E804BAD3129D}"/>
    <cellStyle name="60% - Énfasis4 2 2 5 4" xfId="2142" xr:uid="{00000000-0005-0000-0000-000001620000}"/>
    <cellStyle name="60% - Énfasis4 2 2 5 4 2" xfId="4584" xr:uid="{00000000-0005-0000-0000-000002620000}"/>
    <cellStyle name="60% - Énfasis4 2 2 5 4 2 2" xfId="18694" xr:uid="{00000000-0005-0000-0000-000003620000}"/>
    <cellStyle name="60% - Énfasis4 2 2 5 4 2 2 2" xfId="31587" xr:uid="{00000000-0005-0000-0000-000004620000}"/>
    <cellStyle name="60% - Énfasis4 2 2 5 4 2 3" xfId="14405" xr:uid="{00000000-0005-0000-0000-000005620000}"/>
    <cellStyle name="60% - Énfasis4 2 2 5 4 2 3 2" xfId="36472" xr:uid="{00000000-0005-0000-0000-000006620000}"/>
    <cellStyle name="60% - Énfasis4 2 2 5 4 2 4" xfId="9527" xr:uid="{00000000-0005-0000-0000-000007620000}"/>
    <cellStyle name="60% - Énfasis4 2 2 5 4 2 5" xfId="26652" xr:uid="{00000000-0005-0000-0000-000008620000}"/>
    <cellStyle name="60% - Énfasis4 2 2 5 4 2 6" xfId="41481" xr:uid="{00000000-0005-0000-0000-000009620000}"/>
    <cellStyle name="60% - Énfasis4 2 2 5 4 2 7" xfId="46544" xr:uid="{5B9322F4-B0D2-482F-A54E-B8AF1EBA1519}"/>
    <cellStyle name="60% - Énfasis4 2 2 5 4 3" xfId="7058" xr:uid="{00000000-0005-0000-0000-00000A620000}"/>
    <cellStyle name="60% - Énfasis4 2 2 5 4 3 2" xfId="29151" xr:uid="{00000000-0005-0000-0000-00000B620000}"/>
    <cellStyle name="60% - Énfasis4 2 2 5 4 4" xfId="16219" xr:uid="{00000000-0005-0000-0000-00000C620000}"/>
    <cellStyle name="60% - Énfasis4 2 2 5 4 4 2" xfId="34036" xr:uid="{00000000-0005-0000-0000-00000D620000}"/>
    <cellStyle name="60% - Énfasis4 2 2 5 4 5" xfId="21460" xr:uid="{00000000-0005-0000-0000-00000E620000}"/>
    <cellStyle name="60% - Énfasis4 2 2 5 4 6" xfId="11969" xr:uid="{00000000-0005-0000-0000-00000F620000}"/>
    <cellStyle name="60% - Énfasis4 2 2 5 4 7" xfId="24110" xr:uid="{00000000-0005-0000-0000-000010620000}"/>
    <cellStyle name="60% - Énfasis4 2 2 5 4 8" xfId="38940" xr:uid="{00000000-0005-0000-0000-000011620000}"/>
    <cellStyle name="60% - Énfasis4 2 2 5 4 9" xfId="44008" xr:uid="{FD252790-F2B8-4EA4-B1AE-33E4D6B25C4B}"/>
    <cellStyle name="60% - Énfasis4 2 2 5 5" xfId="2591" xr:uid="{00000000-0005-0000-0000-000012620000}"/>
    <cellStyle name="60% - Énfasis4 2 2 5 5 2" xfId="5033" xr:uid="{00000000-0005-0000-0000-000013620000}"/>
    <cellStyle name="60% - Énfasis4 2 2 5 5 2 2" xfId="19143" xr:uid="{00000000-0005-0000-0000-000014620000}"/>
    <cellStyle name="60% - Énfasis4 2 2 5 5 2 2 2" xfId="32036" xr:uid="{00000000-0005-0000-0000-000015620000}"/>
    <cellStyle name="60% - Énfasis4 2 2 5 5 2 3" xfId="14854" xr:uid="{00000000-0005-0000-0000-000016620000}"/>
    <cellStyle name="60% - Énfasis4 2 2 5 5 2 3 2" xfId="36921" xr:uid="{00000000-0005-0000-0000-000017620000}"/>
    <cellStyle name="60% - Énfasis4 2 2 5 5 2 4" xfId="9976" xr:uid="{00000000-0005-0000-0000-000018620000}"/>
    <cellStyle name="60% - Énfasis4 2 2 5 5 2 5" xfId="27101" xr:uid="{00000000-0005-0000-0000-000019620000}"/>
    <cellStyle name="60% - Énfasis4 2 2 5 5 2 6" xfId="41930" xr:uid="{00000000-0005-0000-0000-00001A620000}"/>
    <cellStyle name="60% - Énfasis4 2 2 5 5 2 7" xfId="46993" xr:uid="{4BE39225-9B9E-4C09-95D8-1FC1BBBEFD23}"/>
    <cellStyle name="60% - Énfasis4 2 2 5 5 3" xfId="7507" xr:uid="{00000000-0005-0000-0000-00001B620000}"/>
    <cellStyle name="60% - Énfasis4 2 2 5 5 3 2" xfId="29600" xr:uid="{00000000-0005-0000-0000-00001C620000}"/>
    <cellStyle name="60% - Énfasis4 2 2 5 5 4" xfId="16668" xr:uid="{00000000-0005-0000-0000-00001D620000}"/>
    <cellStyle name="60% - Énfasis4 2 2 5 5 4 2" xfId="34485" xr:uid="{00000000-0005-0000-0000-00001E620000}"/>
    <cellStyle name="60% - Énfasis4 2 2 5 5 5" xfId="21909" xr:uid="{00000000-0005-0000-0000-00001F620000}"/>
    <cellStyle name="60% - Énfasis4 2 2 5 5 6" xfId="12418" xr:uid="{00000000-0005-0000-0000-000020620000}"/>
    <cellStyle name="60% - Énfasis4 2 2 5 5 7" xfId="24559" xr:uid="{00000000-0005-0000-0000-000021620000}"/>
    <cellStyle name="60% - Énfasis4 2 2 5 5 8" xfId="39389" xr:uid="{00000000-0005-0000-0000-000022620000}"/>
    <cellStyle name="60% - Énfasis4 2 2 5 5 9" xfId="44457" xr:uid="{5344525A-1314-4C18-975C-139488A7EBB8}"/>
    <cellStyle name="60% - Énfasis4 2 2 5 6" xfId="1087" xr:uid="{00000000-0005-0000-0000-000023620000}"/>
    <cellStyle name="60% - Énfasis4 2 2 5 6 2" xfId="3532" xr:uid="{00000000-0005-0000-0000-000024620000}"/>
    <cellStyle name="60% - Énfasis4 2 2 5 6 2 2" xfId="17642" xr:uid="{00000000-0005-0000-0000-000025620000}"/>
    <cellStyle name="60% - Énfasis4 2 2 5 6 2 2 2" xfId="30535" xr:uid="{00000000-0005-0000-0000-000026620000}"/>
    <cellStyle name="60% - Énfasis4 2 2 5 6 2 3" xfId="13353" xr:uid="{00000000-0005-0000-0000-000027620000}"/>
    <cellStyle name="60% - Énfasis4 2 2 5 6 2 3 2" xfId="35420" xr:uid="{00000000-0005-0000-0000-000028620000}"/>
    <cellStyle name="60% - Énfasis4 2 2 5 6 2 4" xfId="8475" xr:uid="{00000000-0005-0000-0000-000029620000}"/>
    <cellStyle name="60% - Énfasis4 2 2 5 6 2 5" xfId="25600" xr:uid="{00000000-0005-0000-0000-00002A620000}"/>
    <cellStyle name="60% - Énfasis4 2 2 5 6 2 6" xfId="40429" xr:uid="{00000000-0005-0000-0000-00002B620000}"/>
    <cellStyle name="60% - Énfasis4 2 2 5 6 2 7" xfId="45492" xr:uid="{71DAAE42-E717-4F97-B2DD-2B80FFF4F92C}"/>
    <cellStyle name="60% - Énfasis4 2 2 5 6 3" xfId="6006" xr:uid="{00000000-0005-0000-0000-00002C620000}"/>
    <cellStyle name="60% - Énfasis4 2 2 5 6 3 2" xfId="28099" xr:uid="{00000000-0005-0000-0000-00002D620000}"/>
    <cellStyle name="60% - Énfasis4 2 2 5 6 4" xfId="20408" xr:uid="{00000000-0005-0000-0000-00002E620000}"/>
    <cellStyle name="60% - Énfasis4 2 2 5 6 4 2" xfId="32984" xr:uid="{00000000-0005-0000-0000-00002F620000}"/>
    <cellStyle name="60% - Énfasis4 2 2 5 6 5" xfId="10917" xr:uid="{00000000-0005-0000-0000-000030620000}"/>
    <cellStyle name="60% - Énfasis4 2 2 5 6 6" xfId="23058" xr:uid="{00000000-0005-0000-0000-000031620000}"/>
    <cellStyle name="60% - Énfasis4 2 2 5 6 7" xfId="37888" xr:uid="{00000000-0005-0000-0000-000032620000}"/>
    <cellStyle name="60% - Énfasis4 2 2 5 6 8" xfId="42956" xr:uid="{B2A24B88-A183-49B6-B97B-57702C4E644F}"/>
    <cellStyle name="60% - Énfasis4 2 2 5 7" xfId="3033" xr:uid="{00000000-0005-0000-0000-000033620000}"/>
    <cellStyle name="60% - Énfasis4 2 2 5 7 2" xfId="17143" xr:uid="{00000000-0005-0000-0000-000034620000}"/>
    <cellStyle name="60% - Énfasis4 2 2 5 7 2 2" xfId="30036" xr:uid="{00000000-0005-0000-0000-000035620000}"/>
    <cellStyle name="60% - Énfasis4 2 2 5 7 3" xfId="12854" xr:uid="{00000000-0005-0000-0000-000036620000}"/>
    <cellStyle name="60% - Énfasis4 2 2 5 7 3 2" xfId="34921" xr:uid="{00000000-0005-0000-0000-000037620000}"/>
    <cellStyle name="60% - Énfasis4 2 2 5 7 4" xfId="7976" xr:uid="{00000000-0005-0000-0000-000038620000}"/>
    <cellStyle name="60% - Énfasis4 2 2 5 7 5" xfId="25101" xr:uid="{00000000-0005-0000-0000-000039620000}"/>
    <cellStyle name="60% - Énfasis4 2 2 5 7 6" xfId="39930" xr:uid="{00000000-0005-0000-0000-00003A620000}"/>
    <cellStyle name="60% - Énfasis4 2 2 5 7 7" xfId="44993" xr:uid="{999B95DA-B091-4B4A-9FAE-AD55F73305D4}"/>
    <cellStyle name="60% - Énfasis4 2 2 5 8" xfId="5507" xr:uid="{00000000-0005-0000-0000-00003B620000}"/>
    <cellStyle name="60% - Énfasis4 2 2 5 8 2" xfId="27600" xr:uid="{00000000-0005-0000-0000-00003C620000}"/>
    <cellStyle name="60% - Énfasis4 2 2 5 9" xfId="15149" xr:uid="{00000000-0005-0000-0000-00003D620000}"/>
    <cellStyle name="60% - Énfasis4 2 2 5 9 2" xfId="32485" xr:uid="{00000000-0005-0000-0000-00003E620000}"/>
    <cellStyle name="60% - Énfasis4 2 2 6" xfId="298" xr:uid="{00000000-0005-0000-0000-00003F620000}"/>
    <cellStyle name="60% - Énfasis4 2 2 6 10" xfId="22352" xr:uid="{00000000-0005-0000-0000-000040620000}"/>
    <cellStyle name="60% - Énfasis4 2 2 6 11" xfId="37182" xr:uid="{00000000-0005-0000-0000-000041620000}"/>
    <cellStyle name="60% - Énfasis4 2 2 6 12" xfId="42250" xr:uid="{9EEA3A01-C97C-42EE-945B-EAFA604315F3}"/>
    <cellStyle name="60% - Énfasis4 2 2 6 2" xfId="1320" xr:uid="{00000000-0005-0000-0000-000042620000}"/>
    <cellStyle name="60% - Énfasis4 2 2 6 2 2" xfId="3764" xr:uid="{00000000-0005-0000-0000-000043620000}"/>
    <cellStyle name="60% - Énfasis4 2 2 6 2 2 2" xfId="17874" xr:uid="{00000000-0005-0000-0000-000044620000}"/>
    <cellStyle name="60% - Énfasis4 2 2 6 2 2 2 2" xfId="30767" xr:uid="{00000000-0005-0000-0000-000045620000}"/>
    <cellStyle name="60% - Énfasis4 2 2 6 2 2 3" xfId="13585" xr:uid="{00000000-0005-0000-0000-000046620000}"/>
    <cellStyle name="60% - Énfasis4 2 2 6 2 2 3 2" xfId="35652" xr:uid="{00000000-0005-0000-0000-000047620000}"/>
    <cellStyle name="60% - Énfasis4 2 2 6 2 2 4" xfId="8707" xr:uid="{00000000-0005-0000-0000-000048620000}"/>
    <cellStyle name="60% - Énfasis4 2 2 6 2 2 5" xfId="25832" xr:uid="{00000000-0005-0000-0000-000049620000}"/>
    <cellStyle name="60% - Énfasis4 2 2 6 2 2 6" xfId="40661" xr:uid="{00000000-0005-0000-0000-00004A620000}"/>
    <cellStyle name="60% - Énfasis4 2 2 6 2 2 7" xfId="45724" xr:uid="{00FCD919-0881-4850-8CCB-BB569AD36BB7}"/>
    <cellStyle name="60% - Énfasis4 2 2 6 2 3" xfId="6238" xr:uid="{00000000-0005-0000-0000-00004B620000}"/>
    <cellStyle name="60% - Énfasis4 2 2 6 2 3 2" xfId="28331" xr:uid="{00000000-0005-0000-0000-00004C620000}"/>
    <cellStyle name="60% - Énfasis4 2 2 6 2 4" xfId="15381" xr:uid="{00000000-0005-0000-0000-00004D620000}"/>
    <cellStyle name="60% - Énfasis4 2 2 6 2 4 2" xfId="33216" xr:uid="{00000000-0005-0000-0000-00004E620000}"/>
    <cellStyle name="60% - Énfasis4 2 2 6 2 5" xfId="20640" xr:uid="{00000000-0005-0000-0000-00004F620000}"/>
    <cellStyle name="60% - Énfasis4 2 2 6 2 6" xfId="11149" xr:uid="{00000000-0005-0000-0000-000050620000}"/>
    <cellStyle name="60% - Énfasis4 2 2 6 2 7" xfId="23290" xr:uid="{00000000-0005-0000-0000-000051620000}"/>
    <cellStyle name="60% - Énfasis4 2 2 6 2 8" xfId="38120" xr:uid="{00000000-0005-0000-0000-000052620000}"/>
    <cellStyle name="60% - Énfasis4 2 2 6 2 9" xfId="43188" xr:uid="{8C56E2A2-B9E8-4DC3-BD8E-22EDCE0A16F2}"/>
    <cellStyle name="60% - Énfasis4 2 2 6 3" xfId="1935" xr:uid="{00000000-0005-0000-0000-000053620000}"/>
    <cellStyle name="60% - Énfasis4 2 2 6 3 2" xfId="4377" xr:uid="{00000000-0005-0000-0000-000054620000}"/>
    <cellStyle name="60% - Énfasis4 2 2 6 3 2 2" xfId="18487" xr:uid="{00000000-0005-0000-0000-000055620000}"/>
    <cellStyle name="60% - Énfasis4 2 2 6 3 2 2 2" xfId="31380" xr:uid="{00000000-0005-0000-0000-000056620000}"/>
    <cellStyle name="60% - Énfasis4 2 2 6 3 2 3" xfId="14198" xr:uid="{00000000-0005-0000-0000-000057620000}"/>
    <cellStyle name="60% - Énfasis4 2 2 6 3 2 3 2" xfId="36265" xr:uid="{00000000-0005-0000-0000-000058620000}"/>
    <cellStyle name="60% - Énfasis4 2 2 6 3 2 4" xfId="9320" xr:uid="{00000000-0005-0000-0000-000059620000}"/>
    <cellStyle name="60% - Énfasis4 2 2 6 3 2 5" xfId="26445" xr:uid="{00000000-0005-0000-0000-00005A620000}"/>
    <cellStyle name="60% - Énfasis4 2 2 6 3 2 6" xfId="41274" xr:uid="{00000000-0005-0000-0000-00005B620000}"/>
    <cellStyle name="60% - Énfasis4 2 2 6 3 2 7" xfId="46337" xr:uid="{C5B54DC1-F6B7-49B2-B2B5-5ABA187AAE84}"/>
    <cellStyle name="60% - Énfasis4 2 2 6 3 3" xfId="6851" xr:uid="{00000000-0005-0000-0000-00005C620000}"/>
    <cellStyle name="60% - Énfasis4 2 2 6 3 3 2" xfId="28944" xr:uid="{00000000-0005-0000-0000-00005D620000}"/>
    <cellStyle name="60% - Énfasis4 2 2 6 3 4" xfId="16012" xr:uid="{00000000-0005-0000-0000-00005E620000}"/>
    <cellStyle name="60% - Énfasis4 2 2 6 3 4 2" xfId="33829" xr:uid="{00000000-0005-0000-0000-00005F620000}"/>
    <cellStyle name="60% - Énfasis4 2 2 6 3 5" xfId="21253" xr:uid="{00000000-0005-0000-0000-000060620000}"/>
    <cellStyle name="60% - Énfasis4 2 2 6 3 6" xfId="11762" xr:uid="{00000000-0005-0000-0000-000061620000}"/>
    <cellStyle name="60% - Énfasis4 2 2 6 3 7" xfId="23903" xr:uid="{00000000-0005-0000-0000-000062620000}"/>
    <cellStyle name="60% - Énfasis4 2 2 6 3 8" xfId="38733" xr:uid="{00000000-0005-0000-0000-000063620000}"/>
    <cellStyle name="60% - Énfasis4 2 2 6 3 9" xfId="43801" xr:uid="{555978A7-EA27-432B-BEA8-C9F27D3E9F3B}"/>
    <cellStyle name="60% - Énfasis4 2 2 6 4" xfId="1138" xr:uid="{00000000-0005-0000-0000-000064620000}"/>
    <cellStyle name="60% - Énfasis4 2 2 6 4 2" xfId="3583" xr:uid="{00000000-0005-0000-0000-000065620000}"/>
    <cellStyle name="60% - Énfasis4 2 2 6 4 2 2" xfId="17693" xr:uid="{00000000-0005-0000-0000-000066620000}"/>
    <cellStyle name="60% - Énfasis4 2 2 6 4 2 2 2" xfId="30586" xr:uid="{00000000-0005-0000-0000-000067620000}"/>
    <cellStyle name="60% - Énfasis4 2 2 6 4 2 3" xfId="13404" xr:uid="{00000000-0005-0000-0000-000068620000}"/>
    <cellStyle name="60% - Énfasis4 2 2 6 4 2 3 2" xfId="35471" xr:uid="{00000000-0005-0000-0000-000069620000}"/>
    <cellStyle name="60% - Énfasis4 2 2 6 4 2 4" xfId="8526" xr:uid="{00000000-0005-0000-0000-00006A620000}"/>
    <cellStyle name="60% - Énfasis4 2 2 6 4 2 5" xfId="25651" xr:uid="{00000000-0005-0000-0000-00006B620000}"/>
    <cellStyle name="60% - Énfasis4 2 2 6 4 2 6" xfId="40480" xr:uid="{00000000-0005-0000-0000-00006C620000}"/>
    <cellStyle name="60% - Énfasis4 2 2 6 4 2 7" xfId="45543" xr:uid="{1B447ADC-D0A0-46F6-8C02-39CA1138C855}"/>
    <cellStyle name="60% - Énfasis4 2 2 6 4 3" xfId="6057" xr:uid="{00000000-0005-0000-0000-00006D620000}"/>
    <cellStyle name="60% - Énfasis4 2 2 6 4 3 2" xfId="28150" xr:uid="{00000000-0005-0000-0000-00006E620000}"/>
    <cellStyle name="60% - Énfasis4 2 2 6 4 4" xfId="20459" xr:uid="{00000000-0005-0000-0000-00006F620000}"/>
    <cellStyle name="60% - Énfasis4 2 2 6 4 4 2" xfId="33035" xr:uid="{00000000-0005-0000-0000-000070620000}"/>
    <cellStyle name="60% - Énfasis4 2 2 6 4 5" xfId="10968" xr:uid="{00000000-0005-0000-0000-000071620000}"/>
    <cellStyle name="60% - Énfasis4 2 2 6 4 6" xfId="23109" xr:uid="{00000000-0005-0000-0000-000072620000}"/>
    <cellStyle name="60% - Énfasis4 2 2 6 4 7" xfId="37939" xr:uid="{00000000-0005-0000-0000-000073620000}"/>
    <cellStyle name="60% - Énfasis4 2 2 6 4 8" xfId="43007" xr:uid="{E8DFB756-1902-4647-8CAB-AC403D04299E}"/>
    <cellStyle name="60% - Énfasis4 2 2 6 5" xfId="2826" xr:uid="{00000000-0005-0000-0000-000074620000}"/>
    <cellStyle name="60% - Énfasis4 2 2 6 5 2" xfId="16936" xr:uid="{00000000-0005-0000-0000-000075620000}"/>
    <cellStyle name="60% - Énfasis4 2 2 6 5 2 2" xfId="29829" xr:uid="{00000000-0005-0000-0000-000076620000}"/>
    <cellStyle name="60% - Énfasis4 2 2 6 5 3" xfId="12647" xr:uid="{00000000-0005-0000-0000-000077620000}"/>
    <cellStyle name="60% - Énfasis4 2 2 6 5 3 2" xfId="34714" xr:uid="{00000000-0005-0000-0000-000078620000}"/>
    <cellStyle name="60% - Énfasis4 2 2 6 5 4" xfId="7769" xr:uid="{00000000-0005-0000-0000-000079620000}"/>
    <cellStyle name="60% - Énfasis4 2 2 6 5 5" xfId="24894" xr:uid="{00000000-0005-0000-0000-00007A620000}"/>
    <cellStyle name="60% - Énfasis4 2 2 6 5 6" xfId="39723" xr:uid="{00000000-0005-0000-0000-00007B620000}"/>
    <cellStyle name="60% - Énfasis4 2 2 6 5 7" xfId="44786" xr:uid="{0EB0E2B3-9F98-42BC-BF35-6833AD5E5EB3}"/>
    <cellStyle name="60% - Énfasis4 2 2 6 6" xfId="5300" xr:uid="{00000000-0005-0000-0000-00007C620000}"/>
    <cellStyle name="60% - Énfasis4 2 2 6 6 2" xfId="27393" xr:uid="{00000000-0005-0000-0000-00007D620000}"/>
    <cellStyle name="60% - Énfasis4 2 2 6 7" xfId="15200" xr:uid="{00000000-0005-0000-0000-00007E620000}"/>
    <cellStyle name="60% - Énfasis4 2 2 6 7 2" xfId="32278" xr:uid="{00000000-0005-0000-0000-00007F620000}"/>
    <cellStyle name="60% - Énfasis4 2 2 6 8" xfId="19684" xr:uid="{00000000-0005-0000-0000-000080620000}"/>
    <cellStyle name="60% - Énfasis4 2 2 6 9" xfId="10211" xr:uid="{00000000-0005-0000-0000-000081620000}"/>
    <cellStyle name="60% - Énfasis4 2 2 7" xfId="703" xr:uid="{00000000-0005-0000-0000-000082620000}"/>
    <cellStyle name="60% - Énfasis4 2 2 7 10" xfId="37560" xr:uid="{00000000-0005-0000-0000-000083620000}"/>
    <cellStyle name="60% - Énfasis4 2 2 7 11" xfId="42628" xr:uid="{DD2E22C5-BB09-4C29-AD06-9E1DAF066654}"/>
    <cellStyle name="60% - Énfasis4 2 2 7 2" xfId="2313" xr:uid="{00000000-0005-0000-0000-000084620000}"/>
    <cellStyle name="60% - Énfasis4 2 2 7 2 2" xfId="4755" xr:uid="{00000000-0005-0000-0000-000085620000}"/>
    <cellStyle name="60% - Énfasis4 2 2 7 2 2 2" xfId="18865" xr:uid="{00000000-0005-0000-0000-000086620000}"/>
    <cellStyle name="60% - Énfasis4 2 2 7 2 2 2 2" xfId="31758" xr:uid="{00000000-0005-0000-0000-000087620000}"/>
    <cellStyle name="60% - Énfasis4 2 2 7 2 2 3" xfId="14576" xr:uid="{00000000-0005-0000-0000-000088620000}"/>
    <cellStyle name="60% - Énfasis4 2 2 7 2 2 3 2" xfId="36643" xr:uid="{00000000-0005-0000-0000-000089620000}"/>
    <cellStyle name="60% - Énfasis4 2 2 7 2 2 4" xfId="9698" xr:uid="{00000000-0005-0000-0000-00008A620000}"/>
    <cellStyle name="60% - Énfasis4 2 2 7 2 2 5" xfId="26823" xr:uid="{00000000-0005-0000-0000-00008B620000}"/>
    <cellStyle name="60% - Énfasis4 2 2 7 2 2 6" xfId="41652" xr:uid="{00000000-0005-0000-0000-00008C620000}"/>
    <cellStyle name="60% - Énfasis4 2 2 7 2 2 7" xfId="46715" xr:uid="{7302CCA7-E808-40FC-8242-9B80BE97E3D1}"/>
    <cellStyle name="60% - Énfasis4 2 2 7 2 3" xfId="7229" xr:uid="{00000000-0005-0000-0000-00008D620000}"/>
    <cellStyle name="60% - Énfasis4 2 2 7 2 3 2" xfId="29322" xr:uid="{00000000-0005-0000-0000-00008E620000}"/>
    <cellStyle name="60% - Énfasis4 2 2 7 2 4" xfId="16390" xr:uid="{00000000-0005-0000-0000-00008F620000}"/>
    <cellStyle name="60% - Énfasis4 2 2 7 2 4 2" xfId="34207" xr:uid="{00000000-0005-0000-0000-000090620000}"/>
    <cellStyle name="60% - Énfasis4 2 2 7 2 5" xfId="21631" xr:uid="{00000000-0005-0000-0000-000091620000}"/>
    <cellStyle name="60% - Énfasis4 2 2 7 2 6" xfId="12140" xr:uid="{00000000-0005-0000-0000-000092620000}"/>
    <cellStyle name="60% - Énfasis4 2 2 7 2 7" xfId="24281" xr:uid="{00000000-0005-0000-0000-000093620000}"/>
    <cellStyle name="60% - Énfasis4 2 2 7 2 8" xfId="39111" xr:uid="{00000000-0005-0000-0000-000094620000}"/>
    <cellStyle name="60% - Énfasis4 2 2 7 2 9" xfId="44179" xr:uid="{7D226D9C-FE07-4DD8-9EB9-C9BF57A070AD}"/>
    <cellStyle name="60% - Énfasis4 2 2 7 3" xfId="1700" xr:uid="{00000000-0005-0000-0000-000095620000}"/>
    <cellStyle name="60% - Énfasis4 2 2 7 3 2" xfId="4142" xr:uid="{00000000-0005-0000-0000-000096620000}"/>
    <cellStyle name="60% - Énfasis4 2 2 7 3 2 2" xfId="18252" xr:uid="{00000000-0005-0000-0000-000097620000}"/>
    <cellStyle name="60% - Énfasis4 2 2 7 3 2 2 2" xfId="31145" xr:uid="{00000000-0005-0000-0000-000098620000}"/>
    <cellStyle name="60% - Énfasis4 2 2 7 3 2 3" xfId="13963" xr:uid="{00000000-0005-0000-0000-000099620000}"/>
    <cellStyle name="60% - Énfasis4 2 2 7 3 2 3 2" xfId="36030" xr:uid="{00000000-0005-0000-0000-00009A620000}"/>
    <cellStyle name="60% - Énfasis4 2 2 7 3 2 4" xfId="9085" xr:uid="{00000000-0005-0000-0000-00009B620000}"/>
    <cellStyle name="60% - Énfasis4 2 2 7 3 2 5" xfId="26210" xr:uid="{00000000-0005-0000-0000-00009C620000}"/>
    <cellStyle name="60% - Énfasis4 2 2 7 3 2 6" xfId="41039" xr:uid="{00000000-0005-0000-0000-00009D620000}"/>
    <cellStyle name="60% - Énfasis4 2 2 7 3 2 7" xfId="46102" xr:uid="{0A845476-F02D-4E0E-9FF7-976672D1B438}"/>
    <cellStyle name="60% - Énfasis4 2 2 7 3 3" xfId="6616" xr:uid="{00000000-0005-0000-0000-00009E620000}"/>
    <cellStyle name="60% - Énfasis4 2 2 7 3 3 2" xfId="28709" xr:uid="{00000000-0005-0000-0000-00009F620000}"/>
    <cellStyle name="60% - Énfasis4 2 2 7 3 4" xfId="21018" xr:uid="{00000000-0005-0000-0000-0000A0620000}"/>
    <cellStyle name="60% - Énfasis4 2 2 7 3 4 2" xfId="33594" xr:uid="{00000000-0005-0000-0000-0000A1620000}"/>
    <cellStyle name="60% - Énfasis4 2 2 7 3 5" xfId="11527" xr:uid="{00000000-0005-0000-0000-0000A2620000}"/>
    <cellStyle name="60% - Énfasis4 2 2 7 3 6" xfId="23668" xr:uid="{00000000-0005-0000-0000-0000A3620000}"/>
    <cellStyle name="60% - Énfasis4 2 2 7 3 7" xfId="38498" xr:uid="{00000000-0005-0000-0000-0000A4620000}"/>
    <cellStyle name="60% - Énfasis4 2 2 7 3 8" xfId="43566" xr:uid="{D3176C6F-F5CA-49E9-B9C5-ECF607E47170}"/>
    <cellStyle name="60% - Énfasis4 2 2 7 4" xfId="3204" xr:uid="{00000000-0005-0000-0000-0000A5620000}"/>
    <cellStyle name="60% - Énfasis4 2 2 7 4 2" xfId="17314" xr:uid="{00000000-0005-0000-0000-0000A6620000}"/>
    <cellStyle name="60% - Énfasis4 2 2 7 4 2 2" xfId="30207" xr:uid="{00000000-0005-0000-0000-0000A7620000}"/>
    <cellStyle name="60% - Énfasis4 2 2 7 4 3" xfId="13025" xr:uid="{00000000-0005-0000-0000-0000A8620000}"/>
    <cellStyle name="60% - Énfasis4 2 2 7 4 3 2" xfId="35092" xr:uid="{00000000-0005-0000-0000-0000A9620000}"/>
    <cellStyle name="60% - Énfasis4 2 2 7 4 4" xfId="8147" xr:uid="{00000000-0005-0000-0000-0000AA620000}"/>
    <cellStyle name="60% - Énfasis4 2 2 7 4 5" xfId="25272" xr:uid="{00000000-0005-0000-0000-0000AB620000}"/>
    <cellStyle name="60% - Énfasis4 2 2 7 4 6" xfId="40101" xr:uid="{00000000-0005-0000-0000-0000AC620000}"/>
    <cellStyle name="60% - Énfasis4 2 2 7 4 7" xfId="45164" xr:uid="{A6D4C4BF-87F9-4260-B23D-01D361065B50}"/>
    <cellStyle name="60% - Énfasis4 2 2 7 5" xfId="5678" xr:uid="{00000000-0005-0000-0000-0000AD620000}"/>
    <cellStyle name="60% - Énfasis4 2 2 7 5 2" xfId="27771" xr:uid="{00000000-0005-0000-0000-0000AE620000}"/>
    <cellStyle name="60% - Énfasis4 2 2 7 6" xfId="15759" xr:uid="{00000000-0005-0000-0000-0000AF620000}"/>
    <cellStyle name="60% - Énfasis4 2 2 7 6 2" xfId="32656" xr:uid="{00000000-0005-0000-0000-0000B0620000}"/>
    <cellStyle name="60% - Énfasis4 2 2 7 7" xfId="20062" xr:uid="{00000000-0005-0000-0000-0000B1620000}"/>
    <cellStyle name="60% - Énfasis4 2 2 7 8" xfId="10589" xr:uid="{00000000-0005-0000-0000-0000B2620000}"/>
    <cellStyle name="60% - Énfasis4 2 2 7 9" xfId="22730" xr:uid="{00000000-0005-0000-0000-0000B3620000}"/>
    <cellStyle name="60% - Énfasis4 2 2 8" xfId="1193" xr:uid="{00000000-0005-0000-0000-0000B4620000}"/>
    <cellStyle name="60% - Énfasis4 2 2 8 2" xfId="3638" xr:uid="{00000000-0005-0000-0000-0000B5620000}"/>
    <cellStyle name="60% - Énfasis4 2 2 8 2 2" xfId="17748" xr:uid="{00000000-0005-0000-0000-0000B6620000}"/>
    <cellStyle name="60% - Énfasis4 2 2 8 2 2 2" xfId="30641" xr:uid="{00000000-0005-0000-0000-0000B7620000}"/>
    <cellStyle name="60% - Énfasis4 2 2 8 2 3" xfId="13459" xr:uid="{00000000-0005-0000-0000-0000B8620000}"/>
    <cellStyle name="60% - Énfasis4 2 2 8 2 3 2" xfId="35526" xr:uid="{00000000-0005-0000-0000-0000B9620000}"/>
    <cellStyle name="60% - Énfasis4 2 2 8 2 4" xfId="8581" xr:uid="{00000000-0005-0000-0000-0000BA620000}"/>
    <cellStyle name="60% - Énfasis4 2 2 8 2 5" xfId="25706" xr:uid="{00000000-0005-0000-0000-0000BB620000}"/>
    <cellStyle name="60% - Énfasis4 2 2 8 2 6" xfId="40535" xr:uid="{00000000-0005-0000-0000-0000BC620000}"/>
    <cellStyle name="60% - Énfasis4 2 2 8 2 7" xfId="45598" xr:uid="{BC4B7D34-F891-4BED-8100-85FD4BD2D69D}"/>
    <cellStyle name="60% - Énfasis4 2 2 8 3" xfId="6112" xr:uid="{00000000-0005-0000-0000-0000BD620000}"/>
    <cellStyle name="60% - Énfasis4 2 2 8 3 2" xfId="28205" xr:uid="{00000000-0005-0000-0000-0000BE620000}"/>
    <cellStyle name="60% - Énfasis4 2 2 8 4" xfId="15255" xr:uid="{00000000-0005-0000-0000-0000BF620000}"/>
    <cellStyle name="60% - Énfasis4 2 2 8 4 2" xfId="33090" xr:uid="{00000000-0005-0000-0000-0000C0620000}"/>
    <cellStyle name="60% - Énfasis4 2 2 8 5" xfId="20514" xr:uid="{00000000-0005-0000-0000-0000C1620000}"/>
    <cellStyle name="60% - Énfasis4 2 2 8 6" xfId="11023" xr:uid="{00000000-0005-0000-0000-0000C2620000}"/>
    <cellStyle name="60% - Énfasis4 2 2 8 7" xfId="23164" xr:uid="{00000000-0005-0000-0000-0000C3620000}"/>
    <cellStyle name="60% - Énfasis4 2 2 8 8" xfId="37994" xr:uid="{00000000-0005-0000-0000-0000C4620000}"/>
    <cellStyle name="60% - Énfasis4 2 2 8 9" xfId="43062" xr:uid="{53C4CD6E-4571-466D-9E65-1640BF57CCA7}"/>
    <cellStyle name="60% - Énfasis4 2 2 9" xfId="1809" xr:uid="{00000000-0005-0000-0000-0000C5620000}"/>
    <cellStyle name="60% - Énfasis4 2 2 9 2" xfId="4251" xr:uid="{00000000-0005-0000-0000-0000C6620000}"/>
    <cellStyle name="60% - Énfasis4 2 2 9 2 2" xfId="18361" xr:uid="{00000000-0005-0000-0000-0000C7620000}"/>
    <cellStyle name="60% - Énfasis4 2 2 9 2 2 2" xfId="31254" xr:uid="{00000000-0005-0000-0000-0000C8620000}"/>
    <cellStyle name="60% - Énfasis4 2 2 9 2 3" xfId="14072" xr:uid="{00000000-0005-0000-0000-0000C9620000}"/>
    <cellStyle name="60% - Énfasis4 2 2 9 2 3 2" xfId="36139" xr:uid="{00000000-0005-0000-0000-0000CA620000}"/>
    <cellStyle name="60% - Énfasis4 2 2 9 2 4" xfId="9194" xr:uid="{00000000-0005-0000-0000-0000CB620000}"/>
    <cellStyle name="60% - Énfasis4 2 2 9 2 5" xfId="26319" xr:uid="{00000000-0005-0000-0000-0000CC620000}"/>
    <cellStyle name="60% - Énfasis4 2 2 9 2 6" xfId="41148" xr:uid="{00000000-0005-0000-0000-0000CD620000}"/>
    <cellStyle name="60% - Énfasis4 2 2 9 2 7" xfId="46211" xr:uid="{0F54EE96-E954-4F92-9477-5DD5359C1F66}"/>
    <cellStyle name="60% - Énfasis4 2 2 9 3" xfId="6725" xr:uid="{00000000-0005-0000-0000-0000CE620000}"/>
    <cellStyle name="60% - Énfasis4 2 2 9 3 2" xfId="28818" xr:uid="{00000000-0005-0000-0000-0000CF620000}"/>
    <cellStyle name="60% - Énfasis4 2 2 9 4" xfId="15886" xr:uid="{00000000-0005-0000-0000-0000D0620000}"/>
    <cellStyle name="60% - Énfasis4 2 2 9 4 2" xfId="33703" xr:uid="{00000000-0005-0000-0000-0000D1620000}"/>
    <cellStyle name="60% - Énfasis4 2 2 9 5" xfId="21127" xr:uid="{00000000-0005-0000-0000-0000D2620000}"/>
    <cellStyle name="60% - Énfasis4 2 2 9 6" xfId="11636" xr:uid="{00000000-0005-0000-0000-0000D3620000}"/>
    <cellStyle name="60% - Énfasis4 2 2 9 7" xfId="23777" xr:uid="{00000000-0005-0000-0000-0000D4620000}"/>
    <cellStyle name="60% - Énfasis4 2 2 9 8" xfId="38607" xr:uid="{00000000-0005-0000-0000-0000D5620000}"/>
    <cellStyle name="60% - Énfasis4 2 2 9 9" xfId="43675" xr:uid="{B11F9BD0-8DDF-4BF9-9E22-0CBAD8ADF29A}"/>
    <cellStyle name="60% - Énfasis4 2 20" xfId="22053" xr:uid="{00000000-0005-0000-0000-0000D6620000}"/>
    <cellStyle name="60% - Énfasis4 2 21" xfId="22181" xr:uid="{00000000-0005-0000-0000-0000D7620000}"/>
    <cellStyle name="60% - Énfasis4 2 22" xfId="37011" xr:uid="{00000000-0005-0000-0000-0000D8620000}"/>
    <cellStyle name="60% - Énfasis4 2 23" xfId="42084" xr:uid="{DF2A87AE-078C-436E-8AB8-607B2EADFBC6}"/>
    <cellStyle name="60% - Énfasis4 2 3" xfId="228" xr:uid="{00000000-0005-0000-0000-0000D9620000}"/>
    <cellStyle name="60% - Énfasis4 2 3 10" xfId="15042" xr:uid="{00000000-0005-0000-0000-0000DA620000}"/>
    <cellStyle name="60% - Énfasis4 2 3 10 2" xfId="32212" xr:uid="{00000000-0005-0000-0000-0000DB620000}"/>
    <cellStyle name="60% - Énfasis4 2 3 11" xfId="19372" xr:uid="{00000000-0005-0000-0000-0000DC620000}"/>
    <cellStyle name="60% - Énfasis4 2 3 12" xfId="19620" xr:uid="{00000000-0005-0000-0000-0000DD620000}"/>
    <cellStyle name="60% - Énfasis4 2 3 13" xfId="10145" xr:uid="{00000000-0005-0000-0000-0000DE620000}"/>
    <cellStyle name="60% - Énfasis4 2 3 14" xfId="22091" xr:uid="{00000000-0005-0000-0000-0000DF620000}"/>
    <cellStyle name="60% - Énfasis4 2 3 15" xfId="22286" xr:uid="{00000000-0005-0000-0000-0000E0620000}"/>
    <cellStyle name="60% - Énfasis4 2 3 16" xfId="37116" xr:uid="{00000000-0005-0000-0000-0000E1620000}"/>
    <cellStyle name="60% - Énfasis4 2 3 17" xfId="42186" xr:uid="{069259F6-CBF0-4E22-B6AB-A22E4DBE6522}"/>
    <cellStyle name="60% - Énfasis4 2 3 2" xfId="421" xr:uid="{00000000-0005-0000-0000-0000E2620000}"/>
    <cellStyle name="60% - Énfasis4 2 3 2 10" xfId="37282" xr:uid="{00000000-0005-0000-0000-0000E3620000}"/>
    <cellStyle name="60% - Énfasis4 2 3 2 11" xfId="42350" xr:uid="{330763EA-2D28-4223-A949-CDF169A57415}"/>
    <cellStyle name="60% - Énfasis4 2 3 2 2" xfId="2035" xr:uid="{00000000-0005-0000-0000-0000E4620000}"/>
    <cellStyle name="60% - Énfasis4 2 3 2 2 2" xfId="4477" xr:uid="{00000000-0005-0000-0000-0000E5620000}"/>
    <cellStyle name="60% - Énfasis4 2 3 2 2 2 2" xfId="18587" xr:uid="{00000000-0005-0000-0000-0000E6620000}"/>
    <cellStyle name="60% - Énfasis4 2 3 2 2 2 2 2" xfId="31480" xr:uid="{00000000-0005-0000-0000-0000E7620000}"/>
    <cellStyle name="60% - Énfasis4 2 3 2 2 2 3" xfId="14298" xr:uid="{00000000-0005-0000-0000-0000E8620000}"/>
    <cellStyle name="60% - Énfasis4 2 3 2 2 2 3 2" xfId="36365" xr:uid="{00000000-0005-0000-0000-0000E9620000}"/>
    <cellStyle name="60% - Énfasis4 2 3 2 2 2 4" xfId="9420" xr:uid="{00000000-0005-0000-0000-0000EA620000}"/>
    <cellStyle name="60% - Énfasis4 2 3 2 2 2 5" xfId="26545" xr:uid="{00000000-0005-0000-0000-0000EB620000}"/>
    <cellStyle name="60% - Énfasis4 2 3 2 2 2 6" xfId="41374" xr:uid="{00000000-0005-0000-0000-0000EC620000}"/>
    <cellStyle name="60% - Énfasis4 2 3 2 2 2 7" xfId="46437" xr:uid="{65A93C9D-7BA3-4FA2-BD2C-C5347CC6C2B7}"/>
    <cellStyle name="60% - Énfasis4 2 3 2 2 3" xfId="6951" xr:uid="{00000000-0005-0000-0000-0000ED620000}"/>
    <cellStyle name="60% - Énfasis4 2 3 2 2 3 2" xfId="29044" xr:uid="{00000000-0005-0000-0000-0000EE620000}"/>
    <cellStyle name="60% - Énfasis4 2 3 2 2 4" xfId="16112" xr:uid="{00000000-0005-0000-0000-0000EF620000}"/>
    <cellStyle name="60% - Énfasis4 2 3 2 2 4 2" xfId="33929" xr:uid="{00000000-0005-0000-0000-0000F0620000}"/>
    <cellStyle name="60% - Énfasis4 2 3 2 2 5" xfId="21353" xr:uid="{00000000-0005-0000-0000-0000F1620000}"/>
    <cellStyle name="60% - Énfasis4 2 3 2 2 6" xfId="11862" xr:uid="{00000000-0005-0000-0000-0000F2620000}"/>
    <cellStyle name="60% - Énfasis4 2 3 2 2 7" xfId="24003" xr:uid="{00000000-0005-0000-0000-0000F3620000}"/>
    <cellStyle name="60% - Énfasis4 2 3 2 2 8" xfId="38833" xr:uid="{00000000-0005-0000-0000-0000F4620000}"/>
    <cellStyle name="60% - Énfasis4 2 3 2 2 9" xfId="43901" xr:uid="{A0E74CD2-17F8-4232-8456-A909B9A9F31E}"/>
    <cellStyle name="60% - Énfasis4 2 3 2 3" xfId="1422" xr:uid="{00000000-0005-0000-0000-0000F5620000}"/>
    <cellStyle name="60% - Énfasis4 2 3 2 3 2" xfId="3864" xr:uid="{00000000-0005-0000-0000-0000F6620000}"/>
    <cellStyle name="60% - Énfasis4 2 3 2 3 2 2" xfId="17974" xr:uid="{00000000-0005-0000-0000-0000F7620000}"/>
    <cellStyle name="60% - Énfasis4 2 3 2 3 2 2 2" xfId="30867" xr:uid="{00000000-0005-0000-0000-0000F8620000}"/>
    <cellStyle name="60% - Énfasis4 2 3 2 3 2 3" xfId="13685" xr:uid="{00000000-0005-0000-0000-0000F9620000}"/>
    <cellStyle name="60% - Énfasis4 2 3 2 3 2 3 2" xfId="35752" xr:uid="{00000000-0005-0000-0000-0000FA620000}"/>
    <cellStyle name="60% - Énfasis4 2 3 2 3 2 4" xfId="8807" xr:uid="{00000000-0005-0000-0000-0000FB620000}"/>
    <cellStyle name="60% - Énfasis4 2 3 2 3 2 5" xfId="25932" xr:uid="{00000000-0005-0000-0000-0000FC620000}"/>
    <cellStyle name="60% - Énfasis4 2 3 2 3 2 6" xfId="40761" xr:uid="{00000000-0005-0000-0000-0000FD620000}"/>
    <cellStyle name="60% - Énfasis4 2 3 2 3 2 7" xfId="45824" xr:uid="{5A2205AD-BC60-4D13-8144-11B25A1DAE67}"/>
    <cellStyle name="60% - Énfasis4 2 3 2 3 3" xfId="6338" xr:uid="{00000000-0005-0000-0000-0000FE620000}"/>
    <cellStyle name="60% - Énfasis4 2 3 2 3 3 2" xfId="28431" xr:uid="{00000000-0005-0000-0000-0000FF620000}"/>
    <cellStyle name="60% - Énfasis4 2 3 2 3 4" xfId="20740" xr:uid="{00000000-0005-0000-0000-000000630000}"/>
    <cellStyle name="60% - Énfasis4 2 3 2 3 4 2" xfId="33316" xr:uid="{00000000-0005-0000-0000-000001630000}"/>
    <cellStyle name="60% - Énfasis4 2 3 2 3 5" xfId="11249" xr:uid="{00000000-0005-0000-0000-000002630000}"/>
    <cellStyle name="60% - Énfasis4 2 3 2 3 6" xfId="23390" xr:uid="{00000000-0005-0000-0000-000003630000}"/>
    <cellStyle name="60% - Énfasis4 2 3 2 3 7" xfId="38220" xr:uid="{00000000-0005-0000-0000-000004630000}"/>
    <cellStyle name="60% - Énfasis4 2 3 2 3 8" xfId="43288" xr:uid="{4770E5B1-9CD1-4992-9EA4-96351369A291}"/>
    <cellStyle name="60% - Énfasis4 2 3 2 4" xfId="2926" xr:uid="{00000000-0005-0000-0000-000005630000}"/>
    <cellStyle name="60% - Énfasis4 2 3 2 4 2" xfId="17036" xr:uid="{00000000-0005-0000-0000-000006630000}"/>
    <cellStyle name="60% - Énfasis4 2 3 2 4 2 2" xfId="29929" xr:uid="{00000000-0005-0000-0000-000007630000}"/>
    <cellStyle name="60% - Énfasis4 2 3 2 4 3" xfId="12747" xr:uid="{00000000-0005-0000-0000-000008630000}"/>
    <cellStyle name="60% - Énfasis4 2 3 2 4 3 2" xfId="34814" xr:uid="{00000000-0005-0000-0000-000009630000}"/>
    <cellStyle name="60% - Énfasis4 2 3 2 4 4" xfId="7869" xr:uid="{00000000-0005-0000-0000-00000A630000}"/>
    <cellStyle name="60% - Énfasis4 2 3 2 4 5" xfId="24994" xr:uid="{00000000-0005-0000-0000-00000B630000}"/>
    <cellStyle name="60% - Énfasis4 2 3 2 4 6" xfId="39823" xr:uid="{00000000-0005-0000-0000-00000C630000}"/>
    <cellStyle name="60% - Énfasis4 2 3 2 4 7" xfId="44886" xr:uid="{BD1A90C6-F3D1-4A6A-B958-E864623B9213}"/>
    <cellStyle name="60% - Énfasis4 2 3 2 5" xfId="5400" xr:uid="{00000000-0005-0000-0000-00000D630000}"/>
    <cellStyle name="60% - Énfasis4 2 3 2 5 2" xfId="27493" xr:uid="{00000000-0005-0000-0000-00000E630000}"/>
    <cellStyle name="60% - Énfasis4 2 3 2 6" xfId="15481" xr:uid="{00000000-0005-0000-0000-00000F630000}"/>
    <cellStyle name="60% - Énfasis4 2 3 2 6 2" xfId="32378" xr:uid="{00000000-0005-0000-0000-000010630000}"/>
    <cellStyle name="60% - Énfasis4 2 3 2 7" xfId="19784" xr:uid="{00000000-0005-0000-0000-000011630000}"/>
    <cellStyle name="60% - Énfasis4 2 3 2 8" xfId="10311" xr:uid="{00000000-0005-0000-0000-000012630000}"/>
    <cellStyle name="60% - Énfasis4 2 3 2 9" xfId="22452" xr:uid="{00000000-0005-0000-0000-000013630000}"/>
    <cellStyle name="60% - Énfasis4 2 3 3" xfId="708" xr:uid="{00000000-0005-0000-0000-000014630000}"/>
    <cellStyle name="60% - Énfasis4 2 3 3 10" xfId="37565" xr:uid="{00000000-0005-0000-0000-000015630000}"/>
    <cellStyle name="60% - Énfasis4 2 3 3 11" xfId="42633" xr:uid="{A02A0E45-64E0-4A5D-B069-1139F8A4092D}"/>
    <cellStyle name="60% - Énfasis4 2 3 3 2" xfId="2318" xr:uid="{00000000-0005-0000-0000-000016630000}"/>
    <cellStyle name="60% - Énfasis4 2 3 3 2 2" xfId="4760" xr:uid="{00000000-0005-0000-0000-000017630000}"/>
    <cellStyle name="60% - Énfasis4 2 3 3 2 2 2" xfId="18870" xr:uid="{00000000-0005-0000-0000-000018630000}"/>
    <cellStyle name="60% - Énfasis4 2 3 3 2 2 2 2" xfId="31763" xr:uid="{00000000-0005-0000-0000-000019630000}"/>
    <cellStyle name="60% - Énfasis4 2 3 3 2 2 3" xfId="14581" xr:uid="{00000000-0005-0000-0000-00001A630000}"/>
    <cellStyle name="60% - Énfasis4 2 3 3 2 2 3 2" xfId="36648" xr:uid="{00000000-0005-0000-0000-00001B630000}"/>
    <cellStyle name="60% - Énfasis4 2 3 3 2 2 4" xfId="9703" xr:uid="{00000000-0005-0000-0000-00001C630000}"/>
    <cellStyle name="60% - Énfasis4 2 3 3 2 2 5" xfId="26828" xr:uid="{00000000-0005-0000-0000-00001D630000}"/>
    <cellStyle name="60% - Énfasis4 2 3 3 2 2 6" xfId="41657" xr:uid="{00000000-0005-0000-0000-00001E630000}"/>
    <cellStyle name="60% - Énfasis4 2 3 3 2 2 7" xfId="46720" xr:uid="{47E02A04-5652-4C5D-9F78-4CE33BCF2BB4}"/>
    <cellStyle name="60% - Énfasis4 2 3 3 2 3" xfId="7234" xr:uid="{00000000-0005-0000-0000-00001F630000}"/>
    <cellStyle name="60% - Énfasis4 2 3 3 2 3 2" xfId="29327" xr:uid="{00000000-0005-0000-0000-000020630000}"/>
    <cellStyle name="60% - Énfasis4 2 3 3 2 4" xfId="16395" xr:uid="{00000000-0005-0000-0000-000021630000}"/>
    <cellStyle name="60% - Énfasis4 2 3 3 2 4 2" xfId="34212" xr:uid="{00000000-0005-0000-0000-000022630000}"/>
    <cellStyle name="60% - Énfasis4 2 3 3 2 5" xfId="21636" xr:uid="{00000000-0005-0000-0000-000023630000}"/>
    <cellStyle name="60% - Énfasis4 2 3 3 2 6" xfId="12145" xr:uid="{00000000-0005-0000-0000-000024630000}"/>
    <cellStyle name="60% - Énfasis4 2 3 3 2 7" xfId="24286" xr:uid="{00000000-0005-0000-0000-000025630000}"/>
    <cellStyle name="60% - Énfasis4 2 3 3 2 8" xfId="39116" xr:uid="{00000000-0005-0000-0000-000026630000}"/>
    <cellStyle name="60% - Énfasis4 2 3 3 2 9" xfId="44184" xr:uid="{34FF43DA-3513-4B4C-87EB-3548C20805D5}"/>
    <cellStyle name="60% - Énfasis4 2 3 3 3" xfId="1705" xr:uid="{00000000-0005-0000-0000-000027630000}"/>
    <cellStyle name="60% - Énfasis4 2 3 3 3 2" xfId="4147" xr:uid="{00000000-0005-0000-0000-000028630000}"/>
    <cellStyle name="60% - Énfasis4 2 3 3 3 2 2" xfId="18257" xr:uid="{00000000-0005-0000-0000-000029630000}"/>
    <cellStyle name="60% - Énfasis4 2 3 3 3 2 2 2" xfId="31150" xr:uid="{00000000-0005-0000-0000-00002A630000}"/>
    <cellStyle name="60% - Énfasis4 2 3 3 3 2 3" xfId="13968" xr:uid="{00000000-0005-0000-0000-00002B630000}"/>
    <cellStyle name="60% - Énfasis4 2 3 3 3 2 3 2" xfId="36035" xr:uid="{00000000-0005-0000-0000-00002C630000}"/>
    <cellStyle name="60% - Énfasis4 2 3 3 3 2 4" xfId="9090" xr:uid="{00000000-0005-0000-0000-00002D630000}"/>
    <cellStyle name="60% - Énfasis4 2 3 3 3 2 5" xfId="26215" xr:uid="{00000000-0005-0000-0000-00002E630000}"/>
    <cellStyle name="60% - Énfasis4 2 3 3 3 2 6" xfId="41044" xr:uid="{00000000-0005-0000-0000-00002F630000}"/>
    <cellStyle name="60% - Énfasis4 2 3 3 3 2 7" xfId="46107" xr:uid="{FD9C72A6-90D1-4770-B4EF-B41167D8A989}"/>
    <cellStyle name="60% - Énfasis4 2 3 3 3 3" xfId="6621" xr:uid="{00000000-0005-0000-0000-000030630000}"/>
    <cellStyle name="60% - Énfasis4 2 3 3 3 3 2" xfId="28714" xr:uid="{00000000-0005-0000-0000-000031630000}"/>
    <cellStyle name="60% - Énfasis4 2 3 3 3 4" xfId="21023" xr:uid="{00000000-0005-0000-0000-000032630000}"/>
    <cellStyle name="60% - Énfasis4 2 3 3 3 4 2" xfId="33599" xr:uid="{00000000-0005-0000-0000-000033630000}"/>
    <cellStyle name="60% - Énfasis4 2 3 3 3 5" xfId="11532" xr:uid="{00000000-0005-0000-0000-000034630000}"/>
    <cellStyle name="60% - Énfasis4 2 3 3 3 6" xfId="23673" xr:uid="{00000000-0005-0000-0000-000035630000}"/>
    <cellStyle name="60% - Énfasis4 2 3 3 3 7" xfId="38503" xr:uid="{00000000-0005-0000-0000-000036630000}"/>
    <cellStyle name="60% - Énfasis4 2 3 3 3 8" xfId="43571" xr:uid="{078F818D-972F-4C1C-9EC5-E9C99ED66B5F}"/>
    <cellStyle name="60% - Énfasis4 2 3 3 4" xfId="3209" xr:uid="{00000000-0005-0000-0000-000037630000}"/>
    <cellStyle name="60% - Énfasis4 2 3 3 4 2" xfId="17319" xr:uid="{00000000-0005-0000-0000-000038630000}"/>
    <cellStyle name="60% - Énfasis4 2 3 3 4 2 2" xfId="30212" xr:uid="{00000000-0005-0000-0000-000039630000}"/>
    <cellStyle name="60% - Énfasis4 2 3 3 4 3" xfId="13030" xr:uid="{00000000-0005-0000-0000-00003A630000}"/>
    <cellStyle name="60% - Énfasis4 2 3 3 4 3 2" xfId="35097" xr:uid="{00000000-0005-0000-0000-00003B630000}"/>
    <cellStyle name="60% - Énfasis4 2 3 3 4 4" xfId="8152" xr:uid="{00000000-0005-0000-0000-00003C630000}"/>
    <cellStyle name="60% - Énfasis4 2 3 3 4 5" xfId="25277" xr:uid="{00000000-0005-0000-0000-00003D630000}"/>
    <cellStyle name="60% - Énfasis4 2 3 3 4 6" xfId="40106" xr:uid="{00000000-0005-0000-0000-00003E630000}"/>
    <cellStyle name="60% - Énfasis4 2 3 3 4 7" xfId="45169" xr:uid="{B9212E0E-A327-46D9-861D-3BF6B75220C1}"/>
    <cellStyle name="60% - Énfasis4 2 3 3 5" xfId="5683" xr:uid="{00000000-0005-0000-0000-00003F630000}"/>
    <cellStyle name="60% - Énfasis4 2 3 3 5 2" xfId="27776" xr:uid="{00000000-0005-0000-0000-000040630000}"/>
    <cellStyle name="60% - Énfasis4 2 3 3 6" xfId="15764" xr:uid="{00000000-0005-0000-0000-000041630000}"/>
    <cellStyle name="60% - Énfasis4 2 3 3 6 2" xfId="32661" xr:uid="{00000000-0005-0000-0000-000042630000}"/>
    <cellStyle name="60% - Énfasis4 2 3 3 7" xfId="20067" xr:uid="{00000000-0005-0000-0000-000043630000}"/>
    <cellStyle name="60% - Énfasis4 2 3 3 8" xfId="10594" xr:uid="{00000000-0005-0000-0000-000044630000}"/>
    <cellStyle name="60% - Énfasis4 2 3 3 9" xfId="22735" xr:uid="{00000000-0005-0000-0000-000045630000}"/>
    <cellStyle name="60% - Énfasis4 2 3 4" xfId="1255" xr:uid="{00000000-0005-0000-0000-000046630000}"/>
    <cellStyle name="60% - Énfasis4 2 3 4 2" xfId="3700" xr:uid="{00000000-0005-0000-0000-000047630000}"/>
    <cellStyle name="60% - Énfasis4 2 3 4 2 2" xfId="17810" xr:uid="{00000000-0005-0000-0000-000048630000}"/>
    <cellStyle name="60% - Énfasis4 2 3 4 2 2 2" xfId="30703" xr:uid="{00000000-0005-0000-0000-000049630000}"/>
    <cellStyle name="60% - Énfasis4 2 3 4 2 3" xfId="13521" xr:uid="{00000000-0005-0000-0000-00004A630000}"/>
    <cellStyle name="60% - Énfasis4 2 3 4 2 3 2" xfId="35588" xr:uid="{00000000-0005-0000-0000-00004B630000}"/>
    <cellStyle name="60% - Énfasis4 2 3 4 2 4" xfId="8643" xr:uid="{00000000-0005-0000-0000-00004C630000}"/>
    <cellStyle name="60% - Énfasis4 2 3 4 2 5" xfId="25768" xr:uid="{00000000-0005-0000-0000-00004D630000}"/>
    <cellStyle name="60% - Énfasis4 2 3 4 2 6" xfId="40597" xr:uid="{00000000-0005-0000-0000-00004E630000}"/>
    <cellStyle name="60% - Énfasis4 2 3 4 2 7" xfId="45660" xr:uid="{C5169F6D-0E54-4DEB-BAF2-A9C39014A8C0}"/>
    <cellStyle name="60% - Énfasis4 2 3 4 3" xfId="6174" xr:uid="{00000000-0005-0000-0000-00004F630000}"/>
    <cellStyle name="60% - Énfasis4 2 3 4 3 2" xfId="28267" xr:uid="{00000000-0005-0000-0000-000050630000}"/>
    <cellStyle name="60% - Énfasis4 2 3 4 4" xfId="15317" xr:uid="{00000000-0005-0000-0000-000051630000}"/>
    <cellStyle name="60% - Énfasis4 2 3 4 4 2" xfId="33152" xr:uid="{00000000-0005-0000-0000-000052630000}"/>
    <cellStyle name="60% - Énfasis4 2 3 4 5" xfId="20576" xr:uid="{00000000-0005-0000-0000-000053630000}"/>
    <cellStyle name="60% - Énfasis4 2 3 4 6" xfId="11085" xr:uid="{00000000-0005-0000-0000-000054630000}"/>
    <cellStyle name="60% - Énfasis4 2 3 4 7" xfId="23226" xr:uid="{00000000-0005-0000-0000-000055630000}"/>
    <cellStyle name="60% - Énfasis4 2 3 4 8" xfId="38056" xr:uid="{00000000-0005-0000-0000-000056630000}"/>
    <cellStyle name="60% - Énfasis4 2 3 4 9" xfId="43124" xr:uid="{475D048F-CABC-42E8-88BB-E723B537EA13}"/>
    <cellStyle name="60% - Énfasis4 2 3 5" xfId="1871" xr:uid="{00000000-0005-0000-0000-000057630000}"/>
    <cellStyle name="60% - Énfasis4 2 3 5 2" xfId="4313" xr:uid="{00000000-0005-0000-0000-000058630000}"/>
    <cellStyle name="60% - Énfasis4 2 3 5 2 2" xfId="18423" xr:uid="{00000000-0005-0000-0000-000059630000}"/>
    <cellStyle name="60% - Énfasis4 2 3 5 2 2 2" xfId="31316" xr:uid="{00000000-0005-0000-0000-00005A630000}"/>
    <cellStyle name="60% - Énfasis4 2 3 5 2 3" xfId="14134" xr:uid="{00000000-0005-0000-0000-00005B630000}"/>
    <cellStyle name="60% - Énfasis4 2 3 5 2 3 2" xfId="36201" xr:uid="{00000000-0005-0000-0000-00005C630000}"/>
    <cellStyle name="60% - Énfasis4 2 3 5 2 4" xfId="9256" xr:uid="{00000000-0005-0000-0000-00005D630000}"/>
    <cellStyle name="60% - Énfasis4 2 3 5 2 5" xfId="26381" xr:uid="{00000000-0005-0000-0000-00005E630000}"/>
    <cellStyle name="60% - Énfasis4 2 3 5 2 6" xfId="41210" xr:uid="{00000000-0005-0000-0000-00005F630000}"/>
    <cellStyle name="60% - Énfasis4 2 3 5 2 7" xfId="46273" xr:uid="{EFD0A635-4C37-4B34-9C87-43F961E5125D}"/>
    <cellStyle name="60% - Énfasis4 2 3 5 3" xfId="6787" xr:uid="{00000000-0005-0000-0000-000060630000}"/>
    <cellStyle name="60% - Énfasis4 2 3 5 3 2" xfId="28880" xr:uid="{00000000-0005-0000-0000-000061630000}"/>
    <cellStyle name="60% - Énfasis4 2 3 5 4" xfId="15948" xr:uid="{00000000-0005-0000-0000-000062630000}"/>
    <cellStyle name="60% - Énfasis4 2 3 5 4 2" xfId="33765" xr:uid="{00000000-0005-0000-0000-000063630000}"/>
    <cellStyle name="60% - Énfasis4 2 3 5 5" xfId="21189" xr:uid="{00000000-0005-0000-0000-000064630000}"/>
    <cellStyle name="60% - Énfasis4 2 3 5 6" xfId="11698" xr:uid="{00000000-0005-0000-0000-000065630000}"/>
    <cellStyle name="60% - Énfasis4 2 3 5 7" xfId="23839" xr:uid="{00000000-0005-0000-0000-000066630000}"/>
    <cellStyle name="60% - Énfasis4 2 3 5 8" xfId="38669" xr:uid="{00000000-0005-0000-0000-000067630000}"/>
    <cellStyle name="60% - Énfasis4 2 3 5 9" xfId="43737" xr:uid="{A007B565-D976-4800-9907-7C66E1FC3A5C}"/>
    <cellStyle name="60% - Énfasis4 2 3 6" xfId="2527" xr:uid="{00000000-0005-0000-0000-000068630000}"/>
    <cellStyle name="60% - Énfasis4 2 3 6 2" xfId="4969" xr:uid="{00000000-0005-0000-0000-000069630000}"/>
    <cellStyle name="60% - Énfasis4 2 3 6 2 2" xfId="19079" xr:uid="{00000000-0005-0000-0000-00006A630000}"/>
    <cellStyle name="60% - Énfasis4 2 3 6 2 2 2" xfId="31972" xr:uid="{00000000-0005-0000-0000-00006B630000}"/>
    <cellStyle name="60% - Énfasis4 2 3 6 2 3" xfId="14790" xr:uid="{00000000-0005-0000-0000-00006C630000}"/>
    <cellStyle name="60% - Énfasis4 2 3 6 2 3 2" xfId="36857" xr:uid="{00000000-0005-0000-0000-00006D630000}"/>
    <cellStyle name="60% - Énfasis4 2 3 6 2 4" xfId="9912" xr:uid="{00000000-0005-0000-0000-00006E630000}"/>
    <cellStyle name="60% - Énfasis4 2 3 6 2 5" xfId="27037" xr:uid="{00000000-0005-0000-0000-00006F630000}"/>
    <cellStyle name="60% - Énfasis4 2 3 6 2 6" xfId="41866" xr:uid="{00000000-0005-0000-0000-000070630000}"/>
    <cellStyle name="60% - Énfasis4 2 3 6 2 7" xfId="46929" xr:uid="{BFB60C69-44E9-4178-87E7-C77D9BE50905}"/>
    <cellStyle name="60% - Énfasis4 2 3 6 3" xfId="7443" xr:uid="{00000000-0005-0000-0000-000071630000}"/>
    <cellStyle name="60% - Énfasis4 2 3 6 3 2" xfId="29536" xr:uid="{00000000-0005-0000-0000-000072630000}"/>
    <cellStyle name="60% - Énfasis4 2 3 6 4" xfId="16604" xr:uid="{00000000-0005-0000-0000-000073630000}"/>
    <cellStyle name="60% - Énfasis4 2 3 6 4 2" xfId="34421" xr:uid="{00000000-0005-0000-0000-000074630000}"/>
    <cellStyle name="60% - Énfasis4 2 3 6 5" xfId="21845" xr:uid="{00000000-0005-0000-0000-000075630000}"/>
    <cellStyle name="60% - Énfasis4 2 3 6 6" xfId="12354" xr:uid="{00000000-0005-0000-0000-000076630000}"/>
    <cellStyle name="60% - Énfasis4 2 3 6 7" xfId="24495" xr:uid="{00000000-0005-0000-0000-000077630000}"/>
    <cellStyle name="60% - Énfasis4 2 3 6 8" xfId="39325" xr:uid="{00000000-0005-0000-0000-000078630000}"/>
    <cellStyle name="60% - Énfasis4 2 3 6 9" xfId="44393" xr:uid="{ECCEF555-E75C-4B9F-9156-6D061953547B}"/>
    <cellStyle name="60% - Énfasis4 2 3 7" xfId="980" xr:uid="{00000000-0005-0000-0000-000079630000}"/>
    <cellStyle name="60% - Énfasis4 2 3 7 2" xfId="3425" xr:uid="{00000000-0005-0000-0000-00007A630000}"/>
    <cellStyle name="60% - Énfasis4 2 3 7 2 2" xfId="17535" xr:uid="{00000000-0005-0000-0000-00007B630000}"/>
    <cellStyle name="60% - Énfasis4 2 3 7 2 2 2" xfId="30428" xr:uid="{00000000-0005-0000-0000-00007C630000}"/>
    <cellStyle name="60% - Énfasis4 2 3 7 2 3" xfId="13246" xr:uid="{00000000-0005-0000-0000-00007D630000}"/>
    <cellStyle name="60% - Énfasis4 2 3 7 2 3 2" xfId="35313" xr:uid="{00000000-0005-0000-0000-00007E630000}"/>
    <cellStyle name="60% - Énfasis4 2 3 7 2 4" xfId="8368" xr:uid="{00000000-0005-0000-0000-00007F630000}"/>
    <cellStyle name="60% - Énfasis4 2 3 7 2 5" xfId="25493" xr:uid="{00000000-0005-0000-0000-000080630000}"/>
    <cellStyle name="60% - Énfasis4 2 3 7 2 6" xfId="40322" xr:uid="{00000000-0005-0000-0000-000081630000}"/>
    <cellStyle name="60% - Énfasis4 2 3 7 2 7" xfId="45385" xr:uid="{AEBACC4B-EDC5-476E-A178-682A32DFF93B}"/>
    <cellStyle name="60% - Énfasis4 2 3 7 3" xfId="5899" xr:uid="{00000000-0005-0000-0000-000082630000}"/>
    <cellStyle name="60% - Énfasis4 2 3 7 3 2" xfId="27992" xr:uid="{00000000-0005-0000-0000-000083630000}"/>
    <cellStyle name="60% - Énfasis4 2 3 7 4" xfId="20301" xr:uid="{00000000-0005-0000-0000-000084630000}"/>
    <cellStyle name="60% - Énfasis4 2 3 7 4 2" xfId="32877" xr:uid="{00000000-0005-0000-0000-000085630000}"/>
    <cellStyle name="60% - Énfasis4 2 3 7 5" xfId="10810" xr:uid="{00000000-0005-0000-0000-000086630000}"/>
    <cellStyle name="60% - Énfasis4 2 3 7 6" xfId="22951" xr:uid="{00000000-0005-0000-0000-000087630000}"/>
    <cellStyle name="60% - Énfasis4 2 3 7 7" xfId="37781" xr:uid="{00000000-0005-0000-0000-000088630000}"/>
    <cellStyle name="60% - Énfasis4 2 3 7 8" xfId="42849" xr:uid="{D714097C-C287-45A4-8B04-31CD6DD54850}"/>
    <cellStyle name="60% - Énfasis4 2 3 8" xfId="2762" xr:uid="{00000000-0005-0000-0000-000089630000}"/>
    <cellStyle name="60% - Énfasis4 2 3 8 2" xfId="16872" xr:uid="{00000000-0005-0000-0000-00008A630000}"/>
    <cellStyle name="60% - Énfasis4 2 3 8 2 2" xfId="29765" xr:uid="{00000000-0005-0000-0000-00008B630000}"/>
    <cellStyle name="60% - Énfasis4 2 3 8 3" xfId="12583" xr:uid="{00000000-0005-0000-0000-00008C630000}"/>
    <cellStyle name="60% - Énfasis4 2 3 8 3 2" xfId="34650" xr:uid="{00000000-0005-0000-0000-00008D630000}"/>
    <cellStyle name="60% - Énfasis4 2 3 8 4" xfId="7705" xr:uid="{00000000-0005-0000-0000-00008E630000}"/>
    <cellStyle name="60% - Énfasis4 2 3 8 5" xfId="24828" xr:uid="{00000000-0005-0000-0000-00008F630000}"/>
    <cellStyle name="60% - Énfasis4 2 3 8 6" xfId="39657" xr:uid="{00000000-0005-0000-0000-000090630000}"/>
    <cellStyle name="60% - Énfasis4 2 3 8 7" xfId="44722" xr:uid="{E8CE73DF-746D-48E9-9E30-DA4C884D8897}"/>
    <cellStyle name="60% - Énfasis4 2 3 9" xfId="5234" xr:uid="{00000000-0005-0000-0000-000091630000}"/>
    <cellStyle name="60% - Énfasis4 2 3 9 2" xfId="27327" xr:uid="{00000000-0005-0000-0000-000092630000}"/>
    <cellStyle name="60% - Énfasis4 2 4" xfId="355" xr:uid="{00000000-0005-0000-0000-000093630000}"/>
    <cellStyle name="60% - Énfasis4 2 4 10" xfId="19309" xr:uid="{00000000-0005-0000-0000-000094630000}"/>
    <cellStyle name="60% - Énfasis4 2 4 11" xfId="19721" xr:uid="{00000000-0005-0000-0000-000095630000}"/>
    <cellStyle name="60% - Énfasis4 2 4 12" xfId="10248" xr:uid="{00000000-0005-0000-0000-000096630000}"/>
    <cellStyle name="60% - Énfasis4 2 4 13" xfId="22145" xr:uid="{00000000-0005-0000-0000-000097630000}"/>
    <cellStyle name="60% - Énfasis4 2 4 14" xfId="22389" xr:uid="{00000000-0005-0000-0000-000098630000}"/>
    <cellStyle name="60% - Énfasis4 2 4 15" xfId="37219" xr:uid="{00000000-0005-0000-0000-000099630000}"/>
    <cellStyle name="60% - Énfasis4 2 4 16" xfId="42287" xr:uid="{BE413EEC-9394-4783-887E-5A785C846C6C}"/>
    <cellStyle name="60% - Énfasis4 2 4 2" xfId="709" xr:uid="{00000000-0005-0000-0000-00009A630000}"/>
    <cellStyle name="60% - Énfasis4 2 4 2 10" xfId="37566" xr:uid="{00000000-0005-0000-0000-00009B630000}"/>
    <cellStyle name="60% - Énfasis4 2 4 2 11" xfId="42634" xr:uid="{FB40FDB5-F6CA-4B96-A4E7-8FAC6B09DBE1}"/>
    <cellStyle name="60% - Énfasis4 2 4 2 2" xfId="2319" xr:uid="{00000000-0005-0000-0000-00009C630000}"/>
    <cellStyle name="60% - Énfasis4 2 4 2 2 2" xfId="4761" xr:uid="{00000000-0005-0000-0000-00009D630000}"/>
    <cellStyle name="60% - Énfasis4 2 4 2 2 2 2" xfId="18871" xr:uid="{00000000-0005-0000-0000-00009E630000}"/>
    <cellStyle name="60% - Énfasis4 2 4 2 2 2 2 2" xfId="31764" xr:uid="{00000000-0005-0000-0000-00009F630000}"/>
    <cellStyle name="60% - Énfasis4 2 4 2 2 2 3" xfId="14582" xr:uid="{00000000-0005-0000-0000-0000A0630000}"/>
    <cellStyle name="60% - Énfasis4 2 4 2 2 2 3 2" xfId="36649" xr:uid="{00000000-0005-0000-0000-0000A1630000}"/>
    <cellStyle name="60% - Énfasis4 2 4 2 2 2 4" xfId="9704" xr:uid="{00000000-0005-0000-0000-0000A2630000}"/>
    <cellStyle name="60% - Énfasis4 2 4 2 2 2 5" xfId="26829" xr:uid="{00000000-0005-0000-0000-0000A3630000}"/>
    <cellStyle name="60% - Énfasis4 2 4 2 2 2 6" xfId="41658" xr:uid="{00000000-0005-0000-0000-0000A4630000}"/>
    <cellStyle name="60% - Énfasis4 2 4 2 2 2 7" xfId="46721" xr:uid="{A11F13B9-4C32-45D5-A822-6E54C1445A31}"/>
    <cellStyle name="60% - Énfasis4 2 4 2 2 3" xfId="7235" xr:uid="{00000000-0005-0000-0000-0000A5630000}"/>
    <cellStyle name="60% - Énfasis4 2 4 2 2 3 2" xfId="29328" xr:uid="{00000000-0005-0000-0000-0000A6630000}"/>
    <cellStyle name="60% - Énfasis4 2 4 2 2 4" xfId="16396" xr:uid="{00000000-0005-0000-0000-0000A7630000}"/>
    <cellStyle name="60% - Énfasis4 2 4 2 2 4 2" xfId="34213" xr:uid="{00000000-0005-0000-0000-0000A8630000}"/>
    <cellStyle name="60% - Énfasis4 2 4 2 2 5" xfId="21637" xr:uid="{00000000-0005-0000-0000-0000A9630000}"/>
    <cellStyle name="60% - Énfasis4 2 4 2 2 6" xfId="12146" xr:uid="{00000000-0005-0000-0000-0000AA630000}"/>
    <cellStyle name="60% - Énfasis4 2 4 2 2 7" xfId="24287" xr:uid="{00000000-0005-0000-0000-0000AB630000}"/>
    <cellStyle name="60% - Énfasis4 2 4 2 2 8" xfId="39117" xr:uid="{00000000-0005-0000-0000-0000AC630000}"/>
    <cellStyle name="60% - Énfasis4 2 4 2 2 9" xfId="44185" xr:uid="{09CD6CD2-F808-4404-9EA4-AAA53C95DCA2}"/>
    <cellStyle name="60% - Énfasis4 2 4 2 3" xfId="1706" xr:uid="{00000000-0005-0000-0000-0000AD630000}"/>
    <cellStyle name="60% - Énfasis4 2 4 2 3 2" xfId="4148" xr:uid="{00000000-0005-0000-0000-0000AE630000}"/>
    <cellStyle name="60% - Énfasis4 2 4 2 3 2 2" xfId="18258" xr:uid="{00000000-0005-0000-0000-0000AF630000}"/>
    <cellStyle name="60% - Énfasis4 2 4 2 3 2 2 2" xfId="31151" xr:uid="{00000000-0005-0000-0000-0000B0630000}"/>
    <cellStyle name="60% - Énfasis4 2 4 2 3 2 3" xfId="13969" xr:uid="{00000000-0005-0000-0000-0000B1630000}"/>
    <cellStyle name="60% - Énfasis4 2 4 2 3 2 3 2" xfId="36036" xr:uid="{00000000-0005-0000-0000-0000B2630000}"/>
    <cellStyle name="60% - Énfasis4 2 4 2 3 2 4" xfId="9091" xr:uid="{00000000-0005-0000-0000-0000B3630000}"/>
    <cellStyle name="60% - Énfasis4 2 4 2 3 2 5" xfId="26216" xr:uid="{00000000-0005-0000-0000-0000B4630000}"/>
    <cellStyle name="60% - Énfasis4 2 4 2 3 2 6" xfId="41045" xr:uid="{00000000-0005-0000-0000-0000B5630000}"/>
    <cellStyle name="60% - Énfasis4 2 4 2 3 2 7" xfId="46108" xr:uid="{D129D360-71D3-4FBF-8B87-9D4D4423C370}"/>
    <cellStyle name="60% - Énfasis4 2 4 2 3 3" xfId="6622" xr:uid="{00000000-0005-0000-0000-0000B6630000}"/>
    <cellStyle name="60% - Énfasis4 2 4 2 3 3 2" xfId="28715" xr:uid="{00000000-0005-0000-0000-0000B7630000}"/>
    <cellStyle name="60% - Énfasis4 2 4 2 3 4" xfId="21024" xr:uid="{00000000-0005-0000-0000-0000B8630000}"/>
    <cellStyle name="60% - Énfasis4 2 4 2 3 4 2" xfId="33600" xr:uid="{00000000-0005-0000-0000-0000B9630000}"/>
    <cellStyle name="60% - Énfasis4 2 4 2 3 5" xfId="11533" xr:uid="{00000000-0005-0000-0000-0000BA630000}"/>
    <cellStyle name="60% - Énfasis4 2 4 2 3 6" xfId="23674" xr:uid="{00000000-0005-0000-0000-0000BB630000}"/>
    <cellStyle name="60% - Énfasis4 2 4 2 3 7" xfId="38504" xr:uid="{00000000-0005-0000-0000-0000BC630000}"/>
    <cellStyle name="60% - Énfasis4 2 4 2 3 8" xfId="43572" xr:uid="{5C1CEA99-CC58-45A3-9FA2-55EF655BEDDA}"/>
    <cellStyle name="60% - Énfasis4 2 4 2 4" xfId="3210" xr:uid="{00000000-0005-0000-0000-0000BD630000}"/>
    <cellStyle name="60% - Énfasis4 2 4 2 4 2" xfId="17320" xr:uid="{00000000-0005-0000-0000-0000BE630000}"/>
    <cellStyle name="60% - Énfasis4 2 4 2 4 2 2" xfId="30213" xr:uid="{00000000-0005-0000-0000-0000BF630000}"/>
    <cellStyle name="60% - Énfasis4 2 4 2 4 3" xfId="13031" xr:uid="{00000000-0005-0000-0000-0000C0630000}"/>
    <cellStyle name="60% - Énfasis4 2 4 2 4 3 2" xfId="35098" xr:uid="{00000000-0005-0000-0000-0000C1630000}"/>
    <cellStyle name="60% - Énfasis4 2 4 2 4 4" xfId="8153" xr:uid="{00000000-0005-0000-0000-0000C2630000}"/>
    <cellStyle name="60% - Énfasis4 2 4 2 4 5" xfId="25278" xr:uid="{00000000-0005-0000-0000-0000C3630000}"/>
    <cellStyle name="60% - Énfasis4 2 4 2 4 6" xfId="40107" xr:uid="{00000000-0005-0000-0000-0000C4630000}"/>
    <cellStyle name="60% - Énfasis4 2 4 2 4 7" xfId="45170" xr:uid="{9F805A46-8584-4321-A665-807913C9816B}"/>
    <cellStyle name="60% - Énfasis4 2 4 2 5" xfId="5684" xr:uid="{00000000-0005-0000-0000-0000C5630000}"/>
    <cellStyle name="60% - Énfasis4 2 4 2 5 2" xfId="27777" xr:uid="{00000000-0005-0000-0000-0000C6630000}"/>
    <cellStyle name="60% - Énfasis4 2 4 2 6" xfId="15765" xr:uid="{00000000-0005-0000-0000-0000C7630000}"/>
    <cellStyle name="60% - Énfasis4 2 4 2 6 2" xfId="32662" xr:uid="{00000000-0005-0000-0000-0000C8630000}"/>
    <cellStyle name="60% - Énfasis4 2 4 2 7" xfId="20068" xr:uid="{00000000-0005-0000-0000-0000C9630000}"/>
    <cellStyle name="60% - Énfasis4 2 4 2 8" xfId="10595" xr:uid="{00000000-0005-0000-0000-0000CA630000}"/>
    <cellStyle name="60% - Énfasis4 2 4 2 9" xfId="22736" xr:uid="{00000000-0005-0000-0000-0000CB630000}"/>
    <cellStyle name="60% - Énfasis4 2 4 3" xfId="1359" xr:uid="{00000000-0005-0000-0000-0000CC630000}"/>
    <cellStyle name="60% - Énfasis4 2 4 3 2" xfId="3801" xr:uid="{00000000-0005-0000-0000-0000CD630000}"/>
    <cellStyle name="60% - Énfasis4 2 4 3 2 2" xfId="17911" xr:uid="{00000000-0005-0000-0000-0000CE630000}"/>
    <cellStyle name="60% - Énfasis4 2 4 3 2 2 2" xfId="30804" xr:uid="{00000000-0005-0000-0000-0000CF630000}"/>
    <cellStyle name="60% - Énfasis4 2 4 3 2 3" xfId="13622" xr:uid="{00000000-0005-0000-0000-0000D0630000}"/>
    <cellStyle name="60% - Énfasis4 2 4 3 2 3 2" xfId="35689" xr:uid="{00000000-0005-0000-0000-0000D1630000}"/>
    <cellStyle name="60% - Énfasis4 2 4 3 2 4" xfId="8744" xr:uid="{00000000-0005-0000-0000-0000D2630000}"/>
    <cellStyle name="60% - Énfasis4 2 4 3 2 5" xfId="25869" xr:uid="{00000000-0005-0000-0000-0000D3630000}"/>
    <cellStyle name="60% - Énfasis4 2 4 3 2 6" xfId="40698" xr:uid="{00000000-0005-0000-0000-0000D4630000}"/>
    <cellStyle name="60% - Énfasis4 2 4 3 2 7" xfId="45761" xr:uid="{2C078B22-DC64-49F2-BCC1-A5C0B6AC54A8}"/>
    <cellStyle name="60% - Énfasis4 2 4 3 3" xfId="6275" xr:uid="{00000000-0005-0000-0000-0000D5630000}"/>
    <cellStyle name="60% - Énfasis4 2 4 3 3 2" xfId="28368" xr:uid="{00000000-0005-0000-0000-0000D6630000}"/>
    <cellStyle name="60% - Énfasis4 2 4 3 4" xfId="15418" xr:uid="{00000000-0005-0000-0000-0000D7630000}"/>
    <cellStyle name="60% - Énfasis4 2 4 3 4 2" xfId="33253" xr:uid="{00000000-0005-0000-0000-0000D8630000}"/>
    <cellStyle name="60% - Énfasis4 2 4 3 5" xfId="20677" xr:uid="{00000000-0005-0000-0000-0000D9630000}"/>
    <cellStyle name="60% - Énfasis4 2 4 3 6" xfId="11186" xr:uid="{00000000-0005-0000-0000-0000DA630000}"/>
    <cellStyle name="60% - Énfasis4 2 4 3 7" xfId="23327" xr:uid="{00000000-0005-0000-0000-0000DB630000}"/>
    <cellStyle name="60% - Énfasis4 2 4 3 8" xfId="38157" xr:uid="{00000000-0005-0000-0000-0000DC630000}"/>
    <cellStyle name="60% - Énfasis4 2 4 3 9" xfId="43225" xr:uid="{76922423-A854-4FC9-BF47-F71267504ACB}"/>
    <cellStyle name="60% - Énfasis4 2 4 4" xfId="1972" xr:uid="{00000000-0005-0000-0000-0000DD630000}"/>
    <cellStyle name="60% - Énfasis4 2 4 4 2" xfId="4414" xr:uid="{00000000-0005-0000-0000-0000DE630000}"/>
    <cellStyle name="60% - Énfasis4 2 4 4 2 2" xfId="18524" xr:uid="{00000000-0005-0000-0000-0000DF630000}"/>
    <cellStyle name="60% - Énfasis4 2 4 4 2 2 2" xfId="31417" xr:uid="{00000000-0005-0000-0000-0000E0630000}"/>
    <cellStyle name="60% - Énfasis4 2 4 4 2 3" xfId="14235" xr:uid="{00000000-0005-0000-0000-0000E1630000}"/>
    <cellStyle name="60% - Énfasis4 2 4 4 2 3 2" xfId="36302" xr:uid="{00000000-0005-0000-0000-0000E2630000}"/>
    <cellStyle name="60% - Énfasis4 2 4 4 2 4" xfId="9357" xr:uid="{00000000-0005-0000-0000-0000E3630000}"/>
    <cellStyle name="60% - Énfasis4 2 4 4 2 5" xfId="26482" xr:uid="{00000000-0005-0000-0000-0000E4630000}"/>
    <cellStyle name="60% - Énfasis4 2 4 4 2 6" xfId="41311" xr:uid="{00000000-0005-0000-0000-0000E5630000}"/>
    <cellStyle name="60% - Énfasis4 2 4 4 2 7" xfId="46374" xr:uid="{887970BB-4AB1-47C3-9AC5-4CB072DEC4C2}"/>
    <cellStyle name="60% - Énfasis4 2 4 4 3" xfId="6888" xr:uid="{00000000-0005-0000-0000-0000E6630000}"/>
    <cellStyle name="60% - Énfasis4 2 4 4 3 2" xfId="28981" xr:uid="{00000000-0005-0000-0000-0000E7630000}"/>
    <cellStyle name="60% - Énfasis4 2 4 4 4" xfId="16049" xr:uid="{00000000-0005-0000-0000-0000E8630000}"/>
    <cellStyle name="60% - Énfasis4 2 4 4 4 2" xfId="33866" xr:uid="{00000000-0005-0000-0000-0000E9630000}"/>
    <cellStyle name="60% - Énfasis4 2 4 4 5" xfId="21290" xr:uid="{00000000-0005-0000-0000-0000EA630000}"/>
    <cellStyle name="60% - Énfasis4 2 4 4 6" xfId="11799" xr:uid="{00000000-0005-0000-0000-0000EB630000}"/>
    <cellStyle name="60% - Énfasis4 2 4 4 7" xfId="23940" xr:uid="{00000000-0005-0000-0000-0000EC630000}"/>
    <cellStyle name="60% - Énfasis4 2 4 4 8" xfId="38770" xr:uid="{00000000-0005-0000-0000-0000ED630000}"/>
    <cellStyle name="60% - Énfasis4 2 4 4 9" xfId="43838" xr:uid="{EB564F57-FACC-4443-9222-66E4A1EDFB54}"/>
    <cellStyle name="60% - Énfasis4 2 4 5" xfId="2592" xr:uid="{00000000-0005-0000-0000-0000EE630000}"/>
    <cellStyle name="60% - Énfasis4 2 4 5 2" xfId="5034" xr:uid="{00000000-0005-0000-0000-0000EF630000}"/>
    <cellStyle name="60% - Énfasis4 2 4 5 2 2" xfId="19144" xr:uid="{00000000-0005-0000-0000-0000F0630000}"/>
    <cellStyle name="60% - Énfasis4 2 4 5 2 2 2" xfId="32037" xr:uid="{00000000-0005-0000-0000-0000F1630000}"/>
    <cellStyle name="60% - Énfasis4 2 4 5 2 3" xfId="14855" xr:uid="{00000000-0005-0000-0000-0000F2630000}"/>
    <cellStyle name="60% - Énfasis4 2 4 5 2 3 2" xfId="36922" xr:uid="{00000000-0005-0000-0000-0000F3630000}"/>
    <cellStyle name="60% - Énfasis4 2 4 5 2 4" xfId="9977" xr:uid="{00000000-0005-0000-0000-0000F4630000}"/>
    <cellStyle name="60% - Énfasis4 2 4 5 2 5" xfId="27102" xr:uid="{00000000-0005-0000-0000-0000F5630000}"/>
    <cellStyle name="60% - Énfasis4 2 4 5 2 6" xfId="41931" xr:uid="{00000000-0005-0000-0000-0000F6630000}"/>
    <cellStyle name="60% - Énfasis4 2 4 5 2 7" xfId="46994" xr:uid="{E6A703C3-9D4B-450F-B543-F87B4D10C0C2}"/>
    <cellStyle name="60% - Énfasis4 2 4 5 3" xfId="7508" xr:uid="{00000000-0005-0000-0000-0000F7630000}"/>
    <cellStyle name="60% - Énfasis4 2 4 5 3 2" xfId="29601" xr:uid="{00000000-0005-0000-0000-0000F8630000}"/>
    <cellStyle name="60% - Énfasis4 2 4 5 4" xfId="16669" xr:uid="{00000000-0005-0000-0000-0000F9630000}"/>
    <cellStyle name="60% - Énfasis4 2 4 5 4 2" xfId="34486" xr:uid="{00000000-0005-0000-0000-0000FA630000}"/>
    <cellStyle name="60% - Énfasis4 2 4 5 5" xfId="21910" xr:uid="{00000000-0005-0000-0000-0000FB630000}"/>
    <cellStyle name="60% - Énfasis4 2 4 5 6" xfId="12419" xr:uid="{00000000-0005-0000-0000-0000FC630000}"/>
    <cellStyle name="60% - Énfasis4 2 4 5 7" xfId="24560" xr:uid="{00000000-0005-0000-0000-0000FD630000}"/>
    <cellStyle name="60% - Énfasis4 2 4 5 8" xfId="39390" xr:uid="{00000000-0005-0000-0000-0000FE630000}"/>
    <cellStyle name="60% - Énfasis4 2 4 5 9" xfId="44458" xr:uid="{DDE3855B-C617-42EE-AA06-B1AC50F78951}"/>
    <cellStyle name="60% - Énfasis4 2 4 6" xfId="917" xr:uid="{00000000-0005-0000-0000-0000FF630000}"/>
    <cellStyle name="60% - Énfasis4 2 4 6 2" xfId="3362" xr:uid="{00000000-0005-0000-0000-000000640000}"/>
    <cellStyle name="60% - Énfasis4 2 4 6 2 2" xfId="17472" xr:uid="{00000000-0005-0000-0000-000001640000}"/>
    <cellStyle name="60% - Énfasis4 2 4 6 2 2 2" xfId="30365" xr:uid="{00000000-0005-0000-0000-000002640000}"/>
    <cellStyle name="60% - Énfasis4 2 4 6 2 3" xfId="13183" xr:uid="{00000000-0005-0000-0000-000003640000}"/>
    <cellStyle name="60% - Énfasis4 2 4 6 2 3 2" xfId="35250" xr:uid="{00000000-0005-0000-0000-000004640000}"/>
    <cellStyle name="60% - Énfasis4 2 4 6 2 4" xfId="8305" xr:uid="{00000000-0005-0000-0000-000005640000}"/>
    <cellStyle name="60% - Énfasis4 2 4 6 2 5" xfId="25430" xr:uid="{00000000-0005-0000-0000-000006640000}"/>
    <cellStyle name="60% - Énfasis4 2 4 6 2 6" xfId="40259" xr:uid="{00000000-0005-0000-0000-000007640000}"/>
    <cellStyle name="60% - Énfasis4 2 4 6 2 7" xfId="45322" xr:uid="{1332107E-D80A-45DA-990E-82CAE0F6D182}"/>
    <cellStyle name="60% - Énfasis4 2 4 6 3" xfId="5836" xr:uid="{00000000-0005-0000-0000-000008640000}"/>
    <cellStyle name="60% - Énfasis4 2 4 6 3 2" xfId="27929" xr:uid="{00000000-0005-0000-0000-000009640000}"/>
    <cellStyle name="60% - Énfasis4 2 4 6 4" xfId="20238" xr:uid="{00000000-0005-0000-0000-00000A640000}"/>
    <cellStyle name="60% - Énfasis4 2 4 6 4 2" xfId="32814" xr:uid="{00000000-0005-0000-0000-00000B640000}"/>
    <cellStyle name="60% - Énfasis4 2 4 6 5" xfId="10747" xr:uid="{00000000-0005-0000-0000-00000C640000}"/>
    <cellStyle name="60% - Énfasis4 2 4 6 6" xfId="22888" xr:uid="{00000000-0005-0000-0000-00000D640000}"/>
    <cellStyle name="60% - Énfasis4 2 4 6 7" xfId="37718" xr:uid="{00000000-0005-0000-0000-00000E640000}"/>
    <cellStyle name="60% - Énfasis4 2 4 6 8" xfId="42786" xr:uid="{50DE2C99-E9A2-4D48-A494-B7A1F7CC736A}"/>
    <cellStyle name="60% - Énfasis4 2 4 7" xfId="2863" xr:uid="{00000000-0005-0000-0000-00000F640000}"/>
    <cellStyle name="60% - Énfasis4 2 4 7 2" xfId="16973" xr:uid="{00000000-0005-0000-0000-000010640000}"/>
    <cellStyle name="60% - Énfasis4 2 4 7 2 2" xfId="29866" xr:uid="{00000000-0005-0000-0000-000011640000}"/>
    <cellStyle name="60% - Énfasis4 2 4 7 3" xfId="12684" xr:uid="{00000000-0005-0000-0000-000012640000}"/>
    <cellStyle name="60% - Énfasis4 2 4 7 3 2" xfId="34751" xr:uid="{00000000-0005-0000-0000-000013640000}"/>
    <cellStyle name="60% - Énfasis4 2 4 7 4" xfId="7806" xr:uid="{00000000-0005-0000-0000-000014640000}"/>
    <cellStyle name="60% - Énfasis4 2 4 7 5" xfId="24931" xr:uid="{00000000-0005-0000-0000-000015640000}"/>
    <cellStyle name="60% - Énfasis4 2 4 7 6" xfId="39760" xr:uid="{00000000-0005-0000-0000-000016640000}"/>
    <cellStyle name="60% - Énfasis4 2 4 7 7" xfId="44823" xr:uid="{B1203C6A-4559-495D-9EDA-7A658A4D90EA}"/>
    <cellStyle name="60% - Énfasis4 2 4 8" xfId="5337" xr:uid="{00000000-0005-0000-0000-000017640000}"/>
    <cellStyle name="60% - Énfasis4 2 4 8 2" xfId="27430" xr:uid="{00000000-0005-0000-0000-000018640000}"/>
    <cellStyle name="60% - Énfasis4 2 4 9" xfId="14980" xr:uid="{00000000-0005-0000-0000-000019640000}"/>
    <cellStyle name="60% - Énfasis4 2 4 9 2" xfId="32315" xr:uid="{00000000-0005-0000-0000-00001A640000}"/>
    <cellStyle name="60% - Énfasis4 2 5" xfId="459" xr:uid="{00000000-0005-0000-0000-00001B640000}"/>
    <cellStyle name="60% - Énfasis4 2 5 10" xfId="19410" xr:uid="{00000000-0005-0000-0000-00001C640000}"/>
    <cellStyle name="60% - Énfasis4 2 5 11" xfId="19822" xr:uid="{00000000-0005-0000-0000-00001D640000}"/>
    <cellStyle name="60% - Énfasis4 2 5 12" xfId="10349" xr:uid="{00000000-0005-0000-0000-00001E640000}"/>
    <cellStyle name="60% - Énfasis4 2 5 13" xfId="22490" xr:uid="{00000000-0005-0000-0000-00001F640000}"/>
    <cellStyle name="60% - Énfasis4 2 5 14" xfId="37320" xr:uid="{00000000-0005-0000-0000-000020640000}"/>
    <cellStyle name="60% - Énfasis4 2 5 15" xfId="42388" xr:uid="{21C1CC51-523E-424E-8414-913FFB6021BB}"/>
    <cellStyle name="60% - Énfasis4 2 5 2" xfId="710" xr:uid="{00000000-0005-0000-0000-000021640000}"/>
    <cellStyle name="60% - Énfasis4 2 5 2 10" xfId="37567" xr:uid="{00000000-0005-0000-0000-000022640000}"/>
    <cellStyle name="60% - Énfasis4 2 5 2 11" xfId="42635" xr:uid="{5EE593D3-E2EE-469A-98EB-B772EAEF73D6}"/>
    <cellStyle name="60% - Énfasis4 2 5 2 2" xfId="2320" xr:uid="{00000000-0005-0000-0000-000023640000}"/>
    <cellStyle name="60% - Énfasis4 2 5 2 2 2" xfId="4762" xr:uid="{00000000-0005-0000-0000-000024640000}"/>
    <cellStyle name="60% - Énfasis4 2 5 2 2 2 2" xfId="18872" xr:uid="{00000000-0005-0000-0000-000025640000}"/>
    <cellStyle name="60% - Énfasis4 2 5 2 2 2 2 2" xfId="31765" xr:uid="{00000000-0005-0000-0000-000026640000}"/>
    <cellStyle name="60% - Énfasis4 2 5 2 2 2 3" xfId="14583" xr:uid="{00000000-0005-0000-0000-000027640000}"/>
    <cellStyle name="60% - Énfasis4 2 5 2 2 2 3 2" xfId="36650" xr:uid="{00000000-0005-0000-0000-000028640000}"/>
    <cellStyle name="60% - Énfasis4 2 5 2 2 2 4" xfId="9705" xr:uid="{00000000-0005-0000-0000-000029640000}"/>
    <cellStyle name="60% - Énfasis4 2 5 2 2 2 5" xfId="26830" xr:uid="{00000000-0005-0000-0000-00002A640000}"/>
    <cellStyle name="60% - Énfasis4 2 5 2 2 2 6" xfId="41659" xr:uid="{00000000-0005-0000-0000-00002B640000}"/>
    <cellStyle name="60% - Énfasis4 2 5 2 2 2 7" xfId="46722" xr:uid="{18D335FF-451D-4F9A-8148-6AAC6963DBC1}"/>
    <cellStyle name="60% - Énfasis4 2 5 2 2 3" xfId="7236" xr:uid="{00000000-0005-0000-0000-00002C640000}"/>
    <cellStyle name="60% - Énfasis4 2 5 2 2 3 2" xfId="29329" xr:uid="{00000000-0005-0000-0000-00002D640000}"/>
    <cellStyle name="60% - Énfasis4 2 5 2 2 4" xfId="16397" xr:uid="{00000000-0005-0000-0000-00002E640000}"/>
    <cellStyle name="60% - Énfasis4 2 5 2 2 4 2" xfId="34214" xr:uid="{00000000-0005-0000-0000-00002F640000}"/>
    <cellStyle name="60% - Énfasis4 2 5 2 2 5" xfId="21638" xr:uid="{00000000-0005-0000-0000-000030640000}"/>
    <cellStyle name="60% - Énfasis4 2 5 2 2 6" xfId="12147" xr:uid="{00000000-0005-0000-0000-000031640000}"/>
    <cellStyle name="60% - Énfasis4 2 5 2 2 7" xfId="24288" xr:uid="{00000000-0005-0000-0000-000032640000}"/>
    <cellStyle name="60% - Énfasis4 2 5 2 2 8" xfId="39118" xr:uid="{00000000-0005-0000-0000-000033640000}"/>
    <cellStyle name="60% - Énfasis4 2 5 2 2 9" xfId="44186" xr:uid="{814BC629-32CF-4894-9D23-500044F05DB8}"/>
    <cellStyle name="60% - Énfasis4 2 5 2 3" xfId="1707" xr:uid="{00000000-0005-0000-0000-000034640000}"/>
    <cellStyle name="60% - Énfasis4 2 5 2 3 2" xfId="4149" xr:uid="{00000000-0005-0000-0000-000035640000}"/>
    <cellStyle name="60% - Énfasis4 2 5 2 3 2 2" xfId="18259" xr:uid="{00000000-0005-0000-0000-000036640000}"/>
    <cellStyle name="60% - Énfasis4 2 5 2 3 2 2 2" xfId="31152" xr:uid="{00000000-0005-0000-0000-000037640000}"/>
    <cellStyle name="60% - Énfasis4 2 5 2 3 2 3" xfId="13970" xr:uid="{00000000-0005-0000-0000-000038640000}"/>
    <cellStyle name="60% - Énfasis4 2 5 2 3 2 3 2" xfId="36037" xr:uid="{00000000-0005-0000-0000-000039640000}"/>
    <cellStyle name="60% - Énfasis4 2 5 2 3 2 4" xfId="9092" xr:uid="{00000000-0005-0000-0000-00003A640000}"/>
    <cellStyle name="60% - Énfasis4 2 5 2 3 2 5" xfId="26217" xr:uid="{00000000-0005-0000-0000-00003B640000}"/>
    <cellStyle name="60% - Énfasis4 2 5 2 3 2 6" xfId="41046" xr:uid="{00000000-0005-0000-0000-00003C640000}"/>
    <cellStyle name="60% - Énfasis4 2 5 2 3 2 7" xfId="46109" xr:uid="{C7B79C62-F19E-4587-9456-5CE1A69A00C9}"/>
    <cellStyle name="60% - Énfasis4 2 5 2 3 3" xfId="6623" xr:uid="{00000000-0005-0000-0000-00003D640000}"/>
    <cellStyle name="60% - Énfasis4 2 5 2 3 3 2" xfId="28716" xr:uid="{00000000-0005-0000-0000-00003E640000}"/>
    <cellStyle name="60% - Énfasis4 2 5 2 3 4" xfId="21025" xr:uid="{00000000-0005-0000-0000-00003F640000}"/>
    <cellStyle name="60% - Énfasis4 2 5 2 3 4 2" xfId="33601" xr:uid="{00000000-0005-0000-0000-000040640000}"/>
    <cellStyle name="60% - Énfasis4 2 5 2 3 5" xfId="11534" xr:uid="{00000000-0005-0000-0000-000041640000}"/>
    <cellStyle name="60% - Énfasis4 2 5 2 3 6" xfId="23675" xr:uid="{00000000-0005-0000-0000-000042640000}"/>
    <cellStyle name="60% - Énfasis4 2 5 2 3 7" xfId="38505" xr:uid="{00000000-0005-0000-0000-000043640000}"/>
    <cellStyle name="60% - Énfasis4 2 5 2 3 8" xfId="43573" xr:uid="{5D573A23-FE95-4F8C-BD57-959469074A70}"/>
    <cellStyle name="60% - Énfasis4 2 5 2 4" xfId="3211" xr:uid="{00000000-0005-0000-0000-000044640000}"/>
    <cellStyle name="60% - Énfasis4 2 5 2 4 2" xfId="17321" xr:uid="{00000000-0005-0000-0000-000045640000}"/>
    <cellStyle name="60% - Énfasis4 2 5 2 4 2 2" xfId="30214" xr:uid="{00000000-0005-0000-0000-000046640000}"/>
    <cellStyle name="60% - Énfasis4 2 5 2 4 3" xfId="13032" xr:uid="{00000000-0005-0000-0000-000047640000}"/>
    <cellStyle name="60% - Énfasis4 2 5 2 4 3 2" xfId="35099" xr:uid="{00000000-0005-0000-0000-000048640000}"/>
    <cellStyle name="60% - Énfasis4 2 5 2 4 4" xfId="8154" xr:uid="{00000000-0005-0000-0000-000049640000}"/>
    <cellStyle name="60% - Énfasis4 2 5 2 4 5" xfId="25279" xr:uid="{00000000-0005-0000-0000-00004A640000}"/>
    <cellStyle name="60% - Énfasis4 2 5 2 4 6" xfId="40108" xr:uid="{00000000-0005-0000-0000-00004B640000}"/>
    <cellStyle name="60% - Énfasis4 2 5 2 4 7" xfId="45171" xr:uid="{D6F34025-CCBF-4DD1-87F5-C5CDBF6726EE}"/>
    <cellStyle name="60% - Énfasis4 2 5 2 5" xfId="5685" xr:uid="{00000000-0005-0000-0000-00004C640000}"/>
    <cellStyle name="60% - Énfasis4 2 5 2 5 2" xfId="27778" xr:uid="{00000000-0005-0000-0000-00004D640000}"/>
    <cellStyle name="60% - Énfasis4 2 5 2 6" xfId="15766" xr:uid="{00000000-0005-0000-0000-00004E640000}"/>
    <cellStyle name="60% - Énfasis4 2 5 2 6 2" xfId="32663" xr:uid="{00000000-0005-0000-0000-00004F640000}"/>
    <cellStyle name="60% - Énfasis4 2 5 2 7" xfId="20069" xr:uid="{00000000-0005-0000-0000-000050640000}"/>
    <cellStyle name="60% - Énfasis4 2 5 2 8" xfId="10596" xr:uid="{00000000-0005-0000-0000-000051640000}"/>
    <cellStyle name="60% - Énfasis4 2 5 2 9" xfId="22737" xr:uid="{00000000-0005-0000-0000-000052640000}"/>
    <cellStyle name="60% - Énfasis4 2 5 3" xfId="1460" xr:uid="{00000000-0005-0000-0000-000053640000}"/>
    <cellStyle name="60% - Énfasis4 2 5 3 2" xfId="3902" xr:uid="{00000000-0005-0000-0000-000054640000}"/>
    <cellStyle name="60% - Énfasis4 2 5 3 2 2" xfId="18012" xr:uid="{00000000-0005-0000-0000-000055640000}"/>
    <cellStyle name="60% - Énfasis4 2 5 3 2 2 2" xfId="30905" xr:uid="{00000000-0005-0000-0000-000056640000}"/>
    <cellStyle name="60% - Énfasis4 2 5 3 2 3" xfId="13723" xr:uid="{00000000-0005-0000-0000-000057640000}"/>
    <cellStyle name="60% - Énfasis4 2 5 3 2 3 2" xfId="35790" xr:uid="{00000000-0005-0000-0000-000058640000}"/>
    <cellStyle name="60% - Énfasis4 2 5 3 2 4" xfId="8845" xr:uid="{00000000-0005-0000-0000-000059640000}"/>
    <cellStyle name="60% - Énfasis4 2 5 3 2 5" xfId="25970" xr:uid="{00000000-0005-0000-0000-00005A640000}"/>
    <cellStyle name="60% - Énfasis4 2 5 3 2 6" xfId="40799" xr:uid="{00000000-0005-0000-0000-00005B640000}"/>
    <cellStyle name="60% - Énfasis4 2 5 3 2 7" xfId="45862" xr:uid="{CAD0D0CD-AC95-4688-8B93-9962682654C0}"/>
    <cellStyle name="60% - Énfasis4 2 5 3 3" xfId="6376" xr:uid="{00000000-0005-0000-0000-00005C640000}"/>
    <cellStyle name="60% - Énfasis4 2 5 3 3 2" xfId="28469" xr:uid="{00000000-0005-0000-0000-00005D640000}"/>
    <cellStyle name="60% - Énfasis4 2 5 3 4" xfId="15519" xr:uid="{00000000-0005-0000-0000-00005E640000}"/>
    <cellStyle name="60% - Énfasis4 2 5 3 4 2" xfId="33354" xr:uid="{00000000-0005-0000-0000-00005F640000}"/>
    <cellStyle name="60% - Énfasis4 2 5 3 5" xfId="20778" xr:uid="{00000000-0005-0000-0000-000060640000}"/>
    <cellStyle name="60% - Énfasis4 2 5 3 6" xfId="11287" xr:uid="{00000000-0005-0000-0000-000061640000}"/>
    <cellStyle name="60% - Énfasis4 2 5 3 7" xfId="23428" xr:uid="{00000000-0005-0000-0000-000062640000}"/>
    <cellStyle name="60% - Énfasis4 2 5 3 8" xfId="38258" xr:uid="{00000000-0005-0000-0000-000063640000}"/>
    <cellStyle name="60% - Énfasis4 2 5 3 9" xfId="43326" xr:uid="{BD6DE383-A2DD-4085-BCD9-BDB363266D50}"/>
    <cellStyle name="60% - Énfasis4 2 5 4" xfId="2073" xr:uid="{00000000-0005-0000-0000-000064640000}"/>
    <cellStyle name="60% - Énfasis4 2 5 4 2" xfId="4515" xr:uid="{00000000-0005-0000-0000-000065640000}"/>
    <cellStyle name="60% - Énfasis4 2 5 4 2 2" xfId="18625" xr:uid="{00000000-0005-0000-0000-000066640000}"/>
    <cellStyle name="60% - Énfasis4 2 5 4 2 2 2" xfId="31518" xr:uid="{00000000-0005-0000-0000-000067640000}"/>
    <cellStyle name="60% - Énfasis4 2 5 4 2 3" xfId="14336" xr:uid="{00000000-0005-0000-0000-000068640000}"/>
    <cellStyle name="60% - Énfasis4 2 5 4 2 3 2" xfId="36403" xr:uid="{00000000-0005-0000-0000-000069640000}"/>
    <cellStyle name="60% - Énfasis4 2 5 4 2 4" xfId="9458" xr:uid="{00000000-0005-0000-0000-00006A640000}"/>
    <cellStyle name="60% - Énfasis4 2 5 4 2 5" xfId="26583" xr:uid="{00000000-0005-0000-0000-00006B640000}"/>
    <cellStyle name="60% - Énfasis4 2 5 4 2 6" xfId="41412" xr:uid="{00000000-0005-0000-0000-00006C640000}"/>
    <cellStyle name="60% - Énfasis4 2 5 4 2 7" xfId="46475" xr:uid="{B79DF74A-C1B8-401F-BC60-2C02D2BDDEA0}"/>
    <cellStyle name="60% - Énfasis4 2 5 4 3" xfId="6989" xr:uid="{00000000-0005-0000-0000-00006D640000}"/>
    <cellStyle name="60% - Énfasis4 2 5 4 3 2" xfId="29082" xr:uid="{00000000-0005-0000-0000-00006E640000}"/>
    <cellStyle name="60% - Énfasis4 2 5 4 4" xfId="16150" xr:uid="{00000000-0005-0000-0000-00006F640000}"/>
    <cellStyle name="60% - Énfasis4 2 5 4 4 2" xfId="33967" xr:uid="{00000000-0005-0000-0000-000070640000}"/>
    <cellStyle name="60% - Énfasis4 2 5 4 5" xfId="21391" xr:uid="{00000000-0005-0000-0000-000071640000}"/>
    <cellStyle name="60% - Énfasis4 2 5 4 6" xfId="11900" xr:uid="{00000000-0005-0000-0000-000072640000}"/>
    <cellStyle name="60% - Énfasis4 2 5 4 7" xfId="24041" xr:uid="{00000000-0005-0000-0000-000073640000}"/>
    <cellStyle name="60% - Énfasis4 2 5 4 8" xfId="38871" xr:uid="{00000000-0005-0000-0000-000074640000}"/>
    <cellStyle name="60% - Énfasis4 2 5 4 9" xfId="43939" xr:uid="{DA536C0D-2734-4435-9394-F6DCFA7AD69A}"/>
    <cellStyle name="60% - Énfasis4 2 5 5" xfId="2593" xr:uid="{00000000-0005-0000-0000-000075640000}"/>
    <cellStyle name="60% - Énfasis4 2 5 5 2" xfId="5035" xr:uid="{00000000-0005-0000-0000-000076640000}"/>
    <cellStyle name="60% - Énfasis4 2 5 5 2 2" xfId="19145" xr:uid="{00000000-0005-0000-0000-000077640000}"/>
    <cellStyle name="60% - Énfasis4 2 5 5 2 2 2" xfId="32038" xr:uid="{00000000-0005-0000-0000-000078640000}"/>
    <cellStyle name="60% - Énfasis4 2 5 5 2 3" xfId="14856" xr:uid="{00000000-0005-0000-0000-000079640000}"/>
    <cellStyle name="60% - Énfasis4 2 5 5 2 3 2" xfId="36923" xr:uid="{00000000-0005-0000-0000-00007A640000}"/>
    <cellStyle name="60% - Énfasis4 2 5 5 2 4" xfId="9978" xr:uid="{00000000-0005-0000-0000-00007B640000}"/>
    <cellStyle name="60% - Énfasis4 2 5 5 2 5" xfId="27103" xr:uid="{00000000-0005-0000-0000-00007C640000}"/>
    <cellStyle name="60% - Énfasis4 2 5 5 2 6" xfId="41932" xr:uid="{00000000-0005-0000-0000-00007D640000}"/>
    <cellStyle name="60% - Énfasis4 2 5 5 2 7" xfId="46995" xr:uid="{E404D1CC-53C4-48BF-8D81-4ED6C03BE6EF}"/>
    <cellStyle name="60% - Énfasis4 2 5 5 3" xfId="7509" xr:uid="{00000000-0005-0000-0000-00007E640000}"/>
    <cellStyle name="60% - Énfasis4 2 5 5 3 2" xfId="29602" xr:uid="{00000000-0005-0000-0000-00007F640000}"/>
    <cellStyle name="60% - Énfasis4 2 5 5 4" xfId="16670" xr:uid="{00000000-0005-0000-0000-000080640000}"/>
    <cellStyle name="60% - Énfasis4 2 5 5 4 2" xfId="34487" xr:uid="{00000000-0005-0000-0000-000081640000}"/>
    <cellStyle name="60% - Énfasis4 2 5 5 5" xfId="21911" xr:uid="{00000000-0005-0000-0000-000082640000}"/>
    <cellStyle name="60% - Énfasis4 2 5 5 6" xfId="12420" xr:uid="{00000000-0005-0000-0000-000083640000}"/>
    <cellStyle name="60% - Énfasis4 2 5 5 7" xfId="24561" xr:uid="{00000000-0005-0000-0000-000084640000}"/>
    <cellStyle name="60% - Énfasis4 2 5 5 8" xfId="39391" xr:uid="{00000000-0005-0000-0000-000085640000}"/>
    <cellStyle name="60% - Énfasis4 2 5 5 9" xfId="44459" xr:uid="{19164628-0B6B-4D00-B539-6408403EC5F4}"/>
    <cellStyle name="60% - Énfasis4 2 5 6" xfId="1018" xr:uid="{00000000-0005-0000-0000-000086640000}"/>
    <cellStyle name="60% - Énfasis4 2 5 6 2" xfId="3463" xr:uid="{00000000-0005-0000-0000-000087640000}"/>
    <cellStyle name="60% - Énfasis4 2 5 6 2 2" xfId="17573" xr:uid="{00000000-0005-0000-0000-000088640000}"/>
    <cellStyle name="60% - Énfasis4 2 5 6 2 2 2" xfId="30466" xr:uid="{00000000-0005-0000-0000-000089640000}"/>
    <cellStyle name="60% - Énfasis4 2 5 6 2 3" xfId="13284" xr:uid="{00000000-0005-0000-0000-00008A640000}"/>
    <cellStyle name="60% - Énfasis4 2 5 6 2 3 2" xfId="35351" xr:uid="{00000000-0005-0000-0000-00008B640000}"/>
    <cellStyle name="60% - Énfasis4 2 5 6 2 4" xfId="8406" xr:uid="{00000000-0005-0000-0000-00008C640000}"/>
    <cellStyle name="60% - Énfasis4 2 5 6 2 5" xfId="25531" xr:uid="{00000000-0005-0000-0000-00008D640000}"/>
    <cellStyle name="60% - Énfasis4 2 5 6 2 6" xfId="40360" xr:uid="{00000000-0005-0000-0000-00008E640000}"/>
    <cellStyle name="60% - Énfasis4 2 5 6 2 7" xfId="45423" xr:uid="{67B72460-EA18-4B74-B019-ADD4E0F59424}"/>
    <cellStyle name="60% - Énfasis4 2 5 6 3" xfId="5937" xr:uid="{00000000-0005-0000-0000-00008F640000}"/>
    <cellStyle name="60% - Énfasis4 2 5 6 3 2" xfId="28030" xr:uid="{00000000-0005-0000-0000-000090640000}"/>
    <cellStyle name="60% - Énfasis4 2 5 6 4" xfId="20339" xr:uid="{00000000-0005-0000-0000-000091640000}"/>
    <cellStyle name="60% - Énfasis4 2 5 6 4 2" xfId="32915" xr:uid="{00000000-0005-0000-0000-000092640000}"/>
    <cellStyle name="60% - Énfasis4 2 5 6 5" xfId="10848" xr:uid="{00000000-0005-0000-0000-000093640000}"/>
    <cellStyle name="60% - Énfasis4 2 5 6 6" xfId="22989" xr:uid="{00000000-0005-0000-0000-000094640000}"/>
    <cellStyle name="60% - Énfasis4 2 5 6 7" xfId="37819" xr:uid="{00000000-0005-0000-0000-000095640000}"/>
    <cellStyle name="60% - Énfasis4 2 5 6 8" xfId="42887" xr:uid="{137388E2-FC11-4F6D-A48C-849EF512B900}"/>
    <cellStyle name="60% - Énfasis4 2 5 7" xfId="2964" xr:uid="{00000000-0005-0000-0000-000096640000}"/>
    <cellStyle name="60% - Énfasis4 2 5 7 2" xfId="17074" xr:uid="{00000000-0005-0000-0000-000097640000}"/>
    <cellStyle name="60% - Énfasis4 2 5 7 2 2" xfId="29967" xr:uid="{00000000-0005-0000-0000-000098640000}"/>
    <cellStyle name="60% - Énfasis4 2 5 7 3" xfId="12785" xr:uid="{00000000-0005-0000-0000-000099640000}"/>
    <cellStyle name="60% - Énfasis4 2 5 7 3 2" xfId="34852" xr:uid="{00000000-0005-0000-0000-00009A640000}"/>
    <cellStyle name="60% - Énfasis4 2 5 7 4" xfId="7907" xr:uid="{00000000-0005-0000-0000-00009B640000}"/>
    <cellStyle name="60% - Énfasis4 2 5 7 5" xfId="25032" xr:uid="{00000000-0005-0000-0000-00009C640000}"/>
    <cellStyle name="60% - Énfasis4 2 5 7 6" xfId="39861" xr:uid="{00000000-0005-0000-0000-00009D640000}"/>
    <cellStyle name="60% - Énfasis4 2 5 7 7" xfId="44924" xr:uid="{24473295-7AAD-49AE-A5BE-36C310A42894}"/>
    <cellStyle name="60% - Énfasis4 2 5 8" xfId="5438" xr:uid="{00000000-0005-0000-0000-00009E640000}"/>
    <cellStyle name="60% - Énfasis4 2 5 8 2" xfId="27531" xr:uid="{00000000-0005-0000-0000-00009F640000}"/>
    <cellStyle name="60% - Énfasis4 2 5 9" xfId="15080" xr:uid="{00000000-0005-0000-0000-0000A0640000}"/>
    <cellStyle name="60% - Énfasis4 2 5 9 2" xfId="32416" xr:uid="{00000000-0005-0000-0000-0000A1640000}"/>
    <cellStyle name="60% - Énfasis4 2 6" xfId="530" xr:uid="{00000000-0005-0000-0000-0000A2640000}"/>
    <cellStyle name="60% - Énfasis4 2 6 10" xfId="19478" xr:uid="{00000000-0005-0000-0000-0000A3640000}"/>
    <cellStyle name="60% - Énfasis4 2 6 11" xfId="19890" xr:uid="{00000000-0005-0000-0000-0000A4640000}"/>
    <cellStyle name="60% - Énfasis4 2 6 12" xfId="10417" xr:uid="{00000000-0005-0000-0000-0000A5640000}"/>
    <cellStyle name="60% - Énfasis4 2 6 13" xfId="22558" xr:uid="{00000000-0005-0000-0000-0000A6640000}"/>
    <cellStyle name="60% - Énfasis4 2 6 14" xfId="37388" xr:uid="{00000000-0005-0000-0000-0000A7640000}"/>
    <cellStyle name="60% - Énfasis4 2 6 15" xfId="42456" xr:uid="{FBC850E8-3F2C-4FD7-91BB-1AACB9130663}"/>
    <cellStyle name="60% - Énfasis4 2 6 2" xfId="711" xr:uid="{00000000-0005-0000-0000-0000A8640000}"/>
    <cellStyle name="60% - Énfasis4 2 6 2 10" xfId="37568" xr:uid="{00000000-0005-0000-0000-0000A9640000}"/>
    <cellStyle name="60% - Énfasis4 2 6 2 11" xfId="42636" xr:uid="{8EB9E54D-153E-4438-AB89-BA8EA8954816}"/>
    <cellStyle name="60% - Énfasis4 2 6 2 2" xfId="2321" xr:uid="{00000000-0005-0000-0000-0000AA640000}"/>
    <cellStyle name="60% - Énfasis4 2 6 2 2 2" xfId="4763" xr:uid="{00000000-0005-0000-0000-0000AB640000}"/>
    <cellStyle name="60% - Énfasis4 2 6 2 2 2 2" xfId="18873" xr:uid="{00000000-0005-0000-0000-0000AC640000}"/>
    <cellStyle name="60% - Énfasis4 2 6 2 2 2 2 2" xfId="31766" xr:uid="{00000000-0005-0000-0000-0000AD640000}"/>
    <cellStyle name="60% - Énfasis4 2 6 2 2 2 3" xfId="14584" xr:uid="{00000000-0005-0000-0000-0000AE640000}"/>
    <cellStyle name="60% - Énfasis4 2 6 2 2 2 3 2" xfId="36651" xr:uid="{00000000-0005-0000-0000-0000AF640000}"/>
    <cellStyle name="60% - Énfasis4 2 6 2 2 2 4" xfId="9706" xr:uid="{00000000-0005-0000-0000-0000B0640000}"/>
    <cellStyle name="60% - Énfasis4 2 6 2 2 2 5" xfId="26831" xr:uid="{00000000-0005-0000-0000-0000B1640000}"/>
    <cellStyle name="60% - Énfasis4 2 6 2 2 2 6" xfId="41660" xr:uid="{00000000-0005-0000-0000-0000B2640000}"/>
    <cellStyle name="60% - Énfasis4 2 6 2 2 2 7" xfId="46723" xr:uid="{1A3CD1EB-8490-4B4F-B52B-BD930964638F}"/>
    <cellStyle name="60% - Énfasis4 2 6 2 2 3" xfId="7237" xr:uid="{00000000-0005-0000-0000-0000B3640000}"/>
    <cellStyle name="60% - Énfasis4 2 6 2 2 3 2" xfId="29330" xr:uid="{00000000-0005-0000-0000-0000B4640000}"/>
    <cellStyle name="60% - Énfasis4 2 6 2 2 4" xfId="16398" xr:uid="{00000000-0005-0000-0000-0000B5640000}"/>
    <cellStyle name="60% - Énfasis4 2 6 2 2 4 2" xfId="34215" xr:uid="{00000000-0005-0000-0000-0000B6640000}"/>
    <cellStyle name="60% - Énfasis4 2 6 2 2 5" xfId="21639" xr:uid="{00000000-0005-0000-0000-0000B7640000}"/>
    <cellStyle name="60% - Énfasis4 2 6 2 2 6" xfId="12148" xr:uid="{00000000-0005-0000-0000-0000B8640000}"/>
    <cellStyle name="60% - Énfasis4 2 6 2 2 7" xfId="24289" xr:uid="{00000000-0005-0000-0000-0000B9640000}"/>
    <cellStyle name="60% - Énfasis4 2 6 2 2 8" xfId="39119" xr:uid="{00000000-0005-0000-0000-0000BA640000}"/>
    <cellStyle name="60% - Énfasis4 2 6 2 2 9" xfId="44187" xr:uid="{D13DAF61-3A7C-42F0-951E-D284EB415420}"/>
    <cellStyle name="60% - Énfasis4 2 6 2 3" xfId="1708" xr:uid="{00000000-0005-0000-0000-0000BB640000}"/>
    <cellStyle name="60% - Énfasis4 2 6 2 3 2" xfId="4150" xr:uid="{00000000-0005-0000-0000-0000BC640000}"/>
    <cellStyle name="60% - Énfasis4 2 6 2 3 2 2" xfId="18260" xr:uid="{00000000-0005-0000-0000-0000BD640000}"/>
    <cellStyle name="60% - Énfasis4 2 6 2 3 2 2 2" xfId="31153" xr:uid="{00000000-0005-0000-0000-0000BE640000}"/>
    <cellStyle name="60% - Énfasis4 2 6 2 3 2 3" xfId="13971" xr:uid="{00000000-0005-0000-0000-0000BF640000}"/>
    <cellStyle name="60% - Énfasis4 2 6 2 3 2 3 2" xfId="36038" xr:uid="{00000000-0005-0000-0000-0000C0640000}"/>
    <cellStyle name="60% - Énfasis4 2 6 2 3 2 4" xfId="9093" xr:uid="{00000000-0005-0000-0000-0000C1640000}"/>
    <cellStyle name="60% - Énfasis4 2 6 2 3 2 5" xfId="26218" xr:uid="{00000000-0005-0000-0000-0000C2640000}"/>
    <cellStyle name="60% - Énfasis4 2 6 2 3 2 6" xfId="41047" xr:uid="{00000000-0005-0000-0000-0000C3640000}"/>
    <cellStyle name="60% - Énfasis4 2 6 2 3 2 7" xfId="46110" xr:uid="{886A95AD-B7EF-4A41-A287-2AFF65FDB5BE}"/>
    <cellStyle name="60% - Énfasis4 2 6 2 3 3" xfId="6624" xr:uid="{00000000-0005-0000-0000-0000C4640000}"/>
    <cellStyle name="60% - Énfasis4 2 6 2 3 3 2" xfId="28717" xr:uid="{00000000-0005-0000-0000-0000C5640000}"/>
    <cellStyle name="60% - Énfasis4 2 6 2 3 4" xfId="21026" xr:uid="{00000000-0005-0000-0000-0000C6640000}"/>
    <cellStyle name="60% - Énfasis4 2 6 2 3 4 2" xfId="33602" xr:uid="{00000000-0005-0000-0000-0000C7640000}"/>
    <cellStyle name="60% - Énfasis4 2 6 2 3 5" xfId="11535" xr:uid="{00000000-0005-0000-0000-0000C8640000}"/>
    <cellStyle name="60% - Énfasis4 2 6 2 3 6" xfId="23676" xr:uid="{00000000-0005-0000-0000-0000C9640000}"/>
    <cellStyle name="60% - Énfasis4 2 6 2 3 7" xfId="38506" xr:uid="{00000000-0005-0000-0000-0000CA640000}"/>
    <cellStyle name="60% - Énfasis4 2 6 2 3 8" xfId="43574" xr:uid="{F7F4915C-6CD4-4324-A013-E9116D120FED}"/>
    <cellStyle name="60% - Énfasis4 2 6 2 4" xfId="3212" xr:uid="{00000000-0005-0000-0000-0000CB640000}"/>
    <cellStyle name="60% - Énfasis4 2 6 2 4 2" xfId="17322" xr:uid="{00000000-0005-0000-0000-0000CC640000}"/>
    <cellStyle name="60% - Énfasis4 2 6 2 4 2 2" xfId="30215" xr:uid="{00000000-0005-0000-0000-0000CD640000}"/>
    <cellStyle name="60% - Énfasis4 2 6 2 4 3" xfId="13033" xr:uid="{00000000-0005-0000-0000-0000CE640000}"/>
    <cellStyle name="60% - Énfasis4 2 6 2 4 3 2" xfId="35100" xr:uid="{00000000-0005-0000-0000-0000CF640000}"/>
    <cellStyle name="60% - Énfasis4 2 6 2 4 4" xfId="8155" xr:uid="{00000000-0005-0000-0000-0000D0640000}"/>
    <cellStyle name="60% - Énfasis4 2 6 2 4 5" xfId="25280" xr:uid="{00000000-0005-0000-0000-0000D1640000}"/>
    <cellStyle name="60% - Énfasis4 2 6 2 4 6" xfId="40109" xr:uid="{00000000-0005-0000-0000-0000D2640000}"/>
    <cellStyle name="60% - Énfasis4 2 6 2 4 7" xfId="45172" xr:uid="{AC4AB6F9-39B6-4A7D-BE41-97F43C6F826C}"/>
    <cellStyle name="60% - Énfasis4 2 6 2 5" xfId="5686" xr:uid="{00000000-0005-0000-0000-0000D3640000}"/>
    <cellStyle name="60% - Énfasis4 2 6 2 5 2" xfId="27779" xr:uid="{00000000-0005-0000-0000-0000D4640000}"/>
    <cellStyle name="60% - Énfasis4 2 6 2 6" xfId="15767" xr:uid="{00000000-0005-0000-0000-0000D5640000}"/>
    <cellStyle name="60% - Énfasis4 2 6 2 6 2" xfId="32664" xr:uid="{00000000-0005-0000-0000-0000D6640000}"/>
    <cellStyle name="60% - Énfasis4 2 6 2 7" xfId="20070" xr:uid="{00000000-0005-0000-0000-0000D7640000}"/>
    <cellStyle name="60% - Énfasis4 2 6 2 8" xfId="10597" xr:uid="{00000000-0005-0000-0000-0000D8640000}"/>
    <cellStyle name="60% - Énfasis4 2 6 2 9" xfId="22738" xr:uid="{00000000-0005-0000-0000-0000D9640000}"/>
    <cellStyle name="60% - Énfasis4 2 6 3" xfId="1528" xr:uid="{00000000-0005-0000-0000-0000DA640000}"/>
    <cellStyle name="60% - Énfasis4 2 6 3 2" xfId="3970" xr:uid="{00000000-0005-0000-0000-0000DB640000}"/>
    <cellStyle name="60% - Énfasis4 2 6 3 2 2" xfId="18080" xr:uid="{00000000-0005-0000-0000-0000DC640000}"/>
    <cellStyle name="60% - Énfasis4 2 6 3 2 2 2" xfId="30973" xr:uid="{00000000-0005-0000-0000-0000DD640000}"/>
    <cellStyle name="60% - Énfasis4 2 6 3 2 3" xfId="13791" xr:uid="{00000000-0005-0000-0000-0000DE640000}"/>
    <cellStyle name="60% - Énfasis4 2 6 3 2 3 2" xfId="35858" xr:uid="{00000000-0005-0000-0000-0000DF640000}"/>
    <cellStyle name="60% - Énfasis4 2 6 3 2 4" xfId="8913" xr:uid="{00000000-0005-0000-0000-0000E0640000}"/>
    <cellStyle name="60% - Énfasis4 2 6 3 2 5" xfId="26038" xr:uid="{00000000-0005-0000-0000-0000E1640000}"/>
    <cellStyle name="60% - Énfasis4 2 6 3 2 6" xfId="40867" xr:uid="{00000000-0005-0000-0000-0000E2640000}"/>
    <cellStyle name="60% - Énfasis4 2 6 3 2 7" xfId="45930" xr:uid="{0D4076B8-88FD-4B41-8637-14C1B053BFDB}"/>
    <cellStyle name="60% - Énfasis4 2 6 3 3" xfId="6444" xr:uid="{00000000-0005-0000-0000-0000E3640000}"/>
    <cellStyle name="60% - Énfasis4 2 6 3 3 2" xfId="28537" xr:uid="{00000000-0005-0000-0000-0000E4640000}"/>
    <cellStyle name="60% - Énfasis4 2 6 3 4" xfId="15587" xr:uid="{00000000-0005-0000-0000-0000E5640000}"/>
    <cellStyle name="60% - Énfasis4 2 6 3 4 2" xfId="33422" xr:uid="{00000000-0005-0000-0000-0000E6640000}"/>
    <cellStyle name="60% - Énfasis4 2 6 3 5" xfId="20846" xr:uid="{00000000-0005-0000-0000-0000E7640000}"/>
    <cellStyle name="60% - Énfasis4 2 6 3 6" xfId="11355" xr:uid="{00000000-0005-0000-0000-0000E8640000}"/>
    <cellStyle name="60% - Énfasis4 2 6 3 7" xfId="23496" xr:uid="{00000000-0005-0000-0000-0000E9640000}"/>
    <cellStyle name="60% - Énfasis4 2 6 3 8" xfId="38326" xr:uid="{00000000-0005-0000-0000-0000EA640000}"/>
    <cellStyle name="60% - Énfasis4 2 6 3 9" xfId="43394" xr:uid="{C14937B6-EF08-4FD8-A007-346B262DF96E}"/>
    <cellStyle name="60% - Énfasis4 2 6 4" xfId="2141" xr:uid="{00000000-0005-0000-0000-0000EB640000}"/>
    <cellStyle name="60% - Énfasis4 2 6 4 2" xfId="4583" xr:uid="{00000000-0005-0000-0000-0000EC640000}"/>
    <cellStyle name="60% - Énfasis4 2 6 4 2 2" xfId="18693" xr:uid="{00000000-0005-0000-0000-0000ED640000}"/>
    <cellStyle name="60% - Énfasis4 2 6 4 2 2 2" xfId="31586" xr:uid="{00000000-0005-0000-0000-0000EE640000}"/>
    <cellStyle name="60% - Énfasis4 2 6 4 2 3" xfId="14404" xr:uid="{00000000-0005-0000-0000-0000EF640000}"/>
    <cellStyle name="60% - Énfasis4 2 6 4 2 3 2" xfId="36471" xr:uid="{00000000-0005-0000-0000-0000F0640000}"/>
    <cellStyle name="60% - Énfasis4 2 6 4 2 4" xfId="9526" xr:uid="{00000000-0005-0000-0000-0000F1640000}"/>
    <cellStyle name="60% - Énfasis4 2 6 4 2 5" xfId="26651" xr:uid="{00000000-0005-0000-0000-0000F2640000}"/>
    <cellStyle name="60% - Énfasis4 2 6 4 2 6" xfId="41480" xr:uid="{00000000-0005-0000-0000-0000F3640000}"/>
    <cellStyle name="60% - Énfasis4 2 6 4 2 7" xfId="46543" xr:uid="{1F694DAD-B7BB-4F4F-9135-188C61E967FC}"/>
    <cellStyle name="60% - Énfasis4 2 6 4 3" xfId="7057" xr:uid="{00000000-0005-0000-0000-0000F4640000}"/>
    <cellStyle name="60% - Énfasis4 2 6 4 3 2" xfId="29150" xr:uid="{00000000-0005-0000-0000-0000F5640000}"/>
    <cellStyle name="60% - Énfasis4 2 6 4 4" xfId="16218" xr:uid="{00000000-0005-0000-0000-0000F6640000}"/>
    <cellStyle name="60% - Énfasis4 2 6 4 4 2" xfId="34035" xr:uid="{00000000-0005-0000-0000-0000F7640000}"/>
    <cellStyle name="60% - Énfasis4 2 6 4 5" xfId="21459" xr:uid="{00000000-0005-0000-0000-0000F8640000}"/>
    <cellStyle name="60% - Énfasis4 2 6 4 6" xfId="11968" xr:uid="{00000000-0005-0000-0000-0000F9640000}"/>
    <cellStyle name="60% - Énfasis4 2 6 4 7" xfId="24109" xr:uid="{00000000-0005-0000-0000-0000FA640000}"/>
    <cellStyle name="60% - Énfasis4 2 6 4 8" xfId="38939" xr:uid="{00000000-0005-0000-0000-0000FB640000}"/>
    <cellStyle name="60% - Énfasis4 2 6 4 9" xfId="44007" xr:uid="{C8BF8E63-AE85-4603-86C4-E447101B7C04}"/>
    <cellStyle name="60% - Énfasis4 2 6 5" xfId="2594" xr:uid="{00000000-0005-0000-0000-0000FC640000}"/>
    <cellStyle name="60% - Énfasis4 2 6 5 2" xfId="5036" xr:uid="{00000000-0005-0000-0000-0000FD640000}"/>
    <cellStyle name="60% - Énfasis4 2 6 5 2 2" xfId="19146" xr:uid="{00000000-0005-0000-0000-0000FE640000}"/>
    <cellStyle name="60% - Énfasis4 2 6 5 2 2 2" xfId="32039" xr:uid="{00000000-0005-0000-0000-0000FF640000}"/>
    <cellStyle name="60% - Énfasis4 2 6 5 2 3" xfId="14857" xr:uid="{00000000-0005-0000-0000-000000650000}"/>
    <cellStyle name="60% - Énfasis4 2 6 5 2 3 2" xfId="36924" xr:uid="{00000000-0005-0000-0000-000001650000}"/>
    <cellStyle name="60% - Énfasis4 2 6 5 2 4" xfId="9979" xr:uid="{00000000-0005-0000-0000-000002650000}"/>
    <cellStyle name="60% - Énfasis4 2 6 5 2 5" xfId="27104" xr:uid="{00000000-0005-0000-0000-000003650000}"/>
    <cellStyle name="60% - Énfasis4 2 6 5 2 6" xfId="41933" xr:uid="{00000000-0005-0000-0000-000004650000}"/>
    <cellStyle name="60% - Énfasis4 2 6 5 2 7" xfId="46996" xr:uid="{0034623D-9BA8-44C6-9DB2-0149BB4DD6AF}"/>
    <cellStyle name="60% - Énfasis4 2 6 5 3" xfId="7510" xr:uid="{00000000-0005-0000-0000-000005650000}"/>
    <cellStyle name="60% - Énfasis4 2 6 5 3 2" xfId="29603" xr:uid="{00000000-0005-0000-0000-000006650000}"/>
    <cellStyle name="60% - Énfasis4 2 6 5 4" xfId="16671" xr:uid="{00000000-0005-0000-0000-000007650000}"/>
    <cellStyle name="60% - Énfasis4 2 6 5 4 2" xfId="34488" xr:uid="{00000000-0005-0000-0000-000008650000}"/>
    <cellStyle name="60% - Énfasis4 2 6 5 5" xfId="21912" xr:uid="{00000000-0005-0000-0000-000009650000}"/>
    <cellStyle name="60% - Énfasis4 2 6 5 6" xfId="12421" xr:uid="{00000000-0005-0000-0000-00000A650000}"/>
    <cellStyle name="60% - Énfasis4 2 6 5 7" xfId="24562" xr:uid="{00000000-0005-0000-0000-00000B650000}"/>
    <cellStyle name="60% - Énfasis4 2 6 5 8" xfId="39392" xr:uid="{00000000-0005-0000-0000-00000C650000}"/>
    <cellStyle name="60% - Énfasis4 2 6 5 9" xfId="44460" xr:uid="{FB54672E-7C5A-4C1B-98E6-A5B3DDC522F9}"/>
    <cellStyle name="60% - Énfasis4 2 6 6" xfId="1086" xr:uid="{00000000-0005-0000-0000-00000D650000}"/>
    <cellStyle name="60% - Énfasis4 2 6 6 2" xfId="3531" xr:uid="{00000000-0005-0000-0000-00000E650000}"/>
    <cellStyle name="60% - Énfasis4 2 6 6 2 2" xfId="17641" xr:uid="{00000000-0005-0000-0000-00000F650000}"/>
    <cellStyle name="60% - Énfasis4 2 6 6 2 2 2" xfId="30534" xr:uid="{00000000-0005-0000-0000-000010650000}"/>
    <cellStyle name="60% - Énfasis4 2 6 6 2 3" xfId="13352" xr:uid="{00000000-0005-0000-0000-000011650000}"/>
    <cellStyle name="60% - Énfasis4 2 6 6 2 3 2" xfId="35419" xr:uid="{00000000-0005-0000-0000-000012650000}"/>
    <cellStyle name="60% - Énfasis4 2 6 6 2 4" xfId="8474" xr:uid="{00000000-0005-0000-0000-000013650000}"/>
    <cellStyle name="60% - Énfasis4 2 6 6 2 5" xfId="25599" xr:uid="{00000000-0005-0000-0000-000014650000}"/>
    <cellStyle name="60% - Énfasis4 2 6 6 2 6" xfId="40428" xr:uid="{00000000-0005-0000-0000-000015650000}"/>
    <cellStyle name="60% - Énfasis4 2 6 6 2 7" xfId="45491" xr:uid="{36A83228-D37F-45CF-8DBD-F5C2DDA87E49}"/>
    <cellStyle name="60% - Énfasis4 2 6 6 3" xfId="6005" xr:uid="{00000000-0005-0000-0000-000016650000}"/>
    <cellStyle name="60% - Énfasis4 2 6 6 3 2" xfId="28098" xr:uid="{00000000-0005-0000-0000-000017650000}"/>
    <cellStyle name="60% - Énfasis4 2 6 6 4" xfId="20407" xr:uid="{00000000-0005-0000-0000-000018650000}"/>
    <cellStyle name="60% - Énfasis4 2 6 6 4 2" xfId="32983" xr:uid="{00000000-0005-0000-0000-000019650000}"/>
    <cellStyle name="60% - Énfasis4 2 6 6 5" xfId="10916" xr:uid="{00000000-0005-0000-0000-00001A650000}"/>
    <cellStyle name="60% - Énfasis4 2 6 6 6" xfId="23057" xr:uid="{00000000-0005-0000-0000-00001B650000}"/>
    <cellStyle name="60% - Énfasis4 2 6 6 7" xfId="37887" xr:uid="{00000000-0005-0000-0000-00001C650000}"/>
    <cellStyle name="60% - Énfasis4 2 6 6 8" xfId="42955" xr:uid="{359A81B4-EE08-44F1-A2EC-D0DE9CD2E924}"/>
    <cellStyle name="60% - Énfasis4 2 6 7" xfId="3032" xr:uid="{00000000-0005-0000-0000-00001D650000}"/>
    <cellStyle name="60% - Énfasis4 2 6 7 2" xfId="17142" xr:uid="{00000000-0005-0000-0000-00001E650000}"/>
    <cellStyle name="60% - Énfasis4 2 6 7 2 2" xfId="30035" xr:uid="{00000000-0005-0000-0000-00001F650000}"/>
    <cellStyle name="60% - Énfasis4 2 6 7 3" xfId="12853" xr:uid="{00000000-0005-0000-0000-000020650000}"/>
    <cellStyle name="60% - Énfasis4 2 6 7 3 2" xfId="34920" xr:uid="{00000000-0005-0000-0000-000021650000}"/>
    <cellStyle name="60% - Énfasis4 2 6 7 4" xfId="7975" xr:uid="{00000000-0005-0000-0000-000022650000}"/>
    <cellStyle name="60% - Énfasis4 2 6 7 5" xfId="25100" xr:uid="{00000000-0005-0000-0000-000023650000}"/>
    <cellStyle name="60% - Énfasis4 2 6 7 6" xfId="39929" xr:uid="{00000000-0005-0000-0000-000024650000}"/>
    <cellStyle name="60% - Énfasis4 2 6 7 7" xfId="44992" xr:uid="{13501710-52A6-4D40-8521-B2D09E1D7381}"/>
    <cellStyle name="60% - Énfasis4 2 6 8" xfId="5506" xr:uid="{00000000-0005-0000-0000-000025650000}"/>
    <cellStyle name="60% - Énfasis4 2 6 8 2" xfId="27599" xr:uid="{00000000-0005-0000-0000-000026650000}"/>
    <cellStyle name="60% - Énfasis4 2 6 9" xfId="15148" xr:uid="{00000000-0005-0000-0000-000027650000}"/>
    <cellStyle name="60% - Énfasis4 2 6 9 2" xfId="32484" xr:uid="{00000000-0005-0000-0000-000028650000}"/>
    <cellStyle name="60% - Énfasis4 2 7" xfId="276" xr:uid="{00000000-0005-0000-0000-000029650000}"/>
    <cellStyle name="60% - Énfasis4 2 7 10" xfId="22332" xr:uid="{00000000-0005-0000-0000-00002A650000}"/>
    <cellStyle name="60% - Énfasis4 2 7 11" xfId="37162" xr:uid="{00000000-0005-0000-0000-00002B650000}"/>
    <cellStyle name="60% - Énfasis4 2 7 12" xfId="42230" xr:uid="{9F747663-7CEC-4A2F-A541-54D28584FA8A}"/>
    <cellStyle name="60% - Énfasis4 2 7 2" xfId="1299" xr:uid="{00000000-0005-0000-0000-00002C650000}"/>
    <cellStyle name="60% - Énfasis4 2 7 2 2" xfId="3744" xr:uid="{00000000-0005-0000-0000-00002D650000}"/>
    <cellStyle name="60% - Énfasis4 2 7 2 2 2" xfId="17854" xr:uid="{00000000-0005-0000-0000-00002E650000}"/>
    <cellStyle name="60% - Énfasis4 2 7 2 2 2 2" xfId="30747" xr:uid="{00000000-0005-0000-0000-00002F650000}"/>
    <cellStyle name="60% - Énfasis4 2 7 2 2 3" xfId="13565" xr:uid="{00000000-0005-0000-0000-000030650000}"/>
    <cellStyle name="60% - Énfasis4 2 7 2 2 3 2" xfId="35632" xr:uid="{00000000-0005-0000-0000-000031650000}"/>
    <cellStyle name="60% - Énfasis4 2 7 2 2 4" xfId="8687" xr:uid="{00000000-0005-0000-0000-000032650000}"/>
    <cellStyle name="60% - Énfasis4 2 7 2 2 5" xfId="25812" xr:uid="{00000000-0005-0000-0000-000033650000}"/>
    <cellStyle name="60% - Énfasis4 2 7 2 2 6" xfId="40641" xr:uid="{00000000-0005-0000-0000-000034650000}"/>
    <cellStyle name="60% - Énfasis4 2 7 2 2 7" xfId="45704" xr:uid="{13ED64C0-B649-4346-930F-9EF184EDD049}"/>
    <cellStyle name="60% - Énfasis4 2 7 2 3" xfId="6218" xr:uid="{00000000-0005-0000-0000-000035650000}"/>
    <cellStyle name="60% - Énfasis4 2 7 2 3 2" xfId="28311" xr:uid="{00000000-0005-0000-0000-000036650000}"/>
    <cellStyle name="60% - Énfasis4 2 7 2 4" xfId="15361" xr:uid="{00000000-0005-0000-0000-000037650000}"/>
    <cellStyle name="60% - Énfasis4 2 7 2 4 2" xfId="33196" xr:uid="{00000000-0005-0000-0000-000038650000}"/>
    <cellStyle name="60% - Énfasis4 2 7 2 5" xfId="20620" xr:uid="{00000000-0005-0000-0000-000039650000}"/>
    <cellStyle name="60% - Énfasis4 2 7 2 6" xfId="11129" xr:uid="{00000000-0005-0000-0000-00003A650000}"/>
    <cellStyle name="60% - Énfasis4 2 7 2 7" xfId="23270" xr:uid="{00000000-0005-0000-0000-00003B650000}"/>
    <cellStyle name="60% - Énfasis4 2 7 2 8" xfId="38100" xr:uid="{00000000-0005-0000-0000-00003C650000}"/>
    <cellStyle name="60% - Énfasis4 2 7 2 9" xfId="43168" xr:uid="{7EB727A3-1048-450A-82BD-C23FD179C123}"/>
    <cellStyle name="60% - Énfasis4 2 7 3" xfId="1915" xr:uid="{00000000-0005-0000-0000-00003D650000}"/>
    <cellStyle name="60% - Énfasis4 2 7 3 2" xfId="4357" xr:uid="{00000000-0005-0000-0000-00003E650000}"/>
    <cellStyle name="60% - Énfasis4 2 7 3 2 2" xfId="18467" xr:uid="{00000000-0005-0000-0000-00003F650000}"/>
    <cellStyle name="60% - Énfasis4 2 7 3 2 2 2" xfId="31360" xr:uid="{00000000-0005-0000-0000-000040650000}"/>
    <cellStyle name="60% - Énfasis4 2 7 3 2 3" xfId="14178" xr:uid="{00000000-0005-0000-0000-000041650000}"/>
    <cellStyle name="60% - Énfasis4 2 7 3 2 3 2" xfId="36245" xr:uid="{00000000-0005-0000-0000-000042650000}"/>
    <cellStyle name="60% - Énfasis4 2 7 3 2 4" xfId="9300" xr:uid="{00000000-0005-0000-0000-000043650000}"/>
    <cellStyle name="60% - Énfasis4 2 7 3 2 5" xfId="26425" xr:uid="{00000000-0005-0000-0000-000044650000}"/>
    <cellStyle name="60% - Énfasis4 2 7 3 2 6" xfId="41254" xr:uid="{00000000-0005-0000-0000-000045650000}"/>
    <cellStyle name="60% - Énfasis4 2 7 3 2 7" xfId="46317" xr:uid="{1B262EC8-973E-4AB1-9BE8-B189E43942E4}"/>
    <cellStyle name="60% - Énfasis4 2 7 3 3" xfId="6831" xr:uid="{00000000-0005-0000-0000-000046650000}"/>
    <cellStyle name="60% - Énfasis4 2 7 3 3 2" xfId="28924" xr:uid="{00000000-0005-0000-0000-000047650000}"/>
    <cellStyle name="60% - Énfasis4 2 7 3 4" xfId="15992" xr:uid="{00000000-0005-0000-0000-000048650000}"/>
    <cellStyle name="60% - Énfasis4 2 7 3 4 2" xfId="33809" xr:uid="{00000000-0005-0000-0000-000049650000}"/>
    <cellStyle name="60% - Énfasis4 2 7 3 5" xfId="21233" xr:uid="{00000000-0005-0000-0000-00004A650000}"/>
    <cellStyle name="60% - Énfasis4 2 7 3 6" xfId="11742" xr:uid="{00000000-0005-0000-0000-00004B650000}"/>
    <cellStyle name="60% - Énfasis4 2 7 3 7" xfId="23883" xr:uid="{00000000-0005-0000-0000-00004C650000}"/>
    <cellStyle name="60% - Énfasis4 2 7 3 8" xfId="38713" xr:uid="{00000000-0005-0000-0000-00004D650000}"/>
    <cellStyle name="60% - Énfasis4 2 7 3 9" xfId="43781" xr:uid="{A7798743-94F7-4285-A3BF-CDA9F08FD359}"/>
    <cellStyle name="60% - Énfasis4 2 7 4" xfId="1137" xr:uid="{00000000-0005-0000-0000-00004E650000}"/>
    <cellStyle name="60% - Énfasis4 2 7 4 2" xfId="3582" xr:uid="{00000000-0005-0000-0000-00004F650000}"/>
    <cellStyle name="60% - Énfasis4 2 7 4 2 2" xfId="17692" xr:uid="{00000000-0005-0000-0000-000050650000}"/>
    <cellStyle name="60% - Énfasis4 2 7 4 2 2 2" xfId="30585" xr:uid="{00000000-0005-0000-0000-000051650000}"/>
    <cellStyle name="60% - Énfasis4 2 7 4 2 3" xfId="13403" xr:uid="{00000000-0005-0000-0000-000052650000}"/>
    <cellStyle name="60% - Énfasis4 2 7 4 2 3 2" xfId="35470" xr:uid="{00000000-0005-0000-0000-000053650000}"/>
    <cellStyle name="60% - Énfasis4 2 7 4 2 4" xfId="8525" xr:uid="{00000000-0005-0000-0000-000054650000}"/>
    <cellStyle name="60% - Énfasis4 2 7 4 2 5" xfId="25650" xr:uid="{00000000-0005-0000-0000-000055650000}"/>
    <cellStyle name="60% - Énfasis4 2 7 4 2 6" xfId="40479" xr:uid="{00000000-0005-0000-0000-000056650000}"/>
    <cellStyle name="60% - Énfasis4 2 7 4 2 7" xfId="45542" xr:uid="{5248E1AC-11C6-4066-A230-55A5C5C89B8F}"/>
    <cellStyle name="60% - Énfasis4 2 7 4 3" xfId="6056" xr:uid="{00000000-0005-0000-0000-000057650000}"/>
    <cellStyle name="60% - Énfasis4 2 7 4 3 2" xfId="28149" xr:uid="{00000000-0005-0000-0000-000058650000}"/>
    <cellStyle name="60% - Énfasis4 2 7 4 4" xfId="20458" xr:uid="{00000000-0005-0000-0000-000059650000}"/>
    <cellStyle name="60% - Énfasis4 2 7 4 4 2" xfId="33034" xr:uid="{00000000-0005-0000-0000-00005A650000}"/>
    <cellStyle name="60% - Énfasis4 2 7 4 5" xfId="10967" xr:uid="{00000000-0005-0000-0000-00005B650000}"/>
    <cellStyle name="60% - Énfasis4 2 7 4 6" xfId="23108" xr:uid="{00000000-0005-0000-0000-00005C650000}"/>
    <cellStyle name="60% - Énfasis4 2 7 4 7" xfId="37938" xr:uid="{00000000-0005-0000-0000-00005D650000}"/>
    <cellStyle name="60% - Énfasis4 2 7 4 8" xfId="43006" xr:uid="{B4F742B9-5CBA-4FF7-A833-55F064CCEF05}"/>
    <cellStyle name="60% - Énfasis4 2 7 5" xfId="2806" xr:uid="{00000000-0005-0000-0000-00005E650000}"/>
    <cellStyle name="60% - Énfasis4 2 7 5 2" xfId="16916" xr:uid="{00000000-0005-0000-0000-00005F650000}"/>
    <cellStyle name="60% - Énfasis4 2 7 5 2 2" xfId="29809" xr:uid="{00000000-0005-0000-0000-000060650000}"/>
    <cellStyle name="60% - Énfasis4 2 7 5 3" xfId="12627" xr:uid="{00000000-0005-0000-0000-000061650000}"/>
    <cellStyle name="60% - Énfasis4 2 7 5 3 2" xfId="34694" xr:uid="{00000000-0005-0000-0000-000062650000}"/>
    <cellStyle name="60% - Énfasis4 2 7 5 4" xfId="7749" xr:uid="{00000000-0005-0000-0000-000063650000}"/>
    <cellStyle name="60% - Énfasis4 2 7 5 5" xfId="24874" xr:uid="{00000000-0005-0000-0000-000064650000}"/>
    <cellStyle name="60% - Énfasis4 2 7 5 6" xfId="39703" xr:uid="{00000000-0005-0000-0000-000065650000}"/>
    <cellStyle name="60% - Énfasis4 2 7 5 7" xfId="44766" xr:uid="{02F0FF3B-E6BF-46E9-8D80-96287B9E0025}"/>
    <cellStyle name="60% - Énfasis4 2 7 6" xfId="5280" xr:uid="{00000000-0005-0000-0000-000066650000}"/>
    <cellStyle name="60% - Énfasis4 2 7 6 2" xfId="27373" xr:uid="{00000000-0005-0000-0000-000067650000}"/>
    <cellStyle name="60% - Énfasis4 2 7 7" xfId="15199" xr:uid="{00000000-0005-0000-0000-000068650000}"/>
    <cellStyle name="60% - Énfasis4 2 7 7 2" xfId="32258" xr:uid="{00000000-0005-0000-0000-000069650000}"/>
    <cellStyle name="60% - Énfasis4 2 7 8" xfId="19664" xr:uid="{00000000-0005-0000-0000-00006A650000}"/>
    <cellStyle name="60% - Énfasis4 2 7 9" xfId="10191" xr:uid="{00000000-0005-0000-0000-00006B650000}"/>
    <cellStyle name="60% - Énfasis4 2 8" xfId="702" xr:uid="{00000000-0005-0000-0000-00006C650000}"/>
    <cellStyle name="60% - Énfasis4 2 8 10" xfId="37559" xr:uid="{00000000-0005-0000-0000-00006D650000}"/>
    <cellStyle name="60% - Énfasis4 2 8 11" xfId="42627" xr:uid="{3326BB4B-4C3C-4DC0-A6AF-44401A295B4E}"/>
    <cellStyle name="60% - Énfasis4 2 8 2" xfId="2312" xr:uid="{00000000-0005-0000-0000-00006E650000}"/>
    <cellStyle name="60% - Énfasis4 2 8 2 2" xfId="4754" xr:uid="{00000000-0005-0000-0000-00006F650000}"/>
    <cellStyle name="60% - Énfasis4 2 8 2 2 2" xfId="18864" xr:uid="{00000000-0005-0000-0000-000070650000}"/>
    <cellStyle name="60% - Énfasis4 2 8 2 2 2 2" xfId="31757" xr:uid="{00000000-0005-0000-0000-000071650000}"/>
    <cellStyle name="60% - Énfasis4 2 8 2 2 3" xfId="14575" xr:uid="{00000000-0005-0000-0000-000072650000}"/>
    <cellStyle name="60% - Énfasis4 2 8 2 2 3 2" xfId="36642" xr:uid="{00000000-0005-0000-0000-000073650000}"/>
    <cellStyle name="60% - Énfasis4 2 8 2 2 4" xfId="9697" xr:uid="{00000000-0005-0000-0000-000074650000}"/>
    <cellStyle name="60% - Énfasis4 2 8 2 2 5" xfId="26822" xr:uid="{00000000-0005-0000-0000-000075650000}"/>
    <cellStyle name="60% - Énfasis4 2 8 2 2 6" xfId="41651" xr:uid="{00000000-0005-0000-0000-000076650000}"/>
    <cellStyle name="60% - Énfasis4 2 8 2 2 7" xfId="46714" xr:uid="{7FA82CBC-445F-4A89-9CF5-4030F486235C}"/>
    <cellStyle name="60% - Énfasis4 2 8 2 3" xfId="7228" xr:uid="{00000000-0005-0000-0000-000077650000}"/>
    <cellStyle name="60% - Énfasis4 2 8 2 3 2" xfId="29321" xr:uid="{00000000-0005-0000-0000-000078650000}"/>
    <cellStyle name="60% - Énfasis4 2 8 2 4" xfId="16389" xr:uid="{00000000-0005-0000-0000-000079650000}"/>
    <cellStyle name="60% - Énfasis4 2 8 2 4 2" xfId="34206" xr:uid="{00000000-0005-0000-0000-00007A650000}"/>
    <cellStyle name="60% - Énfasis4 2 8 2 5" xfId="21630" xr:uid="{00000000-0005-0000-0000-00007B650000}"/>
    <cellStyle name="60% - Énfasis4 2 8 2 6" xfId="12139" xr:uid="{00000000-0005-0000-0000-00007C650000}"/>
    <cellStyle name="60% - Énfasis4 2 8 2 7" xfId="24280" xr:uid="{00000000-0005-0000-0000-00007D650000}"/>
    <cellStyle name="60% - Énfasis4 2 8 2 8" xfId="39110" xr:uid="{00000000-0005-0000-0000-00007E650000}"/>
    <cellStyle name="60% - Énfasis4 2 8 2 9" xfId="44178" xr:uid="{FD04F8C2-AE4B-4BBF-8C0E-48C3610CAF4E}"/>
    <cellStyle name="60% - Énfasis4 2 8 3" xfId="1699" xr:uid="{00000000-0005-0000-0000-00007F650000}"/>
    <cellStyle name="60% - Énfasis4 2 8 3 2" xfId="4141" xr:uid="{00000000-0005-0000-0000-000080650000}"/>
    <cellStyle name="60% - Énfasis4 2 8 3 2 2" xfId="18251" xr:uid="{00000000-0005-0000-0000-000081650000}"/>
    <cellStyle name="60% - Énfasis4 2 8 3 2 2 2" xfId="31144" xr:uid="{00000000-0005-0000-0000-000082650000}"/>
    <cellStyle name="60% - Énfasis4 2 8 3 2 3" xfId="13962" xr:uid="{00000000-0005-0000-0000-000083650000}"/>
    <cellStyle name="60% - Énfasis4 2 8 3 2 3 2" xfId="36029" xr:uid="{00000000-0005-0000-0000-000084650000}"/>
    <cellStyle name="60% - Énfasis4 2 8 3 2 4" xfId="9084" xr:uid="{00000000-0005-0000-0000-000085650000}"/>
    <cellStyle name="60% - Énfasis4 2 8 3 2 5" xfId="26209" xr:uid="{00000000-0005-0000-0000-000086650000}"/>
    <cellStyle name="60% - Énfasis4 2 8 3 2 6" xfId="41038" xr:uid="{00000000-0005-0000-0000-000087650000}"/>
    <cellStyle name="60% - Énfasis4 2 8 3 2 7" xfId="46101" xr:uid="{7094E31B-0C3C-404F-ADAE-76B25706EF06}"/>
    <cellStyle name="60% - Énfasis4 2 8 3 3" xfId="6615" xr:uid="{00000000-0005-0000-0000-000088650000}"/>
    <cellStyle name="60% - Énfasis4 2 8 3 3 2" xfId="28708" xr:uid="{00000000-0005-0000-0000-000089650000}"/>
    <cellStyle name="60% - Énfasis4 2 8 3 4" xfId="21017" xr:uid="{00000000-0005-0000-0000-00008A650000}"/>
    <cellStyle name="60% - Énfasis4 2 8 3 4 2" xfId="33593" xr:uid="{00000000-0005-0000-0000-00008B650000}"/>
    <cellStyle name="60% - Énfasis4 2 8 3 5" xfId="11526" xr:uid="{00000000-0005-0000-0000-00008C650000}"/>
    <cellStyle name="60% - Énfasis4 2 8 3 6" xfId="23667" xr:uid="{00000000-0005-0000-0000-00008D650000}"/>
    <cellStyle name="60% - Énfasis4 2 8 3 7" xfId="38497" xr:uid="{00000000-0005-0000-0000-00008E650000}"/>
    <cellStyle name="60% - Énfasis4 2 8 3 8" xfId="43565" xr:uid="{975CA0C4-86B2-4895-B6E5-5D98D659C681}"/>
    <cellStyle name="60% - Énfasis4 2 8 4" xfId="3203" xr:uid="{00000000-0005-0000-0000-00008F650000}"/>
    <cellStyle name="60% - Énfasis4 2 8 4 2" xfId="17313" xr:uid="{00000000-0005-0000-0000-000090650000}"/>
    <cellStyle name="60% - Énfasis4 2 8 4 2 2" xfId="30206" xr:uid="{00000000-0005-0000-0000-000091650000}"/>
    <cellStyle name="60% - Énfasis4 2 8 4 3" xfId="13024" xr:uid="{00000000-0005-0000-0000-000092650000}"/>
    <cellStyle name="60% - Énfasis4 2 8 4 3 2" xfId="35091" xr:uid="{00000000-0005-0000-0000-000093650000}"/>
    <cellStyle name="60% - Énfasis4 2 8 4 4" xfId="8146" xr:uid="{00000000-0005-0000-0000-000094650000}"/>
    <cellStyle name="60% - Énfasis4 2 8 4 5" xfId="25271" xr:uid="{00000000-0005-0000-0000-000095650000}"/>
    <cellStyle name="60% - Énfasis4 2 8 4 6" xfId="40100" xr:uid="{00000000-0005-0000-0000-000096650000}"/>
    <cellStyle name="60% - Énfasis4 2 8 4 7" xfId="45163" xr:uid="{2033C59D-72B6-4C67-B098-08637325F07A}"/>
    <cellStyle name="60% - Énfasis4 2 8 5" xfId="5677" xr:uid="{00000000-0005-0000-0000-000097650000}"/>
    <cellStyle name="60% - Énfasis4 2 8 5 2" xfId="27770" xr:uid="{00000000-0005-0000-0000-000098650000}"/>
    <cellStyle name="60% - Énfasis4 2 8 6" xfId="15758" xr:uid="{00000000-0005-0000-0000-000099650000}"/>
    <cellStyle name="60% - Énfasis4 2 8 6 2" xfId="32655" xr:uid="{00000000-0005-0000-0000-00009A650000}"/>
    <cellStyle name="60% - Énfasis4 2 8 7" xfId="20061" xr:uid="{00000000-0005-0000-0000-00009B650000}"/>
    <cellStyle name="60% - Énfasis4 2 8 8" xfId="10588" xr:uid="{00000000-0005-0000-0000-00009C650000}"/>
    <cellStyle name="60% - Énfasis4 2 8 9" xfId="22729" xr:uid="{00000000-0005-0000-0000-00009D650000}"/>
    <cellStyle name="60% - Énfasis4 2 9" xfId="838" xr:uid="{00000000-0005-0000-0000-00009E650000}"/>
    <cellStyle name="60% - Énfasis4 2 9 10" xfId="42707" xr:uid="{34E4D106-2AF4-4825-81F3-275052A0D457}"/>
    <cellStyle name="60% - Énfasis4 2 9 2" xfId="1192" xr:uid="{00000000-0005-0000-0000-00009F650000}"/>
    <cellStyle name="60% - Énfasis4 2 9 2 2" xfId="3637" xr:uid="{00000000-0005-0000-0000-0000A0650000}"/>
    <cellStyle name="60% - Énfasis4 2 9 2 2 2" xfId="17747" xr:uid="{00000000-0005-0000-0000-0000A1650000}"/>
    <cellStyle name="60% - Énfasis4 2 9 2 2 2 2" xfId="30640" xr:uid="{00000000-0005-0000-0000-0000A2650000}"/>
    <cellStyle name="60% - Énfasis4 2 9 2 2 3" xfId="13458" xr:uid="{00000000-0005-0000-0000-0000A3650000}"/>
    <cellStyle name="60% - Énfasis4 2 9 2 2 3 2" xfId="35525" xr:uid="{00000000-0005-0000-0000-0000A4650000}"/>
    <cellStyle name="60% - Énfasis4 2 9 2 2 4" xfId="8580" xr:uid="{00000000-0005-0000-0000-0000A5650000}"/>
    <cellStyle name="60% - Énfasis4 2 9 2 2 5" xfId="25705" xr:uid="{00000000-0005-0000-0000-0000A6650000}"/>
    <cellStyle name="60% - Énfasis4 2 9 2 2 6" xfId="40534" xr:uid="{00000000-0005-0000-0000-0000A7650000}"/>
    <cellStyle name="60% - Énfasis4 2 9 2 2 7" xfId="45597" xr:uid="{0D5C14D9-6F79-4F0A-AAFA-17D5F0ABA277}"/>
    <cellStyle name="60% - Énfasis4 2 9 2 3" xfId="6111" xr:uid="{00000000-0005-0000-0000-0000A8650000}"/>
    <cellStyle name="60% - Énfasis4 2 9 2 3 2" xfId="28204" xr:uid="{00000000-0005-0000-0000-0000A9650000}"/>
    <cellStyle name="60% - Énfasis4 2 9 2 4" xfId="20513" xr:uid="{00000000-0005-0000-0000-0000AA650000}"/>
    <cellStyle name="60% - Énfasis4 2 9 2 4 2" xfId="33089" xr:uid="{00000000-0005-0000-0000-0000AB650000}"/>
    <cellStyle name="60% - Énfasis4 2 9 2 5" xfId="11022" xr:uid="{00000000-0005-0000-0000-0000AC650000}"/>
    <cellStyle name="60% - Énfasis4 2 9 2 6" xfId="23163" xr:uid="{00000000-0005-0000-0000-0000AD650000}"/>
    <cellStyle name="60% - Énfasis4 2 9 2 7" xfId="37993" xr:uid="{00000000-0005-0000-0000-0000AE650000}"/>
    <cellStyle name="60% - Énfasis4 2 9 2 8" xfId="43061" xr:uid="{B2F567A0-ECB0-4C72-89FB-F6BEF097661D}"/>
    <cellStyle name="60% - Énfasis4 2 9 3" xfId="3283" xr:uid="{00000000-0005-0000-0000-0000AF650000}"/>
    <cellStyle name="60% - Énfasis4 2 9 3 2" xfId="17393" xr:uid="{00000000-0005-0000-0000-0000B0650000}"/>
    <cellStyle name="60% - Énfasis4 2 9 3 2 2" xfId="30286" xr:uid="{00000000-0005-0000-0000-0000B1650000}"/>
    <cellStyle name="60% - Énfasis4 2 9 3 3" xfId="13104" xr:uid="{00000000-0005-0000-0000-0000B2650000}"/>
    <cellStyle name="60% - Énfasis4 2 9 3 3 2" xfId="35171" xr:uid="{00000000-0005-0000-0000-0000B3650000}"/>
    <cellStyle name="60% - Énfasis4 2 9 3 4" xfId="8226" xr:uid="{00000000-0005-0000-0000-0000B4650000}"/>
    <cellStyle name="60% - Énfasis4 2 9 3 5" xfId="25351" xr:uid="{00000000-0005-0000-0000-0000B5650000}"/>
    <cellStyle name="60% - Énfasis4 2 9 3 6" xfId="40180" xr:uid="{00000000-0005-0000-0000-0000B6650000}"/>
    <cellStyle name="60% - Énfasis4 2 9 3 7" xfId="45243" xr:uid="{04500C43-BCE3-4888-A7A5-7630AC7943B0}"/>
    <cellStyle name="60% - Énfasis4 2 9 4" xfId="5757" xr:uid="{00000000-0005-0000-0000-0000B7650000}"/>
    <cellStyle name="60% - Énfasis4 2 9 4 2" xfId="27850" xr:uid="{00000000-0005-0000-0000-0000B8650000}"/>
    <cellStyle name="60% - Énfasis4 2 9 5" xfId="15254" xr:uid="{00000000-0005-0000-0000-0000B9650000}"/>
    <cellStyle name="60% - Énfasis4 2 9 5 2" xfId="32735" xr:uid="{00000000-0005-0000-0000-0000BA650000}"/>
    <cellStyle name="60% - Énfasis4 2 9 6" xfId="20159" xr:uid="{00000000-0005-0000-0000-0000BB650000}"/>
    <cellStyle name="60% - Énfasis4 2 9 7" xfId="10668" xr:uid="{00000000-0005-0000-0000-0000BC650000}"/>
    <cellStyle name="60% - Énfasis4 2 9 8" xfId="22809" xr:uid="{00000000-0005-0000-0000-0000BD650000}"/>
    <cellStyle name="60% - Énfasis4 2 9 9" xfId="37639" xr:uid="{00000000-0005-0000-0000-0000BE650000}"/>
    <cellStyle name="60% - Énfasis5" xfId="35" builtinId="48" customBuiltin="1"/>
    <cellStyle name="60% - Énfasis5 2" xfId="129" xr:uid="{00000000-0005-0000-0000-0000C0650000}"/>
    <cellStyle name="60% - Énfasis5 2 10" xfId="1810" xr:uid="{00000000-0005-0000-0000-0000C1650000}"/>
    <cellStyle name="60% - Énfasis5 2 10 2" xfId="4252" xr:uid="{00000000-0005-0000-0000-0000C2650000}"/>
    <cellStyle name="60% - Énfasis5 2 10 2 2" xfId="18362" xr:uid="{00000000-0005-0000-0000-0000C3650000}"/>
    <cellStyle name="60% - Énfasis5 2 10 2 2 2" xfId="31255" xr:uid="{00000000-0005-0000-0000-0000C4650000}"/>
    <cellStyle name="60% - Énfasis5 2 10 2 3" xfId="14073" xr:uid="{00000000-0005-0000-0000-0000C5650000}"/>
    <cellStyle name="60% - Énfasis5 2 10 2 3 2" xfId="36140" xr:uid="{00000000-0005-0000-0000-0000C6650000}"/>
    <cellStyle name="60% - Énfasis5 2 10 2 4" xfId="9195" xr:uid="{00000000-0005-0000-0000-0000C7650000}"/>
    <cellStyle name="60% - Énfasis5 2 10 2 5" xfId="26320" xr:uid="{00000000-0005-0000-0000-0000C8650000}"/>
    <cellStyle name="60% - Énfasis5 2 10 2 6" xfId="41149" xr:uid="{00000000-0005-0000-0000-0000C9650000}"/>
    <cellStyle name="60% - Énfasis5 2 10 2 7" xfId="46212" xr:uid="{1B6F9812-E955-444A-ADB0-1223BB0C58AC}"/>
    <cellStyle name="60% - Énfasis5 2 10 3" xfId="6726" xr:uid="{00000000-0005-0000-0000-0000CA650000}"/>
    <cellStyle name="60% - Énfasis5 2 10 3 2" xfId="28819" xr:uid="{00000000-0005-0000-0000-0000CB650000}"/>
    <cellStyle name="60% - Énfasis5 2 10 4" xfId="15887" xr:uid="{00000000-0005-0000-0000-0000CC650000}"/>
    <cellStyle name="60% - Énfasis5 2 10 4 2" xfId="33704" xr:uid="{00000000-0005-0000-0000-0000CD650000}"/>
    <cellStyle name="60% - Énfasis5 2 10 5" xfId="21128" xr:uid="{00000000-0005-0000-0000-0000CE650000}"/>
    <cellStyle name="60% - Énfasis5 2 10 6" xfId="11637" xr:uid="{00000000-0005-0000-0000-0000CF650000}"/>
    <cellStyle name="60% - Énfasis5 2 10 7" xfId="23778" xr:uid="{00000000-0005-0000-0000-0000D0650000}"/>
    <cellStyle name="60% - Énfasis5 2 10 8" xfId="38608" xr:uid="{00000000-0005-0000-0000-0000D1650000}"/>
    <cellStyle name="60% - Énfasis5 2 10 9" xfId="43676" xr:uid="{307AC477-B10D-427B-9BD5-03211270E9B8}"/>
    <cellStyle name="60% - Énfasis5 2 11" xfId="2449" xr:uid="{00000000-0005-0000-0000-0000D2650000}"/>
    <cellStyle name="60% - Énfasis5 2 11 2" xfId="4891" xr:uid="{00000000-0005-0000-0000-0000D3650000}"/>
    <cellStyle name="60% - Énfasis5 2 11 2 2" xfId="19001" xr:uid="{00000000-0005-0000-0000-0000D4650000}"/>
    <cellStyle name="60% - Énfasis5 2 11 2 2 2" xfId="31894" xr:uid="{00000000-0005-0000-0000-0000D5650000}"/>
    <cellStyle name="60% - Énfasis5 2 11 2 3" xfId="14712" xr:uid="{00000000-0005-0000-0000-0000D6650000}"/>
    <cellStyle name="60% - Énfasis5 2 11 2 3 2" xfId="36779" xr:uid="{00000000-0005-0000-0000-0000D7650000}"/>
    <cellStyle name="60% - Énfasis5 2 11 2 4" xfId="9834" xr:uid="{00000000-0005-0000-0000-0000D8650000}"/>
    <cellStyle name="60% - Énfasis5 2 11 2 5" xfId="26959" xr:uid="{00000000-0005-0000-0000-0000D9650000}"/>
    <cellStyle name="60% - Énfasis5 2 11 2 6" xfId="41788" xr:uid="{00000000-0005-0000-0000-0000DA650000}"/>
    <cellStyle name="60% - Énfasis5 2 11 2 7" xfId="46851" xr:uid="{77ABFF87-C2A0-454B-90C8-703F9DEFAB83}"/>
    <cellStyle name="60% - Énfasis5 2 11 3" xfId="7365" xr:uid="{00000000-0005-0000-0000-0000DB650000}"/>
    <cellStyle name="60% - Énfasis5 2 11 3 2" xfId="29458" xr:uid="{00000000-0005-0000-0000-0000DC650000}"/>
    <cellStyle name="60% - Énfasis5 2 11 4" xfId="16526" xr:uid="{00000000-0005-0000-0000-0000DD650000}"/>
    <cellStyle name="60% - Énfasis5 2 11 4 2" xfId="34343" xr:uid="{00000000-0005-0000-0000-0000DE650000}"/>
    <cellStyle name="60% - Énfasis5 2 11 5" xfId="21767" xr:uid="{00000000-0005-0000-0000-0000DF650000}"/>
    <cellStyle name="60% - Énfasis5 2 11 6" xfId="12276" xr:uid="{00000000-0005-0000-0000-0000E0650000}"/>
    <cellStyle name="60% - Énfasis5 2 11 7" xfId="24417" xr:uid="{00000000-0005-0000-0000-0000E1650000}"/>
    <cellStyle name="60% - Énfasis5 2 11 8" xfId="39247" xr:uid="{00000000-0005-0000-0000-0000E2650000}"/>
    <cellStyle name="60% - Énfasis5 2 11 9" xfId="44315" xr:uid="{009D0898-C4D5-42B4-B6F0-306973C58762}"/>
    <cellStyle name="60% - Énfasis5 2 12" xfId="847" xr:uid="{00000000-0005-0000-0000-0000E3650000}"/>
    <cellStyle name="60% - Énfasis5 2 12 2" xfId="3292" xr:uid="{00000000-0005-0000-0000-0000E4650000}"/>
    <cellStyle name="60% - Énfasis5 2 12 2 2" xfId="17402" xr:uid="{00000000-0005-0000-0000-0000E5650000}"/>
    <cellStyle name="60% - Énfasis5 2 12 2 2 2" xfId="30295" xr:uid="{00000000-0005-0000-0000-0000E6650000}"/>
    <cellStyle name="60% - Énfasis5 2 12 2 3" xfId="13113" xr:uid="{00000000-0005-0000-0000-0000E7650000}"/>
    <cellStyle name="60% - Énfasis5 2 12 2 3 2" xfId="35180" xr:uid="{00000000-0005-0000-0000-0000E8650000}"/>
    <cellStyle name="60% - Énfasis5 2 12 2 4" xfId="8235" xr:uid="{00000000-0005-0000-0000-0000E9650000}"/>
    <cellStyle name="60% - Énfasis5 2 12 2 5" xfId="25360" xr:uid="{00000000-0005-0000-0000-0000EA650000}"/>
    <cellStyle name="60% - Énfasis5 2 12 2 6" xfId="40189" xr:uid="{00000000-0005-0000-0000-0000EB650000}"/>
    <cellStyle name="60% - Énfasis5 2 12 2 7" xfId="45252" xr:uid="{4EE5A0A6-DF96-4F9B-80C1-4D7373E62036}"/>
    <cellStyle name="60% - Énfasis5 2 12 3" xfId="5766" xr:uid="{00000000-0005-0000-0000-0000EC650000}"/>
    <cellStyle name="60% - Énfasis5 2 12 3 2" xfId="27859" xr:uid="{00000000-0005-0000-0000-0000ED650000}"/>
    <cellStyle name="60% - Énfasis5 2 12 4" xfId="20168" xr:uid="{00000000-0005-0000-0000-0000EE650000}"/>
    <cellStyle name="60% - Énfasis5 2 12 4 2" xfId="32744" xr:uid="{00000000-0005-0000-0000-0000EF650000}"/>
    <cellStyle name="60% - Énfasis5 2 12 5" xfId="10677" xr:uid="{00000000-0005-0000-0000-0000F0650000}"/>
    <cellStyle name="60% - Énfasis5 2 12 6" xfId="22818" xr:uid="{00000000-0005-0000-0000-0000F1650000}"/>
    <cellStyle name="60% - Énfasis5 2 12 7" xfId="37648" xr:uid="{00000000-0005-0000-0000-0000F2650000}"/>
    <cellStyle name="60% - Énfasis5 2 12 8" xfId="42716" xr:uid="{1411A8F3-1807-4658-972C-1B17DE843EB9}"/>
    <cellStyle name="60% - Énfasis5 2 13" xfId="2701" xr:uid="{00000000-0005-0000-0000-0000F3650000}"/>
    <cellStyle name="60% - Énfasis5 2 13 2" xfId="5169" xr:uid="{00000000-0005-0000-0000-0000F4650000}"/>
    <cellStyle name="60% - Énfasis5 2 13 2 2" xfId="16823" xr:uid="{00000000-0005-0000-0000-0000F5650000}"/>
    <cellStyle name="60% - Énfasis5 2 13 2 3" xfId="24764" xr:uid="{00000000-0005-0000-0000-0000F6650000}"/>
    <cellStyle name="60% - Énfasis5 2 13 2 4" xfId="39593" xr:uid="{00000000-0005-0000-0000-0000F7650000}"/>
    <cellStyle name="60% - Énfasis5 2 13 2 5" xfId="44661" xr:uid="{A23956F3-A4C6-4FA8-A1F7-9369C65A00F2}"/>
    <cellStyle name="60% - Énfasis5 2 13 3" xfId="19559" xr:uid="{00000000-0005-0000-0000-0000F8650000}"/>
    <cellStyle name="60% - Énfasis5 2 13 3 2" xfId="29704" xr:uid="{00000000-0005-0000-0000-0000F9650000}"/>
    <cellStyle name="60% - Énfasis5 2 13 4" xfId="12522" xr:uid="{00000000-0005-0000-0000-0000FA650000}"/>
    <cellStyle name="60% - Énfasis5 2 13 4 2" xfId="34589" xr:uid="{00000000-0005-0000-0000-0000FB650000}"/>
    <cellStyle name="60% - Énfasis5 2 13 5" xfId="22222" xr:uid="{00000000-0005-0000-0000-0000FC650000}"/>
    <cellStyle name="60% - Énfasis5 2 13 6" xfId="37052" xr:uid="{00000000-0005-0000-0000-0000FD650000}"/>
    <cellStyle name="60% - Énfasis5 2 13 7" xfId="42125" xr:uid="{E1A502FF-2295-4E52-A842-341680EE75A0}"/>
    <cellStyle name="60% - Énfasis5 2 14" xfId="7596" xr:uid="{00000000-0005-0000-0000-0000FE650000}"/>
    <cellStyle name="60% - Énfasis5 2 14 2" xfId="21998" xr:uid="{00000000-0005-0000-0000-0000FF650000}"/>
    <cellStyle name="60% - Énfasis5 2 14 2 2" xfId="27190" xr:uid="{00000000-0005-0000-0000-000000660000}"/>
    <cellStyle name="60% - Énfasis5 2 14 2 3" xfId="42019" xr:uid="{00000000-0005-0000-0000-000001660000}"/>
    <cellStyle name="60% - Énfasis5 2 14 2 4" xfId="47081" xr:uid="{0880CD97-CB1A-4A0A-9169-4AAB8C7A55AA}"/>
    <cellStyle name="60% - Énfasis5 2 14 3" xfId="16774" xr:uid="{00000000-0005-0000-0000-000002660000}"/>
    <cellStyle name="60% - Énfasis5 2 14 4" xfId="24648" xr:uid="{00000000-0005-0000-0000-000003660000}"/>
    <cellStyle name="60% - Énfasis5 2 14 5" xfId="39477" xr:uid="{00000000-0005-0000-0000-000004660000}"/>
    <cellStyle name="60% - Énfasis5 2 14 6" xfId="44545" xr:uid="{B26C81AA-FDCC-4D85-A91D-3BE00E86945A}"/>
    <cellStyle name="60% - Énfasis5 2 15" xfId="7652" xr:uid="{00000000-0005-0000-0000-000005660000}"/>
    <cellStyle name="60% - Énfasis5 2 15 2" xfId="19231" xr:uid="{00000000-0005-0000-0000-000006660000}"/>
    <cellStyle name="60% - Énfasis5 2 15 3" xfId="24704" xr:uid="{00000000-0005-0000-0000-000007660000}"/>
    <cellStyle name="60% - Énfasis5 2 15 4" xfId="39533" xr:uid="{00000000-0005-0000-0000-000008660000}"/>
    <cellStyle name="60% - Énfasis5 2 15 5" xfId="44601" xr:uid="{8355B367-D91C-4CE1-8FC9-06383F9FC83C}"/>
    <cellStyle name="60% - Énfasis5 2 16" xfId="5124" xr:uid="{00000000-0005-0000-0000-000009660000}"/>
    <cellStyle name="60% - Énfasis5 2 16 2" xfId="24724" xr:uid="{00000000-0005-0000-0000-00000A660000}"/>
    <cellStyle name="60% - Énfasis5 2 16 3" xfId="39553" xr:uid="{00000000-0005-0000-0000-00000B660000}"/>
    <cellStyle name="60% - Énfasis5 2 16 4" xfId="44621" xr:uid="{A0A6C894-0FBB-4154-8992-D3002E517D68}"/>
    <cellStyle name="60% - Énfasis5 2 17" xfId="19253" xr:uid="{00000000-0005-0000-0000-00000C660000}"/>
    <cellStyle name="60% - Énfasis5 2 17 2" xfId="27263" xr:uid="{00000000-0005-0000-0000-00000D660000}"/>
    <cellStyle name="60% - Énfasis5 2 18" xfId="19520" xr:uid="{00000000-0005-0000-0000-00000E660000}"/>
    <cellStyle name="60% - Énfasis5 2 18 2" xfId="32148" xr:uid="{00000000-0005-0000-0000-00000F660000}"/>
    <cellStyle name="60% - Énfasis5 2 19" xfId="10081" xr:uid="{00000000-0005-0000-0000-000010660000}"/>
    <cellStyle name="60% - Énfasis5 2 2" xfId="130" xr:uid="{00000000-0005-0000-0000-000011660000}"/>
    <cellStyle name="60% - Énfasis5 2 2 10" xfId="2450" xr:uid="{00000000-0005-0000-0000-000012660000}"/>
    <cellStyle name="60% - Énfasis5 2 2 10 2" xfId="4892" xr:uid="{00000000-0005-0000-0000-000013660000}"/>
    <cellStyle name="60% - Énfasis5 2 2 10 2 2" xfId="19002" xr:uid="{00000000-0005-0000-0000-000014660000}"/>
    <cellStyle name="60% - Énfasis5 2 2 10 2 2 2" xfId="31895" xr:uid="{00000000-0005-0000-0000-000015660000}"/>
    <cellStyle name="60% - Énfasis5 2 2 10 2 3" xfId="14713" xr:uid="{00000000-0005-0000-0000-000016660000}"/>
    <cellStyle name="60% - Énfasis5 2 2 10 2 3 2" xfId="36780" xr:uid="{00000000-0005-0000-0000-000017660000}"/>
    <cellStyle name="60% - Énfasis5 2 2 10 2 4" xfId="9835" xr:uid="{00000000-0005-0000-0000-000018660000}"/>
    <cellStyle name="60% - Énfasis5 2 2 10 2 5" xfId="26960" xr:uid="{00000000-0005-0000-0000-000019660000}"/>
    <cellStyle name="60% - Énfasis5 2 2 10 2 6" xfId="41789" xr:uid="{00000000-0005-0000-0000-00001A660000}"/>
    <cellStyle name="60% - Énfasis5 2 2 10 2 7" xfId="46852" xr:uid="{BE22BEF1-62D7-410A-B792-FC16CC5597AD}"/>
    <cellStyle name="60% - Énfasis5 2 2 10 3" xfId="7366" xr:uid="{00000000-0005-0000-0000-00001B660000}"/>
    <cellStyle name="60% - Énfasis5 2 2 10 3 2" xfId="29459" xr:uid="{00000000-0005-0000-0000-00001C660000}"/>
    <cellStyle name="60% - Énfasis5 2 2 10 4" xfId="16527" xr:uid="{00000000-0005-0000-0000-00001D660000}"/>
    <cellStyle name="60% - Énfasis5 2 2 10 4 2" xfId="34344" xr:uid="{00000000-0005-0000-0000-00001E660000}"/>
    <cellStyle name="60% - Énfasis5 2 2 10 5" xfId="21768" xr:uid="{00000000-0005-0000-0000-00001F660000}"/>
    <cellStyle name="60% - Énfasis5 2 2 10 6" xfId="12277" xr:uid="{00000000-0005-0000-0000-000020660000}"/>
    <cellStyle name="60% - Énfasis5 2 2 10 7" xfId="24418" xr:uid="{00000000-0005-0000-0000-000021660000}"/>
    <cellStyle name="60% - Énfasis5 2 2 10 8" xfId="39248" xr:uid="{00000000-0005-0000-0000-000022660000}"/>
    <cellStyle name="60% - Énfasis5 2 2 10 9" xfId="44316" xr:uid="{C8F4C828-0692-4EFF-816F-4D47303A5DDE}"/>
    <cellStyle name="60% - Énfasis5 2 2 11" xfId="881" xr:uid="{00000000-0005-0000-0000-000023660000}"/>
    <cellStyle name="60% - Énfasis5 2 2 11 2" xfId="3326" xr:uid="{00000000-0005-0000-0000-000024660000}"/>
    <cellStyle name="60% - Énfasis5 2 2 11 2 2" xfId="17436" xr:uid="{00000000-0005-0000-0000-000025660000}"/>
    <cellStyle name="60% - Énfasis5 2 2 11 2 2 2" xfId="30329" xr:uid="{00000000-0005-0000-0000-000026660000}"/>
    <cellStyle name="60% - Énfasis5 2 2 11 2 3" xfId="13147" xr:uid="{00000000-0005-0000-0000-000027660000}"/>
    <cellStyle name="60% - Énfasis5 2 2 11 2 3 2" xfId="35214" xr:uid="{00000000-0005-0000-0000-000028660000}"/>
    <cellStyle name="60% - Énfasis5 2 2 11 2 4" xfId="8269" xr:uid="{00000000-0005-0000-0000-000029660000}"/>
    <cellStyle name="60% - Énfasis5 2 2 11 2 5" xfId="25394" xr:uid="{00000000-0005-0000-0000-00002A660000}"/>
    <cellStyle name="60% - Énfasis5 2 2 11 2 6" xfId="40223" xr:uid="{00000000-0005-0000-0000-00002B660000}"/>
    <cellStyle name="60% - Énfasis5 2 2 11 2 7" xfId="45286" xr:uid="{211FCB97-1185-4131-810D-FD15641CDC8B}"/>
    <cellStyle name="60% - Énfasis5 2 2 11 3" xfId="5800" xr:uid="{00000000-0005-0000-0000-00002C660000}"/>
    <cellStyle name="60% - Énfasis5 2 2 11 3 2" xfId="27893" xr:uid="{00000000-0005-0000-0000-00002D660000}"/>
    <cellStyle name="60% - Énfasis5 2 2 11 4" xfId="20202" xr:uid="{00000000-0005-0000-0000-00002E660000}"/>
    <cellStyle name="60% - Énfasis5 2 2 11 4 2" xfId="32778" xr:uid="{00000000-0005-0000-0000-00002F660000}"/>
    <cellStyle name="60% - Énfasis5 2 2 11 5" xfId="10711" xr:uid="{00000000-0005-0000-0000-000030660000}"/>
    <cellStyle name="60% - Énfasis5 2 2 11 6" xfId="22852" xr:uid="{00000000-0005-0000-0000-000031660000}"/>
    <cellStyle name="60% - Énfasis5 2 2 11 7" xfId="37682" xr:uid="{00000000-0005-0000-0000-000032660000}"/>
    <cellStyle name="60% - Énfasis5 2 2 11 8" xfId="42750" xr:uid="{69B5D94B-6385-4BAC-B9B1-65FC968EE0A2}"/>
    <cellStyle name="60% - Énfasis5 2 2 12" xfId="2702" xr:uid="{00000000-0005-0000-0000-000033660000}"/>
    <cellStyle name="60% - Énfasis5 2 2 12 2" xfId="7616" xr:uid="{00000000-0005-0000-0000-000034660000}"/>
    <cellStyle name="60% - Énfasis5 2 2 12 2 2" xfId="27210" xr:uid="{00000000-0005-0000-0000-000035660000}"/>
    <cellStyle name="60% - Énfasis5 2 2 12 2 3" xfId="42039" xr:uid="{00000000-0005-0000-0000-000036660000}"/>
    <cellStyle name="60% - Énfasis5 2 2 12 2 4" xfId="47101" xr:uid="{51F81885-6B79-4FCF-AFFE-26E1E2EA987A}"/>
    <cellStyle name="60% - Énfasis5 2 2 12 3" xfId="22018" xr:uid="{00000000-0005-0000-0000-000037660000}"/>
    <cellStyle name="60% - Énfasis5 2 2 12 3 2" xfId="29705" xr:uid="{00000000-0005-0000-0000-000038660000}"/>
    <cellStyle name="60% - Énfasis5 2 2 12 4" xfId="12523" xr:uid="{00000000-0005-0000-0000-000039660000}"/>
    <cellStyle name="60% - Énfasis5 2 2 12 4 2" xfId="34590" xr:uid="{00000000-0005-0000-0000-00003A660000}"/>
    <cellStyle name="60% - Énfasis5 2 2 12 5" xfId="24668" xr:uid="{00000000-0005-0000-0000-00003B660000}"/>
    <cellStyle name="60% - Énfasis5 2 2 12 6" xfId="39497" xr:uid="{00000000-0005-0000-0000-00003C660000}"/>
    <cellStyle name="60% - Énfasis5 2 2 12 7" xfId="44565" xr:uid="{E3FE56A9-7E9C-4385-B12B-7D8FD2DD7AAD}"/>
    <cellStyle name="60% - Énfasis5 2 2 13" xfId="5170" xr:uid="{00000000-0005-0000-0000-00003D660000}"/>
    <cellStyle name="60% - Énfasis5 2 2 13 2" xfId="16775" xr:uid="{00000000-0005-0000-0000-00003E660000}"/>
    <cellStyle name="60% - Énfasis5 2 2 13 3" xfId="24765" xr:uid="{00000000-0005-0000-0000-00003F660000}"/>
    <cellStyle name="60% - Énfasis5 2 2 13 4" xfId="39594" xr:uid="{00000000-0005-0000-0000-000040660000}"/>
    <cellStyle name="60% - Énfasis5 2 2 13 5" xfId="44662" xr:uid="{9BB07D1C-1147-4E03-BF11-A8E66524F51E}"/>
    <cellStyle name="60% - Énfasis5 2 2 14" xfId="14944" xr:uid="{00000000-0005-0000-0000-000041660000}"/>
    <cellStyle name="60% - Énfasis5 2 2 14 2" xfId="27264" xr:uid="{00000000-0005-0000-0000-000042660000}"/>
    <cellStyle name="60% - Énfasis5 2 2 15" xfId="19273" xr:uid="{00000000-0005-0000-0000-000043660000}"/>
    <cellStyle name="60% - Énfasis5 2 2 15 2" xfId="32149" xr:uid="{00000000-0005-0000-0000-000044660000}"/>
    <cellStyle name="60% - Énfasis5 2 2 16" xfId="19560" xr:uid="{00000000-0005-0000-0000-000045660000}"/>
    <cellStyle name="60% - Énfasis5 2 2 17" xfId="10082" xr:uid="{00000000-0005-0000-0000-000046660000}"/>
    <cellStyle name="60% - Énfasis5 2 2 18" xfId="22094" xr:uid="{00000000-0005-0000-0000-000047660000}"/>
    <cellStyle name="60% - Énfasis5 2 2 19" xfId="22223" xr:uid="{00000000-0005-0000-0000-000048660000}"/>
    <cellStyle name="60% - Énfasis5 2 2 2" xfId="231" xr:uid="{00000000-0005-0000-0000-000049660000}"/>
    <cellStyle name="60% - Énfasis5 2 2 2 10" xfId="15045" xr:uid="{00000000-0005-0000-0000-00004A660000}"/>
    <cellStyle name="60% - Énfasis5 2 2 2 10 2" xfId="32215" xr:uid="{00000000-0005-0000-0000-00004B660000}"/>
    <cellStyle name="60% - Énfasis5 2 2 2 11" xfId="19375" xr:uid="{00000000-0005-0000-0000-00004C660000}"/>
    <cellStyle name="60% - Énfasis5 2 2 2 12" xfId="19623" xr:uid="{00000000-0005-0000-0000-00004D660000}"/>
    <cellStyle name="60% - Énfasis5 2 2 2 13" xfId="10148" xr:uid="{00000000-0005-0000-0000-00004E660000}"/>
    <cellStyle name="60% - Énfasis5 2 2 2 14" xfId="22148" xr:uid="{00000000-0005-0000-0000-00004F660000}"/>
    <cellStyle name="60% - Énfasis5 2 2 2 15" xfId="22289" xr:uid="{00000000-0005-0000-0000-000050660000}"/>
    <cellStyle name="60% - Énfasis5 2 2 2 16" xfId="37119" xr:uid="{00000000-0005-0000-0000-000051660000}"/>
    <cellStyle name="60% - Énfasis5 2 2 2 17" xfId="42189" xr:uid="{15CE5AB0-F0C2-4409-8C2B-950EAAB577EE}"/>
    <cellStyle name="60% - Énfasis5 2 2 2 2" xfId="424" xr:uid="{00000000-0005-0000-0000-000052660000}"/>
    <cellStyle name="60% - Énfasis5 2 2 2 2 10" xfId="37285" xr:uid="{00000000-0005-0000-0000-000053660000}"/>
    <cellStyle name="60% - Énfasis5 2 2 2 2 11" xfId="42353" xr:uid="{BAB4C364-9CF3-4C3B-B448-48BA1AEB2BEE}"/>
    <cellStyle name="60% - Énfasis5 2 2 2 2 2" xfId="2038" xr:uid="{00000000-0005-0000-0000-000054660000}"/>
    <cellStyle name="60% - Énfasis5 2 2 2 2 2 2" xfId="4480" xr:uid="{00000000-0005-0000-0000-000055660000}"/>
    <cellStyle name="60% - Énfasis5 2 2 2 2 2 2 2" xfId="18590" xr:uid="{00000000-0005-0000-0000-000056660000}"/>
    <cellStyle name="60% - Énfasis5 2 2 2 2 2 2 2 2" xfId="31483" xr:uid="{00000000-0005-0000-0000-000057660000}"/>
    <cellStyle name="60% - Énfasis5 2 2 2 2 2 2 3" xfId="14301" xr:uid="{00000000-0005-0000-0000-000058660000}"/>
    <cellStyle name="60% - Énfasis5 2 2 2 2 2 2 3 2" xfId="36368" xr:uid="{00000000-0005-0000-0000-000059660000}"/>
    <cellStyle name="60% - Énfasis5 2 2 2 2 2 2 4" xfId="9423" xr:uid="{00000000-0005-0000-0000-00005A660000}"/>
    <cellStyle name="60% - Énfasis5 2 2 2 2 2 2 5" xfId="26548" xr:uid="{00000000-0005-0000-0000-00005B660000}"/>
    <cellStyle name="60% - Énfasis5 2 2 2 2 2 2 6" xfId="41377" xr:uid="{00000000-0005-0000-0000-00005C660000}"/>
    <cellStyle name="60% - Énfasis5 2 2 2 2 2 2 7" xfId="46440" xr:uid="{05ED1028-432A-46D6-B6B0-DDA3B6F69B7A}"/>
    <cellStyle name="60% - Énfasis5 2 2 2 2 2 3" xfId="6954" xr:uid="{00000000-0005-0000-0000-00005D660000}"/>
    <cellStyle name="60% - Énfasis5 2 2 2 2 2 3 2" xfId="29047" xr:uid="{00000000-0005-0000-0000-00005E660000}"/>
    <cellStyle name="60% - Énfasis5 2 2 2 2 2 4" xfId="16115" xr:uid="{00000000-0005-0000-0000-00005F660000}"/>
    <cellStyle name="60% - Énfasis5 2 2 2 2 2 4 2" xfId="33932" xr:uid="{00000000-0005-0000-0000-000060660000}"/>
    <cellStyle name="60% - Énfasis5 2 2 2 2 2 5" xfId="21356" xr:uid="{00000000-0005-0000-0000-000061660000}"/>
    <cellStyle name="60% - Énfasis5 2 2 2 2 2 6" xfId="11865" xr:uid="{00000000-0005-0000-0000-000062660000}"/>
    <cellStyle name="60% - Énfasis5 2 2 2 2 2 7" xfId="24006" xr:uid="{00000000-0005-0000-0000-000063660000}"/>
    <cellStyle name="60% - Énfasis5 2 2 2 2 2 8" xfId="38836" xr:uid="{00000000-0005-0000-0000-000064660000}"/>
    <cellStyle name="60% - Énfasis5 2 2 2 2 2 9" xfId="43904" xr:uid="{BED1BF30-752B-4D20-85A3-1560C5D4C665}"/>
    <cellStyle name="60% - Énfasis5 2 2 2 2 3" xfId="1425" xr:uid="{00000000-0005-0000-0000-000065660000}"/>
    <cellStyle name="60% - Énfasis5 2 2 2 2 3 2" xfId="3867" xr:uid="{00000000-0005-0000-0000-000066660000}"/>
    <cellStyle name="60% - Énfasis5 2 2 2 2 3 2 2" xfId="17977" xr:uid="{00000000-0005-0000-0000-000067660000}"/>
    <cellStyle name="60% - Énfasis5 2 2 2 2 3 2 2 2" xfId="30870" xr:uid="{00000000-0005-0000-0000-000068660000}"/>
    <cellStyle name="60% - Énfasis5 2 2 2 2 3 2 3" xfId="13688" xr:uid="{00000000-0005-0000-0000-000069660000}"/>
    <cellStyle name="60% - Énfasis5 2 2 2 2 3 2 3 2" xfId="35755" xr:uid="{00000000-0005-0000-0000-00006A660000}"/>
    <cellStyle name="60% - Énfasis5 2 2 2 2 3 2 4" xfId="8810" xr:uid="{00000000-0005-0000-0000-00006B660000}"/>
    <cellStyle name="60% - Énfasis5 2 2 2 2 3 2 5" xfId="25935" xr:uid="{00000000-0005-0000-0000-00006C660000}"/>
    <cellStyle name="60% - Énfasis5 2 2 2 2 3 2 6" xfId="40764" xr:uid="{00000000-0005-0000-0000-00006D660000}"/>
    <cellStyle name="60% - Énfasis5 2 2 2 2 3 2 7" xfId="45827" xr:uid="{885DE8C1-0EEE-4BD9-9D5A-B5F0A724B947}"/>
    <cellStyle name="60% - Énfasis5 2 2 2 2 3 3" xfId="6341" xr:uid="{00000000-0005-0000-0000-00006E660000}"/>
    <cellStyle name="60% - Énfasis5 2 2 2 2 3 3 2" xfId="28434" xr:uid="{00000000-0005-0000-0000-00006F660000}"/>
    <cellStyle name="60% - Énfasis5 2 2 2 2 3 4" xfId="20743" xr:uid="{00000000-0005-0000-0000-000070660000}"/>
    <cellStyle name="60% - Énfasis5 2 2 2 2 3 4 2" xfId="33319" xr:uid="{00000000-0005-0000-0000-000071660000}"/>
    <cellStyle name="60% - Énfasis5 2 2 2 2 3 5" xfId="11252" xr:uid="{00000000-0005-0000-0000-000072660000}"/>
    <cellStyle name="60% - Énfasis5 2 2 2 2 3 6" xfId="23393" xr:uid="{00000000-0005-0000-0000-000073660000}"/>
    <cellStyle name="60% - Énfasis5 2 2 2 2 3 7" xfId="38223" xr:uid="{00000000-0005-0000-0000-000074660000}"/>
    <cellStyle name="60% - Énfasis5 2 2 2 2 3 8" xfId="43291" xr:uid="{E9425054-804F-42F2-95EA-9D6C0A84054D}"/>
    <cellStyle name="60% - Énfasis5 2 2 2 2 4" xfId="2929" xr:uid="{00000000-0005-0000-0000-000075660000}"/>
    <cellStyle name="60% - Énfasis5 2 2 2 2 4 2" xfId="17039" xr:uid="{00000000-0005-0000-0000-000076660000}"/>
    <cellStyle name="60% - Énfasis5 2 2 2 2 4 2 2" xfId="29932" xr:uid="{00000000-0005-0000-0000-000077660000}"/>
    <cellStyle name="60% - Énfasis5 2 2 2 2 4 3" xfId="12750" xr:uid="{00000000-0005-0000-0000-000078660000}"/>
    <cellStyle name="60% - Énfasis5 2 2 2 2 4 3 2" xfId="34817" xr:uid="{00000000-0005-0000-0000-000079660000}"/>
    <cellStyle name="60% - Énfasis5 2 2 2 2 4 4" xfId="7872" xr:uid="{00000000-0005-0000-0000-00007A660000}"/>
    <cellStyle name="60% - Énfasis5 2 2 2 2 4 5" xfId="24997" xr:uid="{00000000-0005-0000-0000-00007B660000}"/>
    <cellStyle name="60% - Énfasis5 2 2 2 2 4 6" xfId="39826" xr:uid="{00000000-0005-0000-0000-00007C660000}"/>
    <cellStyle name="60% - Énfasis5 2 2 2 2 4 7" xfId="44889" xr:uid="{0C78035F-2755-4C5B-9DEC-6D2D4521A2B0}"/>
    <cellStyle name="60% - Énfasis5 2 2 2 2 5" xfId="5403" xr:uid="{00000000-0005-0000-0000-00007D660000}"/>
    <cellStyle name="60% - Énfasis5 2 2 2 2 5 2" xfId="27496" xr:uid="{00000000-0005-0000-0000-00007E660000}"/>
    <cellStyle name="60% - Énfasis5 2 2 2 2 6" xfId="15484" xr:uid="{00000000-0005-0000-0000-00007F660000}"/>
    <cellStyle name="60% - Énfasis5 2 2 2 2 6 2" xfId="32381" xr:uid="{00000000-0005-0000-0000-000080660000}"/>
    <cellStyle name="60% - Énfasis5 2 2 2 2 7" xfId="19787" xr:uid="{00000000-0005-0000-0000-000081660000}"/>
    <cellStyle name="60% - Énfasis5 2 2 2 2 8" xfId="10314" xr:uid="{00000000-0005-0000-0000-000082660000}"/>
    <cellStyle name="60% - Énfasis5 2 2 2 2 9" xfId="22455" xr:uid="{00000000-0005-0000-0000-000083660000}"/>
    <cellStyle name="60% - Énfasis5 2 2 2 3" xfId="714" xr:uid="{00000000-0005-0000-0000-000084660000}"/>
    <cellStyle name="60% - Énfasis5 2 2 2 3 10" xfId="37571" xr:uid="{00000000-0005-0000-0000-000085660000}"/>
    <cellStyle name="60% - Énfasis5 2 2 2 3 11" xfId="42639" xr:uid="{B5E2D6D8-5CC4-4CE5-B019-FF5DE1712C67}"/>
    <cellStyle name="60% - Énfasis5 2 2 2 3 2" xfId="2324" xr:uid="{00000000-0005-0000-0000-000086660000}"/>
    <cellStyle name="60% - Énfasis5 2 2 2 3 2 2" xfId="4766" xr:uid="{00000000-0005-0000-0000-000087660000}"/>
    <cellStyle name="60% - Énfasis5 2 2 2 3 2 2 2" xfId="18876" xr:uid="{00000000-0005-0000-0000-000088660000}"/>
    <cellStyle name="60% - Énfasis5 2 2 2 3 2 2 2 2" xfId="31769" xr:uid="{00000000-0005-0000-0000-000089660000}"/>
    <cellStyle name="60% - Énfasis5 2 2 2 3 2 2 3" xfId="14587" xr:uid="{00000000-0005-0000-0000-00008A660000}"/>
    <cellStyle name="60% - Énfasis5 2 2 2 3 2 2 3 2" xfId="36654" xr:uid="{00000000-0005-0000-0000-00008B660000}"/>
    <cellStyle name="60% - Énfasis5 2 2 2 3 2 2 4" xfId="9709" xr:uid="{00000000-0005-0000-0000-00008C660000}"/>
    <cellStyle name="60% - Énfasis5 2 2 2 3 2 2 5" xfId="26834" xr:uid="{00000000-0005-0000-0000-00008D660000}"/>
    <cellStyle name="60% - Énfasis5 2 2 2 3 2 2 6" xfId="41663" xr:uid="{00000000-0005-0000-0000-00008E660000}"/>
    <cellStyle name="60% - Énfasis5 2 2 2 3 2 2 7" xfId="46726" xr:uid="{5AA60460-EC24-4EDD-8C02-7AB6816832D2}"/>
    <cellStyle name="60% - Énfasis5 2 2 2 3 2 3" xfId="7240" xr:uid="{00000000-0005-0000-0000-00008F660000}"/>
    <cellStyle name="60% - Énfasis5 2 2 2 3 2 3 2" xfId="29333" xr:uid="{00000000-0005-0000-0000-000090660000}"/>
    <cellStyle name="60% - Énfasis5 2 2 2 3 2 4" xfId="16401" xr:uid="{00000000-0005-0000-0000-000091660000}"/>
    <cellStyle name="60% - Énfasis5 2 2 2 3 2 4 2" xfId="34218" xr:uid="{00000000-0005-0000-0000-000092660000}"/>
    <cellStyle name="60% - Énfasis5 2 2 2 3 2 5" xfId="21642" xr:uid="{00000000-0005-0000-0000-000093660000}"/>
    <cellStyle name="60% - Énfasis5 2 2 2 3 2 6" xfId="12151" xr:uid="{00000000-0005-0000-0000-000094660000}"/>
    <cellStyle name="60% - Énfasis5 2 2 2 3 2 7" xfId="24292" xr:uid="{00000000-0005-0000-0000-000095660000}"/>
    <cellStyle name="60% - Énfasis5 2 2 2 3 2 8" xfId="39122" xr:uid="{00000000-0005-0000-0000-000096660000}"/>
    <cellStyle name="60% - Énfasis5 2 2 2 3 2 9" xfId="44190" xr:uid="{165DA337-BC80-4629-8273-6E5131E8D3E3}"/>
    <cellStyle name="60% - Énfasis5 2 2 2 3 3" xfId="1711" xr:uid="{00000000-0005-0000-0000-000097660000}"/>
    <cellStyle name="60% - Énfasis5 2 2 2 3 3 2" xfId="4153" xr:uid="{00000000-0005-0000-0000-000098660000}"/>
    <cellStyle name="60% - Énfasis5 2 2 2 3 3 2 2" xfId="18263" xr:uid="{00000000-0005-0000-0000-000099660000}"/>
    <cellStyle name="60% - Énfasis5 2 2 2 3 3 2 2 2" xfId="31156" xr:uid="{00000000-0005-0000-0000-00009A660000}"/>
    <cellStyle name="60% - Énfasis5 2 2 2 3 3 2 3" xfId="13974" xr:uid="{00000000-0005-0000-0000-00009B660000}"/>
    <cellStyle name="60% - Énfasis5 2 2 2 3 3 2 3 2" xfId="36041" xr:uid="{00000000-0005-0000-0000-00009C660000}"/>
    <cellStyle name="60% - Énfasis5 2 2 2 3 3 2 4" xfId="9096" xr:uid="{00000000-0005-0000-0000-00009D660000}"/>
    <cellStyle name="60% - Énfasis5 2 2 2 3 3 2 5" xfId="26221" xr:uid="{00000000-0005-0000-0000-00009E660000}"/>
    <cellStyle name="60% - Énfasis5 2 2 2 3 3 2 6" xfId="41050" xr:uid="{00000000-0005-0000-0000-00009F660000}"/>
    <cellStyle name="60% - Énfasis5 2 2 2 3 3 2 7" xfId="46113" xr:uid="{CCDDB3C3-0A70-4865-8499-B97B9E0EB64C}"/>
    <cellStyle name="60% - Énfasis5 2 2 2 3 3 3" xfId="6627" xr:uid="{00000000-0005-0000-0000-0000A0660000}"/>
    <cellStyle name="60% - Énfasis5 2 2 2 3 3 3 2" xfId="28720" xr:uid="{00000000-0005-0000-0000-0000A1660000}"/>
    <cellStyle name="60% - Énfasis5 2 2 2 3 3 4" xfId="21029" xr:uid="{00000000-0005-0000-0000-0000A2660000}"/>
    <cellStyle name="60% - Énfasis5 2 2 2 3 3 4 2" xfId="33605" xr:uid="{00000000-0005-0000-0000-0000A3660000}"/>
    <cellStyle name="60% - Énfasis5 2 2 2 3 3 5" xfId="11538" xr:uid="{00000000-0005-0000-0000-0000A4660000}"/>
    <cellStyle name="60% - Énfasis5 2 2 2 3 3 6" xfId="23679" xr:uid="{00000000-0005-0000-0000-0000A5660000}"/>
    <cellStyle name="60% - Énfasis5 2 2 2 3 3 7" xfId="38509" xr:uid="{00000000-0005-0000-0000-0000A6660000}"/>
    <cellStyle name="60% - Énfasis5 2 2 2 3 3 8" xfId="43577" xr:uid="{996CD418-00AF-4D7C-B850-7FCD300CB0A3}"/>
    <cellStyle name="60% - Énfasis5 2 2 2 3 4" xfId="3215" xr:uid="{00000000-0005-0000-0000-0000A7660000}"/>
    <cellStyle name="60% - Énfasis5 2 2 2 3 4 2" xfId="17325" xr:uid="{00000000-0005-0000-0000-0000A8660000}"/>
    <cellStyle name="60% - Énfasis5 2 2 2 3 4 2 2" xfId="30218" xr:uid="{00000000-0005-0000-0000-0000A9660000}"/>
    <cellStyle name="60% - Énfasis5 2 2 2 3 4 3" xfId="13036" xr:uid="{00000000-0005-0000-0000-0000AA660000}"/>
    <cellStyle name="60% - Énfasis5 2 2 2 3 4 3 2" xfId="35103" xr:uid="{00000000-0005-0000-0000-0000AB660000}"/>
    <cellStyle name="60% - Énfasis5 2 2 2 3 4 4" xfId="8158" xr:uid="{00000000-0005-0000-0000-0000AC660000}"/>
    <cellStyle name="60% - Énfasis5 2 2 2 3 4 5" xfId="25283" xr:uid="{00000000-0005-0000-0000-0000AD660000}"/>
    <cellStyle name="60% - Énfasis5 2 2 2 3 4 6" xfId="40112" xr:uid="{00000000-0005-0000-0000-0000AE660000}"/>
    <cellStyle name="60% - Énfasis5 2 2 2 3 4 7" xfId="45175" xr:uid="{8106E984-C3B1-4E46-A082-2EE2934E4E71}"/>
    <cellStyle name="60% - Énfasis5 2 2 2 3 5" xfId="5689" xr:uid="{00000000-0005-0000-0000-0000AF660000}"/>
    <cellStyle name="60% - Énfasis5 2 2 2 3 5 2" xfId="27782" xr:uid="{00000000-0005-0000-0000-0000B0660000}"/>
    <cellStyle name="60% - Énfasis5 2 2 2 3 6" xfId="15770" xr:uid="{00000000-0005-0000-0000-0000B1660000}"/>
    <cellStyle name="60% - Énfasis5 2 2 2 3 6 2" xfId="32667" xr:uid="{00000000-0005-0000-0000-0000B2660000}"/>
    <cellStyle name="60% - Énfasis5 2 2 2 3 7" xfId="20073" xr:uid="{00000000-0005-0000-0000-0000B3660000}"/>
    <cellStyle name="60% - Énfasis5 2 2 2 3 8" xfId="10600" xr:uid="{00000000-0005-0000-0000-0000B4660000}"/>
    <cellStyle name="60% - Énfasis5 2 2 2 3 9" xfId="22741" xr:uid="{00000000-0005-0000-0000-0000B5660000}"/>
    <cellStyle name="60% - Énfasis5 2 2 2 4" xfId="1258" xr:uid="{00000000-0005-0000-0000-0000B6660000}"/>
    <cellStyle name="60% - Énfasis5 2 2 2 4 2" xfId="3703" xr:uid="{00000000-0005-0000-0000-0000B7660000}"/>
    <cellStyle name="60% - Énfasis5 2 2 2 4 2 2" xfId="17813" xr:uid="{00000000-0005-0000-0000-0000B8660000}"/>
    <cellStyle name="60% - Énfasis5 2 2 2 4 2 2 2" xfId="30706" xr:uid="{00000000-0005-0000-0000-0000B9660000}"/>
    <cellStyle name="60% - Énfasis5 2 2 2 4 2 3" xfId="13524" xr:uid="{00000000-0005-0000-0000-0000BA660000}"/>
    <cellStyle name="60% - Énfasis5 2 2 2 4 2 3 2" xfId="35591" xr:uid="{00000000-0005-0000-0000-0000BB660000}"/>
    <cellStyle name="60% - Énfasis5 2 2 2 4 2 4" xfId="8646" xr:uid="{00000000-0005-0000-0000-0000BC660000}"/>
    <cellStyle name="60% - Énfasis5 2 2 2 4 2 5" xfId="25771" xr:uid="{00000000-0005-0000-0000-0000BD660000}"/>
    <cellStyle name="60% - Énfasis5 2 2 2 4 2 6" xfId="40600" xr:uid="{00000000-0005-0000-0000-0000BE660000}"/>
    <cellStyle name="60% - Énfasis5 2 2 2 4 2 7" xfId="45663" xr:uid="{608DC3A5-CC41-487A-9C0E-79B688D2900D}"/>
    <cellStyle name="60% - Énfasis5 2 2 2 4 3" xfId="6177" xr:uid="{00000000-0005-0000-0000-0000BF660000}"/>
    <cellStyle name="60% - Énfasis5 2 2 2 4 3 2" xfId="28270" xr:uid="{00000000-0005-0000-0000-0000C0660000}"/>
    <cellStyle name="60% - Énfasis5 2 2 2 4 4" xfId="15320" xr:uid="{00000000-0005-0000-0000-0000C1660000}"/>
    <cellStyle name="60% - Énfasis5 2 2 2 4 4 2" xfId="33155" xr:uid="{00000000-0005-0000-0000-0000C2660000}"/>
    <cellStyle name="60% - Énfasis5 2 2 2 4 5" xfId="20579" xr:uid="{00000000-0005-0000-0000-0000C3660000}"/>
    <cellStyle name="60% - Énfasis5 2 2 2 4 6" xfId="11088" xr:uid="{00000000-0005-0000-0000-0000C4660000}"/>
    <cellStyle name="60% - Énfasis5 2 2 2 4 7" xfId="23229" xr:uid="{00000000-0005-0000-0000-0000C5660000}"/>
    <cellStyle name="60% - Énfasis5 2 2 2 4 8" xfId="38059" xr:uid="{00000000-0005-0000-0000-0000C6660000}"/>
    <cellStyle name="60% - Énfasis5 2 2 2 4 9" xfId="43127" xr:uid="{7868E3B9-715A-4F7A-9C6B-8C83876E0B81}"/>
    <cellStyle name="60% - Énfasis5 2 2 2 5" xfId="1874" xr:uid="{00000000-0005-0000-0000-0000C7660000}"/>
    <cellStyle name="60% - Énfasis5 2 2 2 5 2" xfId="4316" xr:uid="{00000000-0005-0000-0000-0000C8660000}"/>
    <cellStyle name="60% - Énfasis5 2 2 2 5 2 2" xfId="18426" xr:uid="{00000000-0005-0000-0000-0000C9660000}"/>
    <cellStyle name="60% - Énfasis5 2 2 2 5 2 2 2" xfId="31319" xr:uid="{00000000-0005-0000-0000-0000CA660000}"/>
    <cellStyle name="60% - Énfasis5 2 2 2 5 2 3" xfId="14137" xr:uid="{00000000-0005-0000-0000-0000CB660000}"/>
    <cellStyle name="60% - Énfasis5 2 2 2 5 2 3 2" xfId="36204" xr:uid="{00000000-0005-0000-0000-0000CC660000}"/>
    <cellStyle name="60% - Énfasis5 2 2 2 5 2 4" xfId="9259" xr:uid="{00000000-0005-0000-0000-0000CD660000}"/>
    <cellStyle name="60% - Énfasis5 2 2 2 5 2 5" xfId="26384" xr:uid="{00000000-0005-0000-0000-0000CE660000}"/>
    <cellStyle name="60% - Énfasis5 2 2 2 5 2 6" xfId="41213" xr:uid="{00000000-0005-0000-0000-0000CF660000}"/>
    <cellStyle name="60% - Énfasis5 2 2 2 5 2 7" xfId="46276" xr:uid="{8BA4F9F1-5C33-4EDE-A4B2-107D56788060}"/>
    <cellStyle name="60% - Énfasis5 2 2 2 5 3" xfId="6790" xr:uid="{00000000-0005-0000-0000-0000D0660000}"/>
    <cellStyle name="60% - Énfasis5 2 2 2 5 3 2" xfId="28883" xr:uid="{00000000-0005-0000-0000-0000D1660000}"/>
    <cellStyle name="60% - Énfasis5 2 2 2 5 4" xfId="15951" xr:uid="{00000000-0005-0000-0000-0000D2660000}"/>
    <cellStyle name="60% - Énfasis5 2 2 2 5 4 2" xfId="33768" xr:uid="{00000000-0005-0000-0000-0000D3660000}"/>
    <cellStyle name="60% - Énfasis5 2 2 2 5 5" xfId="21192" xr:uid="{00000000-0005-0000-0000-0000D4660000}"/>
    <cellStyle name="60% - Énfasis5 2 2 2 5 6" xfId="11701" xr:uid="{00000000-0005-0000-0000-0000D5660000}"/>
    <cellStyle name="60% - Énfasis5 2 2 2 5 7" xfId="23842" xr:uid="{00000000-0005-0000-0000-0000D6660000}"/>
    <cellStyle name="60% - Énfasis5 2 2 2 5 8" xfId="38672" xr:uid="{00000000-0005-0000-0000-0000D7660000}"/>
    <cellStyle name="60% - Énfasis5 2 2 2 5 9" xfId="43740" xr:uid="{161371F8-ADB6-4955-A9AE-B55D9F70ECC0}"/>
    <cellStyle name="60% - Énfasis5 2 2 2 6" xfId="2530" xr:uid="{00000000-0005-0000-0000-0000D8660000}"/>
    <cellStyle name="60% - Énfasis5 2 2 2 6 2" xfId="4972" xr:uid="{00000000-0005-0000-0000-0000D9660000}"/>
    <cellStyle name="60% - Énfasis5 2 2 2 6 2 2" xfId="19082" xr:uid="{00000000-0005-0000-0000-0000DA660000}"/>
    <cellStyle name="60% - Énfasis5 2 2 2 6 2 2 2" xfId="31975" xr:uid="{00000000-0005-0000-0000-0000DB660000}"/>
    <cellStyle name="60% - Énfasis5 2 2 2 6 2 3" xfId="14793" xr:uid="{00000000-0005-0000-0000-0000DC660000}"/>
    <cellStyle name="60% - Énfasis5 2 2 2 6 2 3 2" xfId="36860" xr:uid="{00000000-0005-0000-0000-0000DD660000}"/>
    <cellStyle name="60% - Énfasis5 2 2 2 6 2 4" xfId="9915" xr:uid="{00000000-0005-0000-0000-0000DE660000}"/>
    <cellStyle name="60% - Énfasis5 2 2 2 6 2 5" xfId="27040" xr:uid="{00000000-0005-0000-0000-0000DF660000}"/>
    <cellStyle name="60% - Énfasis5 2 2 2 6 2 6" xfId="41869" xr:uid="{00000000-0005-0000-0000-0000E0660000}"/>
    <cellStyle name="60% - Énfasis5 2 2 2 6 2 7" xfId="46932" xr:uid="{C3C2E5D6-2C7A-46E0-800E-02D0171AEF78}"/>
    <cellStyle name="60% - Énfasis5 2 2 2 6 3" xfId="7446" xr:uid="{00000000-0005-0000-0000-0000E1660000}"/>
    <cellStyle name="60% - Énfasis5 2 2 2 6 3 2" xfId="29539" xr:uid="{00000000-0005-0000-0000-0000E2660000}"/>
    <cellStyle name="60% - Énfasis5 2 2 2 6 4" xfId="16607" xr:uid="{00000000-0005-0000-0000-0000E3660000}"/>
    <cellStyle name="60% - Énfasis5 2 2 2 6 4 2" xfId="34424" xr:uid="{00000000-0005-0000-0000-0000E4660000}"/>
    <cellStyle name="60% - Énfasis5 2 2 2 6 5" xfId="21848" xr:uid="{00000000-0005-0000-0000-0000E5660000}"/>
    <cellStyle name="60% - Énfasis5 2 2 2 6 6" xfId="12357" xr:uid="{00000000-0005-0000-0000-0000E6660000}"/>
    <cellStyle name="60% - Énfasis5 2 2 2 6 7" xfId="24498" xr:uid="{00000000-0005-0000-0000-0000E7660000}"/>
    <cellStyle name="60% - Énfasis5 2 2 2 6 8" xfId="39328" xr:uid="{00000000-0005-0000-0000-0000E8660000}"/>
    <cellStyle name="60% - Énfasis5 2 2 2 6 9" xfId="44396" xr:uid="{19151984-40C7-4E5D-B045-478979D8E803}"/>
    <cellStyle name="60% - Énfasis5 2 2 2 7" xfId="983" xr:uid="{00000000-0005-0000-0000-0000E9660000}"/>
    <cellStyle name="60% - Énfasis5 2 2 2 7 2" xfId="3428" xr:uid="{00000000-0005-0000-0000-0000EA660000}"/>
    <cellStyle name="60% - Énfasis5 2 2 2 7 2 2" xfId="17538" xr:uid="{00000000-0005-0000-0000-0000EB660000}"/>
    <cellStyle name="60% - Énfasis5 2 2 2 7 2 2 2" xfId="30431" xr:uid="{00000000-0005-0000-0000-0000EC660000}"/>
    <cellStyle name="60% - Énfasis5 2 2 2 7 2 3" xfId="13249" xr:uid="{00000000-0005-0000-0000-0000ED660000}"/>
    <cellStyle name="60% - Énfasis5 2 2 2 7 2 3 2" xfId="35316" xr:uid="{00000000-0005-0000-0000-0000EE660000}"/>
    <cellStyle name="60% - Énfasis5 2 2 2 7 2 4" xfId="8371" xr:uid="{00000000-0005-0000-0000-0000EF660000}"/>
    <cellStyle name="60% - Énfasis5 2 2 2 7 2 5" xfId="25496" xr:uid="{00000000-0005-0000-0000-0000F0660000}"/>
    <cellStyle name="60% - Énfasis5 2 2 2 7 2 6" xfId="40325" xr:uid="{00000000-0005-0000-0000-0000F1660000}"/>
    <cellStyle name="60% - Énfasis5 2 2 2 7 2 7" xfId="45388" xr:uid="{4C4A8937-F793-4DC7-9E49-678C444E7470}"/>
    <cellStyle name="60% - Énfasis5 2 2 2 7 3" xfId="5902" xr:uid="{00000000-0005-0000-0000-0000F2660000}"/>
    <cellStyle name="60% - Énfasis5 2 2 2 7 3 2" xfId="27995" xr:uid="{00000000-0005-0000-0000-0000F3660000}"/>
    <cellStyle name="60% - Énfasis5 2 2 2 7 4" xfId="20304" xr:uid="{00000000-0005-0000-0000-0000F4660000}"/>
    <cellStyle name="60% - Énfasis5 2 2 2 7 4 2" xfId="32880" xr:uid="{00000000-0005-0000-0000-0000F5660000}"/>
    <cellStyle name="60% - Énfasis5 2 2 2 7 5" xfId="10813" xr:uid="{00000000-0005-0000-0000-0000F6660000}"/>
    <cellStyle name="60% - Énfasis5 2 2 2 7 6" xfId="22954" xr:uid="{00000000-0005-0000-0000-0000F7660000}"/>
    <cellStyle name="60% - Énfasis5 2 2 2 7 7" xfId="37784" xr:uid="{00000000-0005-0000-0000-0000F8660000}"/>
    <cellStyle name="60% - Énfasis5 2 2 2 7 8" xfId="42852" xr:uid="{D9AD6E77-4509-443C-866B-2A065273075E}"/>
    <cellStyle name="60% - Énfasis5 2 2 2 8" xfId="2765" xr:uid="{00000000-0005-0000-0000-0000F9660000}"/>
    <cellStyle name="60% - Énfasis5 2 2 2 8 2" xfId="16875" xr:uid="{00000000-0005-0000-0000-0000FA660000}"/>
    <cellStyle name="60% - Énfasis5 2 2 2 8 2 2" xfId="29768" xr:uid="{00000000-0005-0000-0000-0000FB660000}"/>
    <cellStyle name="60% - Énfasis5 2 2 2 8 3" xfId="12586" xr:uid="{00000000-0005-0000-0000-0000FC660000}"/>
    <cellStyle name="60% - Énfasis5 2 2 2 8 3 2" xfId="34653" xr:uid="{00000000-0005-0000-0000-0000FD660000}"/>
    <cellStyle name="60% - Énfasis5 2 2 2 8 4" xfId="7708" xr:uid="{00000000-0005-0000-0000-0000FE660000}"/>
    <cellStyle name="60% - Énfasis5 2 2 2 8 5" xfId="24831" xr:uid="{00000000-0005-0000-0000-0000FF660000}"/>
    <cellStyle name="60% - Énfasis5 2 2 2 8 6" xfId="39660" xr:uid="{00000000-0005-0000-0000-000000670000}"/>
    <cellStyle name="60% - Énfasis5 2 2 2 8 7" xfId="44725" xr:uid="{00844F61-9A44-41CD-B6BD-3340C98DAACF}"/>
    <cellStyle name="60% - Énfasis5 2 2 2 9" xfId="5237" xr:uid="{00000000-0005-0000-0000-000001670000}"/>
    <cellStyle name="60% - Énfasis5 2 2 2 9 2" xfId="27330" xr:uid="{00000000-0005-0000-0000-000002670000}"/>
    <cellStyle name="60% - Énfasis5 2 2 20" xfId="37053" xr:uid="{00000000-0005-0000-0000-000003670000}"/>
    <cellStyle name="60% - Énfasis5 2 2 21" xfId="42126" xr:uid="{48821236-A36A-4218-84B4-C3D4F7B4BE3C}"/>
    <cellStyle name="60% - Énfasis5 2 2 3" xfId="358" xr:uid="{00000000-0005-0000-0000-000004670000}"/>
    <cellStyle name="60% - Énfasis5 2 2 3 10" xfId="19312" xr:uid="{00000000-0005-0000-0000-000005670000}"/>
    <cellStyle name="60% - Énfasis5 2 2 3 11" xfId="19724" xr:uid="{00000000-0005-0000-0000-000006670000}"/>
    <cellStyle name="60% - Énfasis5 2 2 3 12" xfId="10251" xr:uid="{00000000-0005-0000-0000-000007670000}"/>
    <cellStyle name="60% - Énfasis5 2 2 3 13" xfId="22392" xr:uid="{00000000-0005-0000-0000-000008670000}"/>
    <cellStyle name="60% - Énfasis5 2 2 3 14" xfId="37222" xr:uid="{00000000-0005-0000-0000-000009670000}"/>
    <cellStyle name="60% - Énfasis5 2 2 3 15" xfId="42290" xr:uid="{272FCF41-73A1-4BC6-9C24-BEE94D18CECD}"/>
    <cellStyle name="60% - Énfasis5 2 2 3 2" xfId="715" xr:uid="{00000000-0005-0000-0000-00000A670000}"/>
    <cellStyle name="60% - Énfasis5 2 2 3 2 10" xfId="37572" xr:uid="{00000000-0005-0000-0000-00000B670000}"/>
    <cellStyle name="60% - Énfasis5 2 2 3 2 11" xfId="42640" xr:uid="{8923CB41-023B-4118-8EE1-B49E23A004B0}"/>
    <cellStyle name="60% - Énfasis5 2 2 3 2 2" xfId="2325" xr:uid="{00000000-0005-0000-0000-00000C670000}"/>
    <cellStyle name="60% - Énfasis5 2 2 3 2 2 2" xfId="4767" xr:uid="{00000000-0005-0000-0000-00000D670000}"/>
    <cellStyle name="60% - Énfasis5 2 2 3 2 2 2 2" xfId="18877" xr:uid="{00000000-0005-0000-0000-00000E670000}"/>
    <cellStyle name="60% - Énfasis5 2 2 3 2 2 2 2 2" xfId="31770" xr:uid="{00000000-0005-0000-0000-00000F670000}"/>
    <cellStyle name="60% - Énfasis5 2 2 3 2 2 2 3" xfId="14588" xr:uid="{00000000-0005-0000-0000-000010670000}"/>
    <cellStyle name="60% - Énfasis5 2 2 3 2 2 2 3 2" xfId="36655" xr:uid="{00000000-0005-0000-0000-000011670000}"/>
    <cellStyle name="60% - Énfasis5 2 2 3 2 2 2 4" xfId="9710" xr:uid="{00000000-0005-0000-0000-000012670000}"/>
    <cellStyle name="60% - Énfasis5 2 2 3 2 2 2 5" xfId="26835" xr:uid="{00000000-0005-0000-0000-000013670000}"/>
    <cellStyle name="60% - Énfasis5 2 2 3 2 2 2 6" xfId="41664" xr:uid="{00000000-0005-0000-0000-000014670000}"/>
    <cellStyle name="60% - Énfasis5 2 2 3 2 2 2 7" xfId="46727" xr:uid="{BF313658-7E2D-4E59-9C2C-15BC6E68A71B}"/>
    <cellStyle name="60% - Énfasis5 2 2 3 2 2 3" xfId="7241" xr:uid="{00000000-0005-0000-0000-000015670000}"/>
    <cellStyle name="60% - Énfasis5 2 2 3 2 2 3 2" xfId="29334" xr:uid="{00000000-0005-0000-0000-000016670000}"/>
    <cellStyle name="60% - Énfasis5 2 2 3 2 2 4" xfId="16402" xr:uid="{00000000-0005-0000-0000-000017670000}"/>
    <cellStyle name="60% - Énfasis5 2 2 3 2 2 4 2" xfId="34219" xr:uid="{00000000-0005-0000-0000-000018670000}"/>
    <cellStyle name="60% - Énfasis5 2 2 3 2 2 5" xfId="21643" xr:uid="{00000000-0005-0000-0000-000019670000}"/>
    <cellStyle name="60% - Énfasis5 2 2 3 2 2 6" xfId="12152" xr:uid="{00000000-0005-0000-0000-00001A670000}"/>
    <cellStyle name="60% - Énfasis5 2 2 3 2 2 7" xfId="24293" xr:uid="{00000000-0005-0000-0000-00001B670000}"/>
    <cellStyle name="60% - Énfasis5 2 2 3 2 2 8" xfId="39123" xr:uid="{00000000-0005-0000-0000-00001C670000}"/>
    <cellStyle name="60% - Énfasis5 2 2 3 2 2 9" xfId="44191" xr:uid="{15D06CA7-A111-4CD4-97C1-53BE087980E5}"/>
    <cellStyle name="60% - Énfasis5 2 2 3 2 3" xfId="1712" xr:uid="{00000000-0005-0000-0000-00001D670000}"/>
    <cellStyle name="60% - Énfasis5 2 2 3 2 3 2" xfId="4154" xr:uid="{00000000-0005-0000-0000-00001E670000}"/>
    <cellStyle name="60% - Énfasis5 2 2 3 2 3 2 2" xfId="18264" xr:uid="{00000000-0005-0000-0000-00001F670000}"/>
    <cellStyle name="60% - Énfasis5 2 2 3 2 3 2 2 2" xfId="31157" xr:uid="{00000000-0005-0000-0000-000020670000}"/>
    <cellStyle name="60% - Énfasis5 2 2 3 2 3 2 3" xfId="13975" xr:uid="{00000000-0005-0000-0000-000021670000}"/>
    <cellStyle name="60% - Énfasis5 2 2 3 2 3 2 3 2" xfId="36042" xr:uid="{00000000-0005-0000-0000-000022670000}"/>
    <cellStyle name="60% - Énfasis5 2 2 3 2 3 2 4" xfId="9097" xr:uid="{00000000-0005-0000-0000-000023670000}"/>
    <cellStyle name="60% - Énfasis5 2 2 3 2 3 2 5" xfId="26222" xr:uid="{00000000-0005-0000-0000-000024670000}"/>
    <cellStyle name="60% - Énfasis5 2 2 3 2 3 2 6" xfId="41051" xr:uid="{00000000-0005-0000-0000-000025670000}"/>
    <cellStyle name="60% - Énfasis5 2 2 3 2 3 2 7" xfId="46114" xr:uid="{2C9FE413-1342-40A0-8072-F3D7EC6AE385}"/>
    <cellStyle name="60% - Énfasis5 2 2 3 2 3 3" xfId="6628" xr:uid="{00000000-0005-0000-0000-000026670000}"/>
    <cellStyle name="60% - Énfasis5 2 2 3 2 3 3 2" xfId="28721" xr:uid="{00000000-0005-0000-0000-000027670000}"/>
    <cellStyle name="60% - Énfasis5 2 2 3 2 3 4" xfId="21030" xr:uid="{00000000-0005-0000-0000-000028670000}"/>
    <cellStyle name="60% - Énfasis5 2 2 3 2 3 4 2" xfId="33606" xr:uid="{00000000-0005-0000-0000-000029670000}"/>
    <cellStyle name="60% - Énfasis5 2 2 3 2 3 5" xfId="11539" xr:uid="{00000000-0005-0000-0000-00002A670000}"/>
    <cellStyle name="60% - Énfasis5 2 2 3 2 3 6" xfId="23680" xr:uid="{00000000-0005-0000-0000-00002B670000}"/>
    <cellStyle name="60% - Énfasis5 2 2 3 2 3 7" xfId="38510" xr:uid="{00000000-0005-0000-0000-00002C670000}"/>
    <cellStyle name="60% - Énfasis5 2 2 3 2 3 8" xfId="43578" xr:uid="{06785683-5091-451D-9C82-ABF9DEB6AF83}"/>
    <cellStyle name="60% - Énfasis5 2 2 3 2 4" xfId="3216" xr:uid="{00000000-0005-0000-0000-00002D670000}"/>
    <cellStyle name="60% - Énfasis5 2 2 3 2 4 2" xfId="17326" xr:uid="{00000000-0005-0000-0000-00002E670000}"/>
    <cellStyle name="60% - Énfasis5 2 2 3 2 4 2 2" xfId="30219" xr:uid="{00000000-0005-0000-0000-00002F670000}"/>
    <cellStyle name="60% - Énfasis5 2 2 3 2 4 3" xfId="13037" xr:uid="{00000000-0005-0000-0000-000030670000}"/>
    <cellStyle name="60% - Énfasis5 2 2 3 2 4 3 2" xfId="35104" xr:uid="{00000000-0005-0000-0000-000031670000}"/>
    <cellStyle name="60% - Énfasis5 2 2 3 2 4 4" xfId="8159" xr:uid="{00000000-0005-0000-0000-000032670000}"/>
    <cellStyle name="60% - Énfasis5 2 2 3 2 4 5" xfId="25284" xr:uid="{00000000-0005-0000-0000-000033670000}"/>
    <cellStyle name="60% - Énfasis5 2 2 3 2 4 6" xfId="40113" xr:uid="{00000000-0005-0000-0000-000034670000}"/>
    <cellStyle name="60% - Énfasis5 2 2 3 2 4 7" xfId="45176" xr:uid="{25C012D8-D5A9-4401-B268-21CB92672789}"/>
    <cellStyle name="60% - Énfasis5 2 2 3 2 5" xfId="5690" xr:uid="{00000000-0005-0000-0000-000035670000}"/>
    <cellStyle name="60% - Énfasis5 2 2 3 2 5 2" xfId="27783" xr:uid="{00000000-0005-0000-0000-000036670000}"/>
    <cellStyle name="60% - Énfasis5 2 2 3 2 6" xfId="15771" xr:uid="{00000000-0005-0000-0000-000037670000}"/>
    <cellStyle name="60% - Énfasis5 2 2 3 2 6 2" xfId="32668" xr:uid="{00000000-0005-0000-0000-000038670000}"/>
    <cellStyle name="60% - Énfasis5 2 2 3 2 7" xfId="20074" xr:uid="{00000000-0005-0000-0000-000039670000}"/>
    <cellStyle name="60% - Énfasis5 2 2 3 2 8" xfId="10601" xr:uid="{00000000-0005-0000-0000-00003A670000}"/>
    <cellStyle name="60% - Énfasis5 2 2 3 2 9" xfId="22742" xr:uid="{00000000-0005-0000-0000-00003B670000}"/>
    <cellStyle name="60% - Énfasis5 2 2 3 3" xfId="1362" xr:uid="{00000000-0005-0000-0000-00003C670000}"/>
    <cellStyle name="60% - Énfasis5 2 2 3 3 2" xfId="3804" xr:uid="{00000000-0005-0000-0000-00003D670000}"/>
    <cellStyle name="60% - Énfasis5 2 2 3 3 2 2" xfId="17914" xr:uid="{00000000-0005-0000-0000-00003E670000}"/>
    <cellStyle name="60% - Énfasis5 2 2 3 3 2 2 2" xfId="30807" xr:uid="{00000000-0005-0000-0000-00003F670000}"/>
    <cellStyle name="60% - Énfasis5 2 2 3 3 2 3" xfId="13625" xr:uid="{00000000-0005-0000-0000-000040670000}"/>
    <cellStyle name="60% - Énfasis5 2 2 3 3 2 3 2" xfId="35692" xr:uid="{00000000-0005-0000-0000-000041670000}"/>
    <cellStyle name="60% - Énfasis5 2 2 3 3 2 4" xfId="8747" xr:uid="{00000000-0005-0000-0000-000042670000}"/>
    <cellStyle name="60% - Énfasis5 2 2 3 3 2 5" xfId="25872" xr:uid="{00000000-0005-0000-0000-000043670000}"/>
    <cellStyle name="60% - Énfasis5 2 2 3 3 2 6" xfId="40701" xr:uid="{00000000-0005-0000-0000-000044670000}"/>
    <cellStyle name="60% - Énfasis5 2 2 3 3 2 7" xfId="45764" xr:uid="{26B900B5-79A6-40AE-AC23-86D615D08FE9}"/>
    <cellStyle name="60% - Énfasis5 2 2 3 3 3" xfId="6278" xr:uid="{00000000-0005-0000-0000-000045670000}"/>
    <cellStyle name="60% - Énfasis5 2 2 3 3 3 2" xfId="28371" xr:uid="{00000000-0005-0000-0000-000046670000}"/>
    <cellStyle name="60% - Énfasis5 2 2 3 3 4" xfId="15421" xr:uid="{00000000-0005-0000-0000-000047670000}"/>
    <cellStyle name="60% - Énfasis5 2 2 3 3 4 2" xfId="33256" xr:uid="{00000000-0005-0000-0000-000048670000}"/>
    <cellStyle name="60% - Énfasis5 2 2 3 3 5" xfId="20680" xr:uid="{00000000-0005-0000-0000-000049670000}"/>
    <cellStyle name="60% - Énfasis5 2 2 3 3 6" xfId="11189" xr:uid="{00000000-0005-0000-0000-00004A670000}"/>
    <cellStyle name="60% - Énfasis5 2 2 3 3 7" xfId="23330" xr:uid="{00000000-0005-0000-0000-00004B670000}"/>
    <cellStyle name="60% - Énfasis5 2 2 3 3 8" xfId="38160" xr:uid="{00000000-0005-0000-0000-00004C670000}"/>
    <cellStyle name="60% - Énfasis5 2 2 3 3 9" xfId="43228" xr:uid="{08A7EB03-0C12-4893-B8A5-559993DA3E63}"/>
    <cellStyle name="60% - Énfasis5 2 2 3 4" xfId="1975" xr:uid="{00000000-0005-0000-0000-00004D670000}"/>
    <cellStyle name="60% - Énfasis5 2 2 3 4 2" xfId="4417" xr:uid="{00000000-0005-0000-0000-00004E670000}"/>
    <cellStyle name="60% - Énfasis5 2 2 3 4 2 2" xfId="18527" xr:uid="{00000000-0005-0000-0000-00004F670000}"/>
    <cellStyle name="60% - Énfasis5 2 2 3 4 2 2 2" xfId="31420" xr:uid="{00000000-0005-0000-0000-000050670000}"/>
    <cellStyle name="60% - Énfasis5 2 2 3 4 2 3" xfId="14238" xr:uid="{00000000-0005-0000-0000-000051670000}"/>
    <cellStyle name="60% - Énfasis5 2 2 3 4 2 3 2" xfId="36305" xr:uid="{00000000-0005-0000-0000-000052670000}"/>
    <cellStyle name="60% - Énfasis5 2 2 3 4 2 4" xfId="9360" xr:uid="{00000000-0005-0000-0000-000053670000}"/>
    <cellStyle name="60% - Énfasis5 2 2 3 4 2 5" xfId="26485" xr:uid="{00000000-0005-0000-0000-000054670000}"/>
    <cellStyle name="60% - Énfasis5 2 2 3 4 2 6" xfId="41314" xr:uid="{00000000-0005-0000-0000-000055670000}"/>
    <cellStyle name="60% - Énfasis5 2 2 3 4 2 7" xfId="46377" xr:uid="{6EB3E0B3-E219-4DD3-AC05-8AE5BCFA3402}"/>
    <cellStyle name="60% - Énfasis5 2 2 3 4 3" xfId="6891" xr:uid="{00000000-0005-0000-0000-000056670000}"/>
    <cellStyle name="60% - Énfasis5 2 2 3 4 3 2" xfId="28984" xr:uid="{00000000-0005-0000-0000-000057670000}"/>
    <cellStyle name="60% - Énfasis5 2 2 3 4 4" xfId="16052" xr:uid="{00000000-0005-0000-0000-000058670000}"/>
    <cellStyle name="60% - Énfasis5 2 2 3 4 4 2" xfId="33869" xr:uid="{00000000-0005-0000-0000-000059670000}"/>
    <cellStyle name="60% - Énfasis5 2 2 3 4 5" xfId="21293" xr:uid="{00000000-0005-0000-0000-00005A670000}"/>
    <cellStyle name="60% - Énfasis5 2 2 3 4 6" xfId="11802" xr:uid="{00000000-0005-0000-0000-00005B670000}"/>
    <cellStyle name="60% - Énfasis5 2 2 3 4 7" xfId="23943" xr:uid="{00000000-0005-0000-0000-00005C670000}"/>
    <cellStyle name="60% - Énfasis5 2 2 3 4 8" xfId="38773" xr:uid="{00000000-0005-0000-0000-00005D670000}"/>
    <cellStyle name="60% - Énfasis5 2 2 3 4 9" xfId="43841" xr:uid="{43D7B419-31B2-4EC0-AF32-23FCAD62BD58}"/>
    <cellStyle name="60% - Énfasis5 2 2 3 5" xfId="2595" xr:uid="{00000000-0005-0000-0000-00005E670000}"/>
    <cellStyle name="60% - Énfasis5 2 2 3 5 2" xfId="5037" xr:uid="{00000000-0005-0000-0000-00005F670000}"/>
    <cellStyle name="60% - Énfasis5 2 2 3 5 2 2" xfId="19147" xr:uid="{00000000-0005-0000-0000-000060670000}"/>
    <cellStyle name="60% - Énfasis5 2 2 3 5 2 2 2" xfId="32040" xr:uid="{00000000-0005-0000-0000-000061670000}"/>
    <cellStyle name="60% - Énfasis5 2 2 3 5 2 3" xfId="14858" xr:uid="{00000000-0005-0000-0000-000062670000}"/>
    <cellStyle name="60% - Énfasis5 2 2 3 5 2 3 2" xfId="36925" xr:uid="{00000000-0005-0000-0000-000063670000}"/>
    <cellStyle name="60% - Énfasis5 2 2 3 5 2 4" xfId="9980" xr:uid="{00000000-0005-0000-0000-000064670000}"/>
    <cellStyle name="60% - Énfasis5 2 2 3 5 2 5" xfId="27105" xr:uid="{00000000-0005-0000-0000-000065670000}"/>
    <cellStyle name="60% - Énfasis5 2 2 3 5 2 6" xfId="41934" xr:uid="{00000000-0005-0000-0000-000066670000}"/>
    <cellStyle name="60% - Énfasis5 2 2 3 5 2 7" xfId="46997" xr:uid="{F9582867-F206-4DB7-9D67-6C5691371E64}"/>
    <cellStyle name="60% - Énfasis5 2 2 3 5 3" xfId="7511" xr:uid="{00000000-0005-0000-0000-000067670000}"/>
    <cellStyle name="60% - Énfasis5 2 2 3 5 3 2" xfId="29604" xr:uid="{00000000-0005-0000-0000-000068670000}"/>
    <cellStyle name="60% - Énfasis5 2 2 3 5 4" xfId="16672" xr:uid="{00000000-0005-0000-0000-000069670000}"/>
    <cellStyle name="60% - Énfasis5 2 2 3 5 4 2" xfId="34489" xr:uid="{00000000-0005-0000-0000-00006A670000}"/>
    <cellStyle name="60% - Énfasis5 2 2 3 5 5" xfId="21913" xr:uid="{00000000-0005-0000-0000-00006B670000}"/>
    <cellStyle name="60% - Énfasis5 2 2 3 5 6" xfId="12422" xr:uid="{00000000-0005-0000-0000-00006C670000}"/>
    <cellStyle name="60% - Énfasis5 2 2 3 5 7" xfId="24563" xr:uid="{00000000-0005-0000-0000-00006D670000}"/>
    <cellStyle name="60% - Énfasis5 2 2 3 5 8" xfId="39393" xr:uid="{00000000-0005-0000-0000-00006E670000}"/>
    <cellStyle name="60% - Énfasis5 2 2 3 5 9" xfId="44461" xr:uid="{15D6D728-8F98-49AA-AAC2-C6B562BDFA76}"/>
    <cellStyle name="60% - Énfasis5 2 2 3 6" xfId="920" xr:uid="{00000000-0005-0000-0000-00006F670000}"/>
    <cellStyle name="60% - Énfasis5 2 2 3 6 2" xfId="3365" xr:uid="{00000000-0005-0000-0000-000070670000}"/>
    <cellStyle name="60% - Énfasis5 2 2 3 6 2 2" xfId="17475" xr:uid="{00000000-0005-0000-0000-000071670000}"/>
    <cellStyle name="60% - Énfasis5 2 2 3 6 2 2 2" xfId="30368" xr:uid="{00000000-0005-0000-0000-000072670000}"/>
    <cellStyle name="60% - Énfasis5 2 2 3 6 2 3" xfId="13186" xr:uid="{00000000-0005-0000-0000-000073670000}"/>
    <cellStyle name="60% - Énfasis5 2 2 3 6 2 3 2" xfId="35253" xr:uid="{00000000-0005-0000-0000-000074670000}"/>
    <cellStyle name="60% - Énfasis5 2 2 3 6 2 4" xfId="8308" xr:uid="{00000000-0005-0000-0000-000075670000}"/>
    <cellStyle name="60% - Énfasis5 2 2 3 6 2 5" xfId="25433" xr:uid="{00000000-0005-0000-0000-000076670000}"/>
    <cellStyle name="60% - Énfasis5 2 2 3 6 2 6" xfId="40262" xr:uid="{00000000-0005-0000-0000-000077670000}"/>
    <cellStyle name="60% - Énfasis5 2 2 3 6 2 7" xfId="45325" xr:uid="{5DF18A3C-2009-44FD-8768-6084E9F3BD88}"/>
    <cellStyle name="60% - Énfasis5 2 2 3 6 3" xfId="5839" xr:uid="{00000000-0005-0000-0000-000078670000}"/>
    <cellStyle name="60% - Énfasis5 2 2 3 6 3 2" xfId="27932" xr:uid="{00000000-0005-0000-0000-000079670000}"/>
    <cellStyle name="60% - Énfasis5 2 2 3 6 4" xfId="20241" xr:uid="{00000000-0005-0000-0000-00007A670000}"/>
    <cellStyle name="60% - Énfasis5 2 2 3 6 4 2" xfId="32817" xr:uid="{00000000-0005-0000-0000-00007B670000}"/>
    <cellStyle name="60% - Énfasis5 2 2 3 6 5" xfId="10750" xr:uid="{00000000-0005-0000-0000-00007C670000}"/>
    <cellStyle name="60% - Énfasis5 2 2 3 6 6" xfId="22891" xr:uid="{00000000-0005-0000-0000-00007D670000}"/>
    <cellStyle name="60% - Énfasis5 2 2 3 6 7" xfId="37721" xr:uid="{00000000-0005-0000-0000-00007E670000}"/>
    <cellStyle name="60% - Énfasis5 2 2 3 6 8" xfId="42789" xr:uid="{2D543A17-8206-4CAD-B35E-9656B3ABACA1}"/>
    <cellStyle name="60% - Énfasis5 2 2 3 7" xfId="2866" xr:uid="{00000000-0005-0000-0000-00007F670000}"/>
    <cellStyle name="60% - Énfasis5 2 2 3 7 2" xfId="16976" xr:uid="{00000000-0005-0000-0000-000080670000}"/>
    <cellStyle name="60% - Énfasis5 2 2 3 7 2 2" xfId="29869" xr:uid="{00000000-0005-0000-0000-000081670000}"/>
    <cellStyle name="60% - Énfasis5 2 2 3 7 3" xfId="12687" xr:uid="{00000000-0005-0000-0000-000082670000}"/>
    <cellStyle name="60% - Énfasis5 2 2 3 7 3 2" xfId="34754" xr:uid="{00000000-0005-0000-0000-000083670000}"/>
    <cellStyle name="60% - Énfasis5 2 2 3 7 4" xfId="7809" xr:uid="{00000000-0005-0000-0000-000084670000}"/>
    <cellStyle name="60% - Énfasis5 2 2 3 7 5" xfId="24934" xr:uid="{00000000-0005-0000-0000-000085670000}"/>
    <cellStyle name="60% - Énfasis5 2 2 3 7 6" xfId="39763" xr:uid="{00000000-0005-0000-0000-000086670000}"/>
    <cellStyle name="60% - Énfasis5 2 2 3 7 7" xfId="44826" xr:uid="{6D2C294F-CBDE-4E5C-BA37-BD1D55AEDE21}"/>
    <cellStyle name="60% - Énfasis5 2 2 3 8" xfId="5340" xr:uid="{00000000-0005-0000-0000-000087670000}"/>
    <cellStyle name="60% - Énfasis5 2 2 3 8 2" xfId="27433" xr:uid="{00000000-0005-0000-0000-000088670000}"/>
    <cellStyle name="60% - Énfasis5 2 2 3 9" xfId="14983" xr:uid="{00000000-0005-0000-0000-000089670000}"/>
    <cellStyle name="60% - Énfasis5 2 2 3 9 2" xfId="32318" xr:uid="{00000000-0005-0000-0000-00008A670000}"/>
    <cellStyle name="60% - Énfasis5 2 2 4" xfId="456" xr:uid="{00000000-0005-0000-0000-00008B670000}"/>
    <cellStyle name="60% - Énfasis5 2 2 4 10" xfId="19407" xr:uid="{00000000-0005-0000-0000-00008C670000}"/>
    <cellStyle name="60% - Énfasis5 2 2 4 11" xfId="19819" xr:uid="{00000000-0005-0000-0000-00008D670000}"/>
    <cellStyle name="60% - Énfasis5 2 2 4 12" xfId="10346" xr:uid="{00000000-0005-0000-0000-00008E670000}"/>
    <cellStyle name="60% - Énfasis5 2 2 4 13" xfId="22487" xr:uid="{00000000-0005-0000-0000-00008F670000}"/>
    <cellStyle name="60% - Énfasis5 2 2 4 14" xfId="37317" xr:uid="{00000000-0005-0000-0000-000090670000}"/>
    <cellStyle name="60% - Énfasis5 2 2 4 15" xfId="42385" xr:uid="{EABD198C-4163-4602-AF76-2061EFB8E8F6}"/>
    <cellStyle name="60% - Énfasis5 2 2 4 2" xfId="716" xr:uid="{00000000-0005-0000-0000-000091670000}"/>
    <cellStyle name="60% - Énfasis5 2 2 4 2 10" xfId="37573" xr:uid="{00000000-0005-0000-0000-000092670000}"/>
    <cellStyle name="60% - Énfasis5 2 2 4 2 11" xfId="42641" xr:uid="{9E2CEF5F-26AB-4961-9302-68B5B5EF1299}"/>
    <cellStyle name="60% - Énfasis5 2 2 4 2 2" xfId="2326" xr:uid="{00000000-0005-0000-0000-000093670000}"/>
    <cellStyle name="60% - Énfasis5 2 2 4 2 2 2" xfId="4768" xr:uid="{00000000-0005-0000-0000-000094670000}"/>
    <cellStyle name="60% - Énfasis5 2 2 4 2 2 2 2" xfId="18878" xr:uid="{00000000-0005-0000-0000-000095670000}"/>
    <cellStyle name="60% - Énfasis5 2 2 4 2 2 2 2 2" xfId="31771" xr:uid="{00000000-0005-0000-0000-000096670000}"/>
    <cellStyle name="60% - Énfasis5 2 2 4 2 2 2 3" xfId="14589" xr:uid="{00000000-0005-0000-0000-000097670000}"/>
    <cellStyle name="60% - Énfasis5 2 2 4 2 2 2 3 2" xfId="36656" xr:uid="{00000000-0005-0000-0000-000098670000}"/>
    <cellStyle name="60% - Énfasis5 2 2 4 2 2 2 4" xfId="9711" xr:uid="{00000000-0005-0000-0000-000099670000}"/>
    <cellStyle name="60% - Énfasis5 2 2 4 2 2 2 5" xfId="26836" xr:uid="{00000000-0005-0000-0000-00009A670000}"/>
    <cellStyle name="60% - Énfasis5 2 2 4 2 2 2 6" xfId="41665" xr:uid="{00000000-0005-0000-0000-00009B670000}"/>
    <cellStyle name="60% - Énfasis5 2 2 4 2 2 2 7" xfId="46728" xr:uid="{5AB35415-B97E-44BB-9637-4530CF90794C}"/>
    <cellStyle name="60% - Énfasis5 2 2 4 2 2 3" xfId="7242" xr:uid="{00000000-0005-0000-0000-00009C670000}"/>
    <cellStyle name="60% - Énfasis5 2 2 4 2 2 3 2" xfId="29335" xr:uid="{00000000-0005-0000-0000-00009D670000}"/>
    <cellStyle name="60% - Énfasis5 2 2 4 2 2 4" xfId="16403" xr:uid="{00000000-0005-0000-0000-00009E670000}"/>
    <cellStyle name="60% - Énfasis5 2 2 4 2 2 4 2" xfId="34220" xr:uid="{00000000-0005-0000-0000-00009F670000}"/>
    <cellStyle name="60% - Énfasis5 2 2 4 2 2 5" xfId="21644" xr:uid="{00000000-0005-0000-0000-0000A0670000}"/>
    <cellStyle name="60% - Énfasis5 2 2 4 2 2 6" xfId="12153" xr:uid="{00000000-0005-0000-0000-0000A1670000}"/>
    <cellStyle name="60% - Énfasis5 2 2 4 2 2 7" xfId="24294" xr:uid="{00000000-0005-0000-0000-0000A2670000}"/>
    <cellStyle name="60% - Énfasis5 2 2 4 2 2 8" xfId="39124" xr:uid="{00000000-0005-0000-0000-0000A3670000}"/>
    <cellStyle name="60% - Énfasis5 2 2 4 2 2 9" xfId="44192" xr:uid="{2F86F96A-DEF0-4E8D-830A-C00EF8A3FC11}"/>
    <cellStyle name="60% - Énfasis5 2 2 4 2 3" xfId="1713" xr:uid="{00000000-0005-0000-0000-0000A4670000}"/>
    <cellStyle name="60% - Énfasis5 2 2 4 2 3 2" xfId="4155" xr:uid="{00000000-0005-0000-0000-0000A5670000}"/>
    <cellStyle name="60% - Énfasis5 2 2 4 2 3 2 2" xfId="18265" xr:uid="{00000000-0005-0000-0000-0000A6670000}"/>
    <cellStyle name="60% - Énfasis5 2 2 4 2 3 2 2 2" xfId="31158" xr:uid="{00000000-0005-0000-0000-0000A7670000}"/>
    <cellStyle name="60% - Énfasis5 2 2 4 2 3 2 3" xfId="13976" xr:uid="{00000000-0005-0000-0000-0000A8670000}"/>
    <cellStyle name="60% - Énfasis5 2 2 4 2 3 2 3 2" xfId="36043" xr:uid="{00000000-0005-0000-0000-0000A9670000}"/>
    <cellStyle name="60% - Énfasis5 2 2 4 2 3 2 4" xfId="9098" xr:uid="{00000000-0005-0000-0000-0000AA670000}"/>
    <cellStyle name="60% - Énfasis5 2 2 4 2 3 2 5" xfId="26223" xr:uid="{00000000-0005-0000-0000-0000AB670000}"/>
    <cellStyle name="60% - Énfasis5 2 2 4 2 3 2 6" xfId="41052" xr:uid="{00000000-0005-0000-0000-0000AC670000}"/>
    <cellStyle name="60% - Énfasis5 2 2 4 2 3 2 7" xfId="46115" xr:uid="{A08F0950-D288-4D76-9FDF-4DC0C506DEBE}"/>
    <cellStyle name="60% - Énfasis5 2 2 4 2 3 3" xfId="6629" xr:uid="{00000000-0005-0000-0000-0000AD670000}"/>
    <cellStyle name="60% - Énfasis5 2 2 4 2 3 3 2" xfId="28722" xr:uid="{00000000-0005-0000-0000-0000AE670000}"/>
    <cellStyle name="60% - Énfasis5 2 2 4 2 3 4" xfId="21031" xr:uid="{00000000-0005-0000-0000-0000AF670000}"/>
    <cellStyle name="60% - Énfasis5 2 2 4 2 3 4 2" xfId="33607" xr:uid="{00000000-0005-0000-0000-0000B0670000}"/>
    <cellStyle name="60% - Énfasis5 2 2 4 2 3 5" xfId="11540" xr:uid="{00000000-0005-0000-0000-0000B1670000}"/>
    <cellStyle name="60% - Énfasis5 2 2 4 2 3 6" xfId="23681" xr:uid="{00000000-0005-0000-0000-0000B2670000}"/>
    <cellStyle name="60% - Énfasis5 2 2 4 2 3 7" xfId="38511" xr:uid="{00000000-0005-0000-0000-0000B3670000}"/>
    <cellStyle name="60% - Énfasis5 2 2 4 2 3 8" xfId="43579" xr:uid="{68182188-F4C4-4B7D-BFAA-92EB98C08939}"/>
    <cellStyle name="60% - Énfasis5 2 2 4 2 4" xfId="3217" xr:uid="{00000000-0005-0000-0000-0000B4670000}"/>
    <cellStyle name="60% - Énfasis5 2 2 4 2 4 2" xfId="17327" xr:uid="{00000000-0005-0000-0000-0000B5670000}"/>
    <cellStyle name="60% - Énfasis5 2 2 4 2 4 2 2" xfId="30220" xr:uid="{00000000-0005-0000-0000-0000B6670000}"/>
    <cellStyle name="60% - Énfasis5 2 2 4 2 4 3" xfId="13038" xr:uid="{00000000-0005-0000-0000-0000B7670000}"/>
    <cellStyle name="60% - Énfasis5 2 2 4 2 4 3 2" xfId="35105" xr:uid="{00000000-0005-0000-0000-0000B8670000}"/>
    <cellStyle name="60% - Énfasis5 2 2 4 2 4 4" xfId="8160" xr:uid="{00000000-0005-0000-0000-0000B9670000}"/>
    <cellStyle name="60% - Énfasis5 2 2 4 2 4 5" xfId="25285" xr:uid="{00000000-0005-0000-0000-0000BA670000}"/>
    <cellStyle name="60% - Énfasis5 2 2 4 2 4 6" xfId="40114" xr:uid="{00000000-0005-0000-0000-0000BB670000}"/>
    <cellStyle name="60% - Énfasis5 2 2 4 2 4 7" xfId="45177" xr:uid="{28F08C53-6DF2-4AB1-9712-CF07704A5F55}"/>
    <cellStyle name="60% - Énfasis5 2 2 4 2 5" xfId="5691" xr:uid="{00000000-0005-0000-0000-0000BC670000}"/>
    <cellStyle name="60% - Énfasis5 2 2 4 2 5 2" xfId="27784" xr:uid="{00000000-0005-0000-0000-0000BD670000}"/>
    <cellStyle name="60% - Énfasis5 2 2 4 2 6" xfId="15772" xr:uid="{00000000-0005-0000-0000-0000BE670000}"/>
    <cellStyle name="60% - Énfasis5 2 2 4 2 6 2" xfId="32669" xr:uid="{00000000-0005-0000-0000-0000BF670000}"/>
    <cellStyle name="60% - Énfasis5 2 2 4 2 7" xfId="20075" xr:uid="{00000000-0005-0000-0000-0000C0670000}"/>
    <cellStyle name="60% - Énfasis5 2 2 4 2 8" xfId="10602" xr:uid="{00000000-0005-0000-0000-0000C1670000}"/>
    <cellStyle name="60% - Énfasis5 2 2 4 2 9" xfId="22743" xr:uid="{00000000-0005-0000-0000-0000C2670000}"/>
    <cellStyle name="60% - Énfasis5 2 2 4 3" xfId="1457" xr:uid="{00000000-0005-0000-0000-0000C3670000}"/>
    <cellStyle name="60% - Énfasis5 2 2 4 3 2" xfId="3899" xr:uid="{00000000-0005-0000-0000-0000C4670000}"/>
    <cellStyle name="60% - Énfasis5 2 2 4 3 2 2" xfId="18009" xr:uid="{00000000-0005-0000-0000-0000C5670000}"/>
    <cellStyle name="60% - Énfasis5 2 2 4 3 2 2 2" xfId="30902" xr:uid="{00000000-0005-0000-0000-0000C6670000}"/>
    <cellStyle name="60% - Énfasis5 2 2 4 3 2 3" xfId="13720" xr:uid="{00000000-0005-0000-0000-0000C7670000}"/>
    <cellStyle name="60% - Énfasis5 2 2 4 3 2 3 2" xfId="35787" xr:uid="{00000000-0005-0000-0000-0000C8670000}"/>
    <cellStyle name="60% - Énfasis5 2 2 4 3 2 4" xfId="8842" xr:uid="{00000000-0005-0000-0000-0000C9670000}"/>
    <cellStyle name="60% - Énfasis5 2 2 4 3 2 5" xfId="25967" xr:uid="{00000000-0005-0000-0000-0000CA670000}"/>
    <cellStyle name="60% - Énfasis5 2 2 4 3 2 6" xfId="40796" xr:uid="{00000000-0005-0000-0000-0000CB670000}"/>
    <cellStyle name="60% - Énfasis5 2 2 4 3 2 7" xfId="45859" xr:uid="{DCF560D2-CCAD-464A-BBE1-052FB6785B12}"/>
    <cellStyle name="60% - Énfasis5 2 2 4 3 3" xfId="6373" xr:uid="{00000000-0005-0000-0000-0000CC670000}"/>
    <cellStyle name="60% - Énfasis5 2 2 4 3 3 2" xfId="28466" xr:uid="{00000000-0005-0000-0000-0000CD670000}"/>
    <cellStyle name="60% - Énfasis5 2 2 4 3 4" xfId="15516" xr:uid="{00000000-0005-0000-0000-0000CE670000}"/>
    <cellStyle name="60% - Énfasis5 2 2 4 3 4 2" xfId="33351" xr:uid="{00000000-0005-0000-0000-0000CF670000}"/>
    <cellStyle name="60% - Énfasis5 2 2 4 3 5" xfId="20775" xr:uid="{00000000-0005-0000-0000-0000D0670000}"/>
    <cellStyle name="60% - Énfasis5 2 2 4 3 6" xfId="11284" xr:uid="{00000000-0005-0000-0000-0000D1670000}"/>
    <cellStyle name="60% - Énfasis5 2 2 4 3 7" xfId="23425" xr:uid="{00000000-0005-0000-0000-0000D2670000}"/>
    <cellStyle name="60% - Énfasis5 2 2 4 3 8" xfId="38255" xr:uid="{00000000-0005-0000-0000-0000D3670000}"/>
    <cellStyle name="60% - Énfasis5 2 2 4 3 9" xfId="43323" xr:uid="{2068568B-C34A-48EB-B253-83F52D16FC64}"/>
    <cellStyle name="60% - Énfasis5 2 2 4 4" xfId="2070" xr:uid="{00000000-0005-0000-0000-0000D4670000}"/>
    <cellStyle name="60% - Énfasis5 2 2 4 4 2" xfId="4512" xr:uid="{00000000-0005-0000-0000-0000D5670000}"/>
    <cellStyle name="60% - Énfasis5 2 2 4 4 2 2" xfId="18622" xr:uid="{00000000-0005-0000-0000-0000D6670000}"/>
    <cellStyle name="60% - Énfasis5 2 2 4 4 2 2 2" xfId="31515" xr:uid="{00000000-0005-0000-0000-0000D7670000}"/>
    <cellStyle name="60% - Énfasis5 2 2 4 4 2 3" xfId="14333" xr:uid="{00000000-0005-0000-0000-0000D8670000}"/>
    <cellStyle name="60% - Énfasis5 2 2 4 4 2 3 2" xfId="36400" xr:uid="{00000000-0005-0000-0000-0000D9670000}"/>
    <cellStyle name="60% - Énfasis5 2 2 4 4 2 4" xfId="9455" xr:uid="{00000000-0005-0000-0000-0000DA670000}"/>
    <cellStyle name="60% - Énfasis5 2 2 4 4 2 5" xfId="26580" xr:uid="{00000000-0005-0000-0000-0000DB670000}"/>
    <cellStyle name="60% - Énfasis5 2 2 4 4 2 6" xfId="41409" xr:uid="{00000000-0005-0000-0000-0000DC670000}"/>
    <cellStyle name="60% - Énfasis5 2 2 4 4 2 7" xfId="46472" xr:uid="{C9A9B282-9BF4-4C73-A851-5E716624B494}"/>
    <cellStyle name="60% - Énfasis5 2 2 4 4 3" xfId="6986" xr:uid="{00000000-0005-0000-0000-0000DD670000}"/>
    <cellStyle name="60% - Énfasis5 2 2 4 4 3 2" xfId="29079" xr:uid="{00000000-0005-0000-0000-0000DE670000}"/>
    <cellStyle name="60% - Énfasis5 2 2 4 4 4" xfId="16147" xr:uid="{00000000-0005-0000-0000-0000DF670000}"/>
    <cellStyle name="60% - Énfasis5 2 2 4 4 4 2" xfId="33964" xr:uid="{00000000-0005-0000-0000-0000E0670000}"/>
    <cellStyle name="60% - Énfasis5 2 2 4 4 5" xfId="21388" xr:uid="{00000000-0005-0000-0000-0000E1670000}"/>
    <cellStyle name="60% - Énfasis5 2 2 4 4 6" xfId="11897" xr:uid="{00000000-0005-0000-0000-0000E2670000}"/>
    <cellStyle name="60% - Énfasis5 2 2 4 4 7" xfId="24038" xr:uid="{00000000-0005-0000-0000-0000E3670000}"/>
    <cellStyle name="60% - Énfasis5 2 2 4 4 8" xfId="38868" xr:uid="{00000000-0005-0000-0000-0000E4670000}"/>
    <cellStyle name="60% - Énfasis5 2 2 4 4 9" xfId="43936" xr:uid="{EFAD4390-78B4-4ADE-A251-529FFB4F212F}"/>
    <cellStyle name="60% - Énfasis5 2 2 4 5" xfId="2596" xr:uid="{00000000-0005-0000-0000-0000E5670000}"/>
    <cellStyle name="60% - Énfasis5 2 2 4 5 2" xfId="5038" xr:uid="{00000000-0005-0000-0000-0000E6670000}"/>
    <cellStyle name="60% - Énfasis5 2 2 4 5 2 2" xfId="19148" xr:uid="{00000000-0005-0000-0000-0000E7670000}"/>
    <cellStyle name="60% - Énfasis5 2 2 4 5 2 2 2" xfId="32041" xr:uid="{00000000-0005-0000-0000-0000E8670000}"/>
    <cellStyle name="60% - Énfasis5 2 2 4 5 2 3" xfId="14859" xr:uid="{00000000-0005-0000-0000-0000E9670000}"/>
    <cellStyle name="60% - Énfasis5 2 2 4 5 2 3 2" xfId="36926" xr:uid="{00000000-0005-0000-0000-0000EA670000}"/>
    <cellStyle name="60% - Énfasis5 2 2 4 5 2 4" xfId="9981" xr:uid="{00000000-0005-0000-0000-0000EB670000}"/>
    <cellStyle name="60% - Énfasis5 2 2 4 5 2 5" xfId="27106" xr:uid="{00000000-0005-0000-0000-0000EC670000}"/>
    <cellStyle name="60% - Énfasis5 2 2 4 5 2 6" xfId="41935" xr:uid="{00000000-0005-0000-0000-0000ED670000}"/>
    <cellStyle name="60% - Énfasis5 2 2 4 5 2 7" xfId="46998" xr:uid="{CD4CA137-089C-4D79-9629-B5AF1122CA74}"/>
    <cellStyle name="60% - Énfasis5 2 2 4 5 3" xfId="7512" xr:uid="{00000000-0005-0000-0000-0000EE670000}"/>
    <cellStyle name="60% - Énfasis5 2 2 4 5 3 2" xfId="29605" xr:uid="{00000000-0005-0000-0000-0000EF670000}"/>
    <cellStyle name="60% - Énfasis5 2 2 4 5 4" xfId="16673" xr:uid="{00000000-0005-0000-0000-0000F0670000}"/>
    <cellStyle name="60% - Énfasis5 2 2 4 5 4 2" xfId="34490" xr:uid="{00000000-0005-0000-0000-0000F1670000}"/>
    <cellStyle name="60% - Énfasis5 2 2 4 5 5" xfId="21914" xr:uid="{00000000-0005-0000-0000-0000F2670000}"/>
    <cellStyle name="60% - Énfasis5 2 2 4 5 6" xfId="12423" xr:uid="{00000000-0005-0000-0000-0000F3670000}"/>
    <cellStyle name="60% - Énfasis5 2 2 4 5 7" xfId="24564" xr:uid="{00000000-0005-0000-0000-0000F4670000}"/>
    <cellStyle name="60% - Énfasis5 2 2 4 5 8" xfId="39394" xr:uid="{00000000-0005-0000-0000-0000F5670000}"/>
    <cellStyle name="60% - Énfasis5 2 2 4 5 9" xfId="44462" xr:uid="{E439B4E9-3C99-4CE9-85A7-8DEFA84EBFC3}"/>
    <cellStyle name="60% - Énfasis5 2 2 4 6" xfId="1015" xr:uid="{00000000-0005-0000-0000-0000F6670000}"/>
    <cellStyle name="60% - Énfasis5 2 2 4 6 2" xfId="3460" xr:uid="{00000000-0005-0000-0000-0000F7670000}"/>
    <cellStyle name="60% - Énfasis5 2 2 4 6 2 2" xfId="17570" xr:uid="{00000000-0005-0000-0000-0000F8670000}"/>
    <cellStyle name="60% - Énfasis5 2 2 4 6 2 2 2" xfId="30463" xr:uid="{00000000-0005-0000-0000-0000F9670000}"/>
    <cellStyle name="60% - Énfasis5 2 2 4 6 2 3" xfId="13281" xr:uid="{00000000-0005-0000-0000-0000FA670000}"/>
    <cellStyle name="60% - Énfasis5 2 2 4 6 2 3 2" xfId="35348" xr:uid="{00000000-0005-0000-0000-0000FB670000}"/>
    <cellStyle name="60% - Énfasis5 2 2 4 6 2 4" xfId="8403" xr:uid="{00000000-0005-0000-0000-0000FC670000}"/>
    <cellStyle name="60% - Énfasis5 2 2 4 6 2 5" xfId="25528" xr:uid="{00000000-0005-0000-0000-0000FD670000}"/>
    <cellStyle name="60% - Énfasis5 2 2 4 6 2 6" xfId="40357" xr:uid="{00000000-0005-0000-0000-0000FE670000}"/>
    <cellStyle name="60% - Énfasis5 2 2 4 6 2 7" xfId="45420" xr:uid="{0A56E170-8D17-47D4-A3D9-B161EC4F8877}"/>
    <cellStyle name="60% - Énfasis5 2 2 4 6 3" xfId="5934" xr:uid="{00000000-0005-0000-0000-0000FF670000}"/>
    <cellStyle name="60% - Énfasis5 2 2 4 6 3 2" xfId="28027" xr:uid="{00000000-0005-0000-0000-000000680000}"/>
    <cellStyle name="60% - Énfasis5 2 2 4 6 4" xfId="20336" xr:uid="{00000000-0005-0000-0000-000001680000}"/>
    <cellStyle name="60% - Énfasis5 2 2 4 6 4 2" xfId="32912" xr:uid="{00000000-0005-0000-0000-000002680000}"/>
    <cellStyle name="60% - Énfasis5 2 2 4 6 5" xfId="10845" xr:uid="{00000000-0005-0000-0000-000003680000}"/>
    <cellStyle name="60% - Énfasis5 2 2 4 6 6" xfId="22986" xr:uid="{00000000-0005-0000-0000-000004680000}"/>
    <cellStyle name="60% - Énfasis5 2 2 4 6 7" xfId="37816" xr:uid="{00000000-0005-0000-0000-000005680000}"/>
    <cellStyle name="60% - Énfasis5 2 2 4 6 8" xfId="42884" xr:uid="{B0209D1A-D617-4A49-868B-32346092948F}"/>
    <cellStyle name="60% - Énfasis5 2 2 4 7" xfId="2961" xr:uid="{00000000-0005-0000-0000-000006680000}"/>
    <cellStyle name="60% - Énfasis5 2 2 4 7 2" xfId="17071" xr:uid="{00000000-0005-0000-0000-000007680000}"/>
    <cellStyle name="60% - Énfasis5 2 2 4 7 2 2" xfId="29964" xr:uid="{00000000-0005-0000-0000-000008680000}"/>
    <cellStyle name="60% - Énfasis5 2 2 4 7 3" xfId="12782" xr:uid="{00000000-0005-0000-0000-000009680000}"/>
    <cellStyle name="60% - Énfasis5 2 2 4 7 3 2" xfId="34849" xr:uid="{00000000-0005-0000-0000-00000A680000}"/>
    <cellStyle name="60% - Énfasis5 2 2 4 7 4" xfId="7904" xr:uid="{00000000-0005-0000-0000-00000B680000}"/>
    <cellStyle name="60% - Énfasis5 2 2 4 7 5" xfId="25029" xr:uid="{00000000-0005-0000-0000-00000C680000}"/>
    <cellStyle name="60% - Énfasis5 2 2 4 7 6" xfId="39858" xr:uid="{00000000-0005-0000-0000-00000D680000}"/>
    <cellStyle name="60% - Énfasis5 2 2 4 7 7" xfId="44921" xr:uid="{0B5D4813-B669-4CD4-BE1E-467AE4E9EF6C}"/>
    <cellStyle name="60% - Énfasis5 2 2 4 8" xfId="5435" xr:uid="{00000000-0005-0000-0000-00000E680000}"/>
    <cellStyle name="60% - Énfasis5 2 2 4 8 2" xfId="27528" xr:uid="{00000000-0005-0000-0000-00000F680000}"/>
    <cellStyle name="60% - Énfasis5 2 2 4 9" xfId="15077" xr:uid="{00000000-0005-0000-0000-000010680000}"/>
    <cellStyle name="60% - Énfasis5 2 2 4 9 2" xfId="32413" xr:uid="{00000000-0005-0000-0000-000011680000}"/>
    <cellStyle name="60% - Énfasis5 2 2 5" xfId="533" xr:uid="{00000000-0005-0000-0000-000012680000}"/>
    <cellStyle name="60% - Énfasis5 2 2 5 10" xfId="19481" xr:uid="{00000000-0005-0000-0000-000013680000}"/>
    <cellStyle name="60% - Énfasis5 2 2 5 11" xfId="19893" xr:uid="{00000000-0005-0000-0000-000014680000}"/>
    <cellStyle name="60% - Énfasis5 2 2 5 12" xfId="10420" xr:uid="{00000000-0005-0000-0000-000015680000}"/>
    <cellStyle name="60% - Énfasis5 2 2 5 13" xfId="22561" xr:uid="{00000000-0005-0000-0000-000016680000}"/>
    <cellStyle name="60% - Énfasis5 2 2 5 14" xfId="37391" xr:uid="{00000000-0005-0000-0000-000017680000}"/>
    <cellStyle name="60% - Énfasis5 2 2 5 15" xfId="42459" xr:uid="{2C4A0227-42AF-4171-BDAC-94BEC218A551}"/>
    <cellStyle name="60% - Énfasis5 2 2 5 2" xfId="717" xr:uid="{00000000-0005-0000-0000-000018680000}"/>
    <cellStyle name="60% - Énfasis5 2 2 5 2 10" xfId="37574" xr:uid="{00000000-0005-0000-0000-000019680000}"/>
    <cellStyle name="60% - Énfasis5 2 2 5 2 11" xfId="42642" xr:uid="{A061D406-CFE2-4878-AA40-E6128D0FCA5C}"/>
    <cellStyle name="60% - Énfasis5 2 2 5 2 2" xfId="2327" xr:uid="{00000000-0005-0000-0000-00001A680000}"/>
    <cellStyle name="60% - Énfasis5 2 2 5 2 2 2" xfId="4769" xr:uid="{00000000-0005-0000-0000-00001B680000}"/>
    <cellStyle name="60% - Énfasis5 2 2 5 2 2 2 2" xfId="18879" xr:uid="{00000000-0005-0000-0000-00001C680000}"/>
    <cellStyle name="60% - Énfasis5 2 2 5 2 2 2 2 2" xfId="31772" xr:uid="{00000000-0005-0000-0000-00001D680000}"/>
    <cellStyle name="60% - Énfasis5 2 2 5 2 2 2 3" xfId="14590" xr:uid="{00000000-0005-0000-0000-00001E680000}"/>
    <cellStyle name="60% - Énfasis5 2 2 5 2 2 2 3 2" xfId="36657" xr:uid="{00000000-0005-0000-0000-00001F680000}"/>
    <cellStyle name="60% - Énfasis5 2 2 5 2 2 2 4" xfId="9712" xr:uid="{00000000-0005-0000-0000-000020680000}"/>
    <cellStyle name="60% - Énfasis5 2 2 5 2 2 2 5" xfId="26837" xr:uid="{00000000-0005-0000-0000-000021680000}"/>
    <cellStyle name="60% - Énfasis5 2 2 5 2 2 2 6" xfId="41666" xr:uid="{00000000-0005-0000-0000-000022680000}"/>
    <cellStyle name="60% - Énfasis5 2 2 5 2 2 2 7" xfId="46729" xr:uid="{54161E0B-2768-4181-ACD4-A606CD6AAF1E}"/>
    <cellStyle name="60% - Énfasis5 2 2 5 2 2 3" xfId="7243" xr:uid="{00000000-0005-0000-0000-000023680000}"/>
    <cellStyle name="60% - Énfasis5 2 2 5 2 2 3 2" xfId="29336" xr:uid="{00000000-0005-0000-0000-000024680000}"/>
    <cellStyle name="60% - Énfasis5 2 2 5 2 2 4" xfId="16404" xr:uid="{00000000-0005-0000-0000-000025680000}"/>
    <cellStyle name="60% - Énfasis5 2 2 5 2 2 4 2" xfId="34221" xr:uid="{00000000-0005-0000-0000-000026680000}"/>
    <cellStyle name="60% - Énfasis5 2 2 5 2 2 5" xfId="21645" xr:uid="{00000000-0005-0000-0000-000027680000}"/>
    <cellStyle name="60% - Énfasis5 2 2 5 2 2 6" xfId="12154" xr:uid="{00000000-0005-0000-0000-000028680000}"/>
    <cellStyle name="60% - Énfasis5 2 2 5 2 2 7" xfId="24295" xr:uid="{00000000-0005-0000-0000-000029680000}"/>
    <cellStyle name="60% - Énfasis5 2 2 5 2 2 8" xfId="39125" xr:uid="{00000000-0005-0000-0000-00002A680000}"/>
    <cellStyle name="60% - Énfasis5 2 2 5 2 2 9" xfId="44193" xr:uid="{55C535A2-4E0D-4AC5-990E-792309D0FFE0}"/>
    <cellStyle name="60% - Énfasis5 2 2 5 2 3" xfId="1714" xr:uid="{00000000-0005-0000-0000-00002B680000}"/>
    <cellStyle name="60% - Énfasis5 2 2 5 2 3 2" xfId="4156" xr:uid="{00000000-0005-0000-0000-00002C680000}"/>
    <cellStyle name="60% - Énfasis5 2 2 5 2 3 2 2" xfId="18266" xr:uid="{00000000-0005-0000-0000-00002D680000}"/>
    <cellStyle name="60% - Énfasis5 2 2 5 2 3 2 2 2" xfId="31159" xr:uid="{00000000-0005-0000-0000-00002E680000}"/>
    <cellStyle name="60% - Énfasis5 2 2 5 2 3 2 3" xfId="13977" xr:uid="{00000000-0005-0000-0000-00002F680000}"/>
    <cellStyle name="60% - Énfasis5 2 2 5 2 3 2 3 2" xfId="36044" xr:uid="{00000000-0005-0000-0000-000030680000}"/>
    <cellStyle name="60% - Énfasis5 2 2 5 2 3 2 4" xfId="9099" xr:uid="{00000000-0005-0000-0000-000031680000}"/>
    <cellStyle name="60% - Énfasis5 2 2 5 2 3 2 5" xfId="26224" xr:uid="{00000000-0005-0000-0000-000032680000}"/>
    <cellStyle name="60% - Énfasis5 2 2 5 2 3 2 6" xfId="41053" xr:uid="{00000000-0005-0000-0000-000033680000}"/>
    <cellStyle name="60% - Énfasis5 2 2 5 2 3 2 7" xfId="46116" xr:uid="{C7AAA334-6CEA-42EE-B1E5-49F59918D497}"/>
    <cellStyle name="60% - Énfasis5 2 2 5 2 3 3" xfId="6630" xr:uid="{00000000-0005-0000-0000-000034680000}"/>
    <cellStyle name="60% - Énfasis5 2 2 5 2 3 3 2" xfId="28723" xr:uid="{00000000-0005-0000-0000-000035680000}"/>
    <cellStyle name="60% - Énfasis5 2 2 5 2 3 4" xfId="21032" xr:uid="{00000000-0005-0000-0000-000036680000}"/>
    <cellStyle name="60% - Énfasis5 2 2 5 2 3 4 2" xfId="33608" xr:uid="{00000000-0005-0000-0000-000037680000}"/>
    <cellStyle name="60% - Énfasis5 2 2 5 2 3 5" xfId="11541" xr:uid="{00000000-0005-0000-0000-000038680000}"/>
    <cellStyle name="60% - Énfasis5 2 2 5 2 3 6" xfId="23682" xr:uid="{00000000-0005-0000-0000-000039680000}"/>
    <cellStyle name="60% - Énfasis5 2 2 5 2 3 7" xfId="38512" xr:uid="{00000000-0005-0000-0000-00003A680000}"/>
    <cellStyle name="60% - Énfasis5 2 2 5 2 3 8" xfId="43580" xr:uid="{AB7C6617-76A6-45CC-A52A-A326A09DC055}"/>
    <cellStyle name="60% - Énfasis5 2 2 5 2 4" xfId="3218" xr:uid="{00000000-0005-0000-0000-00003B680000}"/>
    <cellStyle name="60% - Énfasis5 2 2 5 2 4 2" xfId="17328" xr:uid="{00000000-0005-0000-0000-00003C680000}"/>
    <cellStyle name="60% - Énfasis5 2 2 5 2 4 2 2" xfId="30221" xr:uid="{00000000-0005-0000-0000-00003D680000}"/>
    <cellStyle name="60% - Énfasis5 2 2 5 2 4 3" xfId="13039" xr:uid="{00000000-0005-0000-0000-00003E680000}"/>
    <cellStyle name="60% - Énfasis5 2 2 5 2 4 3 2" xfId="35106" xr:uid="{00000000-0005-0000-0000-00003F680000}"/>
    <cellStyle name="60% - Énfasis5 2 2 5 2 4 4" xfId="8161" xr:uid="{00000000-0005-0000-0000-000040680000}"/>
    <cellStyle name="60% - Énfasis5 2 2 5 2 4 5" xfId="25286" xr:uid="{00000000-0005-0000-0000-000041680000}"/>
    <cellStyle name="60% - Énfasis5 2 2 5 2 4 6" xfId="40115" xr:uid="{00000000-0005-0000-0000-000042680000}"/>
    <cellStyle name="60% - Énfasis5 2 2 5 2 4 7" xfId="45178" xr:uid="{8994964E-D9AB-408F-A1B2-A90B1A0C15B4}"/>
    <cellStyle name="60% - Énfasis5 2 2 5 2 5" xfId="5692" xr:uid="{00000000-0005-0000-0000-000043680000}"/>
    <cellStyle name="60% - Énfasis5 2 2 5 2 5 2" xfId="27785" xr:uid="{00000000-0005-0000-0000-000044680000}"/>
    <cellStyle name="60% - Énfasis5 2 2 5 2 6" xfId="15773" xr:uid="{00000000-0005-0000-0000-000045680000}"/>
    <cellStyle name="60% - Énfasis5 2 2 5 2 6 2" xfId="32670" xr:uid="{00000000-0005-0000-0000-000046680000}"/>
    <cellStyle name="60% - Énfasis5 2 2 5 2 7" xfId="20076" xr:uid="{00000000-0005-0000-0000-000047680000}"/>
    <cellStyle name="60% - Énfasis5 2 2 5 2 8" xfId="10603" xr:uid="{00000000-0005-0000-0000-000048680000}"/>
    <cellStyle name="60% - Énfasis5 2 2 5 2 9" xfId="22744" xr:uid="{00000000-0005-0000-0000-000049680000}"/>
    <cellStyle name="60% - Énfasis5 2 2 5 3" xfId="1531" xr:uid="{00000000-0005-0000-0000-00004A680000}"/>
    <cellStyle name="60% - Énfasis5 2 2 5 3 2" xfId="3973" xr:uid="{00000000-0005-0000-0000-00004B680000}"/>
    <cellStyle name="60% - Énfasis5 2 2 5 3 2 2" xfId="18083" xr:uid="{00000000-0005-0000-0000-00004C680000}"/>
    <cellStyle name="60% - Énfasis5 2 2 5 3 2 2 2" xfId="30976" xr:uid="{00000000-0005-0000-0000-00004D680000}"/>
    <cellStyle name="60% - Énfasis5 2 2 5 3 2 3" xfId="13794" xr:uid="{00000000-0005-0000-0000-00004E680000}"/>
    <cellStyle name="60% - Énfasis5 2 2 5 3 2 3 2" xfId="35861" xr:uid="{00000000-0005-0000-0000-00004F680000}"/>
    <cellStyle name="60% - Énfasis5 2 2 5 3 2 4" xfId="8916" xr:uid="{00000000-0005-0000-0000-000050680000}"/>
    <cellStyle name="60% - Énfasis5 2 2 5 3 2 5" xfId="26041" xr:uid="{00000000-0005-0000-0000-000051680000}"/>
    <cellStyle name="60% - Énfasis5 2 2 5 3 2 6" xfId="40870" xr:uid="{00000000-0005-0000-0000-000052680000}"/>
    <cellStyle name="60% - Énfasis5 2 2 5 3 2 7" xfId="45933" xr:uid="{F43D0460-F3BB-4299-B263-885E026B22DA}"/>
    <cellStyle name="60% - Énfasis5 2 2 5 3 3" xfId="6447" xr:uid="{00000000-0005-0000-0000-000053680000}"/>
    <cellStyle name="60% - Énfasis5 2 2 5 3 3 2" xfId="28540" xr:uid="{00000000-0005-0000-0000-000054680000}"/>
    <cellStyle name="60% - Énfasis5 2 2 5 3 4" xfId="15590" xr:uid="{00000000-0005-0000-0000-000055680000}"/>
    <cellStyle name="60% - Énfasis5 2 2 5 3 4 2" xfId="33425" xr:uid="{00000000-0005-0000-0000-000056680000}"/>
    <cellStyle name="60% - Énfasis5 2 2 5 3 5" xfId="20849" xr:uid="{00000000-0005-0000-0000-000057680000}"/>
    <cellStyle name="60% - Énfasis5 2 2 5 3 6" xfId="11358" xr:uid="{00000000-0005-0000-0000-000058680000}"/>
    <cellStyle name="60% - Énfasis5 2 2 5 3 7" xfId="23499" xr:uid="{00000000-0005-0000-0000-000059680000}"/>
    <cellStyle name="60% - Énfasis5 2 2 5 3 8" xfId="38329" xr:uid="{00000000-0005-0000-0000-00005A680000}"/>
    <cellStyle name="60% - Énfasis5 2 2 5 3 9" xfId="43397" xr:uid="{1F56ADD1-E41D-420B-B812-289FB03D6400}"/>
    <cellStyle name="60% - Énfasis5 2 2 5 4" xfId="2144" xr:uid="{00000000-0005-0000-0000-00005B680000}"/>
    <cellStyle name="60% - Énfasis5 2 2 5 4 2" xfId="4586" xr:uid="{00000000-0005-0000-0000-00005C680000}"/>
    <cellStyle name="60% - Énfasis5 2 2 5 4 2 2" xfId="18696" xr:uid="{00000000-0005-0000-0000-00005D680000}"/>
    <cellStyle name="60% - Énfasis5 2 2 5 4 2 2 2" xfId="31589" xr:uid="{00000000-0005-0000-0000-00005E680000}"/>
    <cellStyle name="60% - Énfasis5 2 2 5 4 2 3" xfId="14407" xr:uid="{00000000-0005-0000-0000-00005F680000}"/>
    <cellStyle name="60% - Énfasis5 2 2 5 4 2 3 2" xfId="36474" xr:uid="{00000000-0005-0000-0000-000060680000}"/>
    <cellStyle name="60% - Énfasis5 2 2 5 4 2 4" xfId="9529" xr:uid="{00000000-0005-0000-0000-000061680000}"/>
    <cellStyle name="60% - Énfasis5 2 2 5 4 2 5" xfId="26654" xr:uid="{00000000-0005-0000-0000-000062680000}"/>
    <cellStyle name="60% - Énfasis5 2 2 5 4 2 6" xfId="41483" xr:uid="{00000000-0005-0000-0000-000063680000}"/>
    <cellStyle name="60% - Énfasis5 2 2 5 4 2 7" xfId="46546" xr:uid="{7C53979E-9FA6-42AD-ABB8-C06CC99154F4}"/>
    <cellStyle name="60% - Énfasis5 2 2 5 4 3" xfId="7060" xr:uid="{00000000-0005-0000-0000-000064680000}"/>
    <cellStyle name="60% - Énfasis5 2 2 5 4 3 2" xfId="29153" xr:uid="{00000000-0005-0000-0000-000065680000}"/>
    <cellStyle name="60% - Énfasis5 2 2 5 4 4" xfId="16221" xr:uid="{00000000-0005-0000-0000-000066680000}"/>
    <cellStyle name="60% - Énfasis5 2 2 5 4 4 2" xfId="34038" xr:uid="{00000000-0005-0000-0000-000067680000}"/>
    <cellStyle name="60% - Énfasis5 2 2 5 4 5" xfId="21462" xr:uid="{00000000-0005-0000-0000-000068680000}"/>
    <cellStyle name="60% - Énfasis5 2 2 5 4 6" xfId="11971" xr:uid="{00000000-0005-0000-0000-000069680000}"/>
    <cellStyle name="60% - Énfasis5 2 2 5 4 7" xfId="24112" xr:uid="{00000000-0005-0000-0000-00006A680000}"/>
    <cellStyle name="60% - Énfasis5 2 2 5 4 8" xfId="38942" xr:uid="{00000000-0005-0000-0000-00006B680000}"/>
    <cellStyle name="60% - Énfasis5 2 2 5 4 9" xfId="44010" xr:uid="{353ADDCE-016D-47A5-9D4F-75D1240AECD3}"/>
    <cellStyle name="60% - Énfasis5 2 2 5 5" xfId="2597" xr:uid="{00000000-0005-0000-0000-00006C680000}"/>
    <cellStyle name="60% - Énfasis5 2 2 5 5 2" xfId="5039" xr:uid="{00000000-0005-0000-0000-00006D680000}"/>
    <cellStyle name="60% - Énfasis5 2 2 5 5 2 2" xfId="19149" xr:uid="{00000000-0005-0000-0000-00006E680000}"/>
    <cellStyle name="60% - Énfasis5 2 2 5 5 2 2 2" xfId="32042" xr:uid="{00000000-0005-0000-0000-00006F680000}"/>
    <cellStyle name="60% - Énfasis5 2 2 5 5 2 3" xfId="14860" xr:uid="{00000000-0005-0000-0000-000070680000}"/>
    <cellStyle name="60% - Énfasis5 2 2 5 5 2 3 2" xfId="36927" xr:uid="{00000000-0005-0000-0000-000071680000}"/>
    <cellStyle name="60% - Énfasis5 2 2 5 5 2 4" xfId="9982" xr:uid="{00000000-0005-0000-0000-000072680000}"/>
    <cellStyle name="60% - Énfasis5 2 2 5 5 2 5" xfId="27107" xr:uid="{00000000-0005-0000-0000-000073680000}"/>
    <cellStyle name="60% - Énfasis5 2 2 5 5 2 6" xfId="41936" xr:uid="{00000000-0005-0000-0000-000074680000}"/>
    <cellStyle name="60% - Énfasis5 2 2 5 5 2 7" xfId="46999" xr:uid="{29B5DB4C-5AC7-48CB-AF42-2F068B4E8B8D}"/>
    <cellStyle name="60% - Énfasis5 2 2 5 5 3" xfId="7513" xr:uid="{00000000-0005-0000-0000-000075680000}"/>
    <cellStyle name="60% - Énfasis5 2 2 5 5 3 2" xfId="29606" xr:uid="{00000000-0005-0000-0000-000076680000}"/>
    <cellStyle name="60% - Énfasis5 2 2 5 5 4" xfId="16674" xr:uid="{00000000-0005-0000-0000-000077680000}"/>
    <cellStyle name="60% - Énfasis5 2 2 5 5 4 2" xfId="34491" xr:uid="{00000000-0005-0000-0000-000078680000}"/>
    <cellStyle name="60% - Énfasis5 2 2 5 5 5" xfId="21915" xr:uid="{00000000-0005-0000-0000-000079680000}"/>
    <cellStyle name="60% - Énfasis5 2 2 5 5 6" xfId="12424" xr:uid="{00000000-0005-0000-0000-00007A680000}"/>
    <cellStyle name="60% - Énfasis5 2 2 5 5 7" xfId="24565" xr:uid="{00000000-0005-0000-0000-00007B680000}"/>
    <cellStyle name="60% - Énfasis5 2 2 5 5 8" xfId="39395" xr:uid="{00000000-0005-0000-0000-00007C680000}"/>
    <cellStyle name="60% - Énfasis5 2 2 5 5 9" xfId="44463" xr:uid="{36E7AFA3-223F-4128-9272-068259A5A772}"/>
    <cellStyle name="60% - Énfasis5 2 2 5 6" xfId="1089" xr:uid="{00000000-0005-0000-0000-00007D680000}"/>
    <cellStyle name="60% - Énfasis5 2 2 5 6 2" xfId="3534" xr:uid="{00000000-0005-0000-0000-00007E680000}"/>
    <cellStyle name="60% - Énfasis5 2 2 5 6 2 2" xfId="17644" xr:uid="{00000000-0005-0000-0000-00007F680000}"/>
    <cellStyle name="60% - Énfasis5 2 2 5 6 2 2 2" xfId="30537" xr:uid="{00000000-0005-0000-0000-000080680000}"/>
    <cellStyle name="60% - Énfasis5 2 2 5 6 2 3" xfId="13355" xr:uid="{00000000-0005-0000-0000-000081680000}"/>
    <cellStyle name="60% - Énfasis5 2 2 5 6 2 3 2" xfId="35422" xr:uid="{00000000-0005-0000-0000-000082680000}"/>
    <cellStyle name="60% - Énfasis5 2 2 5 6 2 4" xfId="8477" xr:uid="{00000000-0005-0000-0000-000083680000}"/>
    <cellStyle name="60% - Énfasis5 2 2 5 6 2 5" xfId="25602" xr:uid="{00000000-0005-0000-0000-000084680000}"/>
    <cellStyle name="60% - Énfasis5 2 2 5 6 2 6" xfId="40431" xr:uid="{00000000-0005-0000-0000-000085680000}"/>
    <cellStyle name="60% - Énfasis5 2 2 5 6 2 7" xfId="45494" xr:uid="{1ABE1E43-0544-4411-9021-CFE9ECFA01A1}"/>
    <cellStyle name="60% - Énfasis5 2 2 5 6 3" xfId="6008" xr:uid="{00000000-0005-0000-0000-000086680000}"/>
    <cellStyle name="60% - Énfasis5 2 2 5 6 3 2" xfId="28101" xr:uid="{00000000-0005-0000-0000-000087680000}"/>
    <cellStyle name="60% - Énfasis5 2 2 5 6 4" xfId="20410" xr:uid="{00000000-0005-0000-0000-000088680000}"/>
    <cellStyle name="60% - Énfasis5 2 2 5 6 4 2" xfId="32986" xr:uid="{00000000-0005-0000-0000-000089680000}"/>
    <cellStyle name="60% - Énfasis5 2 2 5 6 5" xfId="10919" xr:uid="{00000000-0005-0000-0000-00008A680000}"/>
    <cellStyle name="60% - Énfasis5 2 2 5 6 6" xfId="23060" xr:uid="{00000000-0005-0000-0000-00008B680000}"/>
    <cellStyle name="60% - Énfasis5 2 2 5 6 7" xfId="37890" xr:uid="{00000000-0005-0000-0000-00008C680000}"/>
    <cellStyle name="60% - Énfasis5 2 2 5 6 8" xfId="42958" xr:uid="{FC5C2E98-22F5-4C26-AC96-54EB94E8F57A}"/>
    <cellStyle name="60% - Énfasis5 2 2 5 7" xfId="3035" xr:uid="{00000000-0005-0000-0000-00008D680000}"/>
    <cellStyle name="60% - Énfasis5 2 2 5 7 2" xfId="17145" xr:uid="{00000000-0005-0000-0000-00008E680000}"/>
    <cellStyle name="60% - Énfasis5 2 2 5 7 2 2" xfId="30038" xr:uid="{00000000-0005-0000-0000-00008F680000}"/>
    <cellStyle name="60% - Énfasis5 2 2 5 7 3" xfId="12856" xr:uid="{00000000-0005-0000-0000-000090680000}"/>
    <cellStyle name="60% - Énfasis5 2 2 5 7 3 2" xfId="34923" xr:uid="{00000000-0005-0000-0000-000091680000}"/>
    <cellStyle name="60% - Énfasis5 2 2 5 7 4" xfId="7978" xr:uid="{00000000-0005-0000-0000-000092680000}"/>
    <cellStyle name="60% - Énfasis5 2 2 5 7 5" xfId="25103" xr:uid="{00000000-0005-0000-0000-000093680000}"/>
    <cellStyle name="60% - Énfasis5 2 2 5 7 6" xfId="39932" xr:uid="{00000000-0005-0000-0000-000094680000}"/>
    <cellStyle name="60% - Énfasis5 2 2 5 7 7" xfId="44995" xr:uid="{B3F25F14-4FB2-4E14-8E28-3753BD002151}"/>
    <cellStyle name="60% - Énfasis5 2 2 5 8" xfId="5509" xr:uid="{00000000-0005-0000-0000-000095680000}"/>
    <cellStyle name="60% - Énfasis5 2 2 5 8 2" xfId="27602" xr:uid="{00000000-0005-0000-0000-000096680000}"/>
    <cellStyle name="60% - Énfasis5 2 2 5 9" xfId="15151" xr:uid="{00000000-0005-0000-0000-000097680000}"/>
    <cellStyle name="60% - Énfasis5 2 2 5 9 2" xfId="32487" xr:uid="{00000000-0005-0000-0000-000098680000}"/>
    <cellStyle name="60% - Énfasis5 2 2 6" xfId="299" xr:uid="{00000000-0005-0000-0000-000099680000}"/>
    <cellStyle name="60% - Énfasis5 2 2 6 10" xfId="22353" xr:uid="{00000000-0005-0000-0000-00009A680000}"/>
    <cellStyle name="60% - Énfasis5 2 2 6 11" xfId="37183" xr:uid="{00000000-0005-0000-0000-00009B680000}"/>
    <cellStyle name="60% - Énfasis5 2 2 6 12" xfId="42251" xr:uid="{5FE98788-C405-4594-8477-ECBDC3444E15}"/>
    <cellStyle name="60% - Énfasis5 2 2 6 2" xfId="1321" xr:uid="{00000000-0005-0000-0000-00009C680000}"/>
    <cellStyle name="60% - Énfasis5 2 2 6 2 2" xfId="3765" xr:uid="{00000000-0005-0000-0000-00009D680000}"/>
    <cellStyle name="60% - Énfasis5 2 2 6 2 2 2" xfId="17875" xr:uid="{00000000-0005-0000-0000-00009E680000}"/>
    <cellStyle name="60% - Énfasis5 2 2 6 2 2 2 2" xfId="30768" xr:uid="{00000000-0005-0000-0000-00009F680000}"/>
    <cellStyle name="60% - Énfasis5 2 2 6 2 2 3" xfId="13586" xr:uid="{00000000-0005-0000-0000-0000A0680000}"/>
    <cellStyle name="60% - Énfasis5 2 2 6 2 2 3 2" xfId="35653" xr:uid="{00000000-0005-0000-0000-0000A1680000}"/>
    <cellStyle name="60% - Énfasis5 2 2 6 2 2 4" xfId="8708" xr:uid="{00000000-0005-0000-0000-0000A2680000}"/>
    <cellStyle name="60% - Énfasis5 2 2 6 2 2 5" xfId="25833" xr:uid="{00000000-0005-0000-0000-0000A3680000}"/>
    <cellStyle name="60% - Énfasis5 2 2 6 2 2 6" xfId="40662" xr:uid="{00000000-0005-0000-0000-0000A4680000}"/>
    <cellStyle name="60% - Énfasis5 2 2 6 2 2 7" xfId="45725" xr:uid="{0F6C87D4-6C1B-45A4-9E77-BA57B2AFD90D}"/>
    <cellStyle name="60% - Énfasis5 2 2 6 2 3" xfId="6239" xr:uid="{00000000-0005-0000-0000-0000A5680000}"/>
    <cellStyle name="60% - Énfasis5 2 2 6 2 3 2" xfId="28332" xr:uid="{00000000-0005-0000-0000-0000A6680000}"/>
    <cellStyle name="60% - Énfasis5 2 2 6 2 4" xfId="15382" xr:uid="{00000000-0005-0000-0000-0000A7680000}"/>
    <cellStyle name="60% - Énfasis5 2 2 6 2 4 2" xfId="33217" xr:uid="{00000000-0005-0000-0000-0000A8680000}"/>
    <cellStyle name="60% - Énfasis5 2 2 6 2 5" xfId="20641" xr:uid="{00000000-0005-0000-0000-0000A9680000}"/>
    <cellStyle name="60% - Énfasis5 2 2 6 2 6" xfId="11150" xr:uid="{00000000-0005-0000-0000-0000AA680000}"/>
    <cellStyle name="60% - Énfasis5 2 2 6 2 7" xfId="23291" xr:uid="{00000000-0005-0000-0000-0000AB680000}"/>
    <cellStyle name="60% - Énfasis5 2 2 6 2 8" xfId="38121" xr:uid="{00000000-0005-0000-0000-0000AC680000}"/>
    <cellStyle name="60% - Énfasis5 2 2 6 2 9" xfId="43189" xr:uid="{E95D3FEC-ECD2-4557-95A7-04601ECAABB2}"/>
    <cellStyle name="60% - Énfasis5 2 2 6 3" xfId="1936" xr:uid="{00000000-0005-0000-0000-0000AD680000}"/>
    <cellStyle name="60% - Énfasis5 2 2 6 3 2" xfId="4378" xr:uid="{00000000-0005-0000-0000-0000AE680000}"/>
    <cellStyle name="60% - Énfasis5 2 2 6 3 2 2" xfId="18488" xr:uid="{00000000-0005-0000-0000-0000AF680000}"/>
    <cellStyle name="60% - Énfasis5 2 2 6 3 2 2 2" xfId="31381" xr:uid="{00000000-0005-0000-0000-0000B0680000}"/>
    <cellStyle name="60% - Énfasis5 2 2 6 3 2 3" xfId="14199" xr:uid="{00000000-0005-0000-0000-0000B1680000}"/>
    <cellStyle name="60% - Énfasis5 2 2 6 3 2 3 2" xfId="36266" xr:uid="{00000000-0005-0000-0000-0000B2680000}"/>
    <cellStyle name="60% - Énfasis5 2 2 6 3 2 4" xfId="9321" xr:uid="{00000000-0005-0000-0000-0000B3680000}"/>
    <cellStyle name="60% - Énfasis5 2 2 6 3 2 5" xfId="26446" xr:uid="{00000000-0005-0000-0000-0000B4680000}"/>
    <cellStyle name="60% - Énfasis5 2 2 6 3 2 6" xfId="41275" xr:uid="{00000000-0005-0000-0000-0000B5680000}"/>
    <cellStyle name="60% - Énfasis5 2 2 6 3 2 7" xfId="46338" xr:uid="{B9824BBC-D5D1-463B-970B-FD370F7DC77F}"/>
    <cellStyle name="60% - Énfasis5 2 2 6 3 3" xfId="6852" xr:uid="{00000000-0005-0000-0000-0000B6680000}"/>
    <cellStyle name="60% - Énfasis5 2 2 6 3 3 2" xfId="28945" xr:uid="{00000000-0005-0000-0000-0000B7680000}"/>
    <cellStyle name="60% - Énfasis5 2 2 6 3 4" xfId="16013" xr:uid="{00000000-0005-0000-0000-0000B8680000}"/>
    <cellStyle name="60% - Énfasis5 2 2 6 3 4 2" xfId="33830" xr:uid="{00000000-0005-0000-0000-0000B9680000}"/>
    <cellStyle name="60% - Énfasis5 2 2 6 3 5" xfId="21254" xr:uid="{00000000-0005-0000-0000-0000BA680000}"/>
    <cellStyle name="60% - Énfasis5 2 2 6 3 6" xfId="11763" xr:uid="{00000000-0005-0000-0000-0000BB680000}"/>
    <cellStyle name="60% - Énfasis5 2 2 6 3 7" xfId="23904" xr:uid="{00000000-0005-0000-0000-0000BC680000}"/>
    <cellStyle name="60% - Énfasis5 2 2 6 3 8" xfId="38734" xr:uid="{00000000-0005-0000-0000-0000BD680000}"/>
    <cellStyle name="60% - Énfasis5 2 2 6 3 9" xfId="43802" xr:uid="{684299DE-11C2-472C-9AF8-64B17C805537}"/>
    <cellStyle name="60% - Énfasis5 2 2 6 4" xfId="1140" xr:uid="{00000000-0005-0000-0000-0000BE680000}"/>
    <cellStyle name="60% - Énfasis5 2 2 6 4 2" xfId="3585" xr:uid="{00000000-0005-0000-0000-0000BF680000}"/>
    <cellStyle name="60% - Énfasis5 2 2 6 4 2 2" xfId="17695" xr:uid="{00000000-0005-0000-0000-0000C0680000}"/>
    <cellStyle name="60% - Énfasis5 2 2 6 4 2 2 2" xfId="30588" xr:uid="{00000000-0005-0000-0000-0000C1680000}"/>
    <cellStyle name="60% - Énfasis5 2 2 6 4 2 3" xfId="13406" xr:uid="{00000000-0005-0000-0000-0000C2680000}"/>
    <cellStyle name="60% - Énfasis5 2 2 6 4 2 3 2" xfId="35473" xr:uid="{00000000-0005-0000-0000-0000C3680000}"/>
    <cellStyle name="60% - Énfasis5 2 2 6 4 2 4" xfId="8528" xr:uid="{00000000-0005-0000-0000-0000C4680000}"/>
    <cellStyle name="60% - Énfasis5 2 2 6 4 2 5" xfId="25653" xr:uid="{00000000-0005-0000-0000-0000C5680000}"/>
    <cellStyle name="60% - Énfasis5 2 2 6 4 2 6" xfId="40482" xr:uid="{00000000-0005-0000-0000-0000C6680000}"/>
    <cellStyle name="60% - Énfasis5 2 2 6 4 2 7" xfId="45545" xr:uid="{0582CF38-D74F-42E5-BBAF-718F2C4CBF54}"/>
    <cellStyle name="60% - Énfasis5 2 2 6 4 3" xfId="6059" xr:uid="{00000000-0005-0000-0000-0000C7680000}"/>
    <cellStyle name="60% - Énfasis5 2 2 6 4 3 2" xfId="28152" xr:uid="{00000000-0005-0000-0000-0000C8680000}"/>
    <cellStyle name="60% - Énfasis5 2 2 6 4 4" xfId="20461" xr:uid="{00000000-0005-0000-0000-0000C9680000}"/>
    <cellStyle name="60% - Énfasis5 2 2 6 4 4 2" xfId="33037" xr:uid="{00000000-0005-0000-0000-0000CA680000}"/>
    <cellStyle name="60% - Énfasis5 2 2 6 4 5" xfId="10970" xr:uid="{00000000-0005-0000-0000-0000CB680000}"/>
    <cellStyle name="60% - Énfasis5 2 2 6 4 6" xfId="23111" xr:uid="{00000000-0005-0000-0000-0000CC680000}"/>
    <cellStyle name="60% - Énfasis5 2 2 6 4 7" xfId="37941" xr:uid="{00000000-0005-0000-0000-0000CD680000}"/>
    <cellStyle name="60% - Énfasis5 2 2 6 4 8" xfId="43009" xr:uid="{F081396C-B7DF-4AFC-98BD-70FDA009817F}"/>
    <cellStyle name="60% - Énfasis5 2 2 6 5" xfId="2827" xr:uid="{00000000-0005-0000-0000-0000CE680000}"/>
    <cellStyle name="60% - Énfasis5 2 2 6 5 2" xfId="16937" xr:uid="{00000000-0005-0000-0000-0000CF680000}"/>
    <cellStyle name="60% - Énfasis5 2 2 6 5 2 2" xfId="29830" xr:uid="{00000000-0005-0000-0000-0000D0680000}"/>
    <cellStyle name="60% - Énfasis5 2 2 6 5 3" xfId="12648" xr:uid="{00000000-0005-0000-0000-0000D1680000}"/>
    <cellStyle name="60% - Énfasis5 2 2 6 5 3 2" xfId="34715" xr:uid="{00000000-0005-0000-0000-0000D2680000}"/>
    <cellStyle name="60% - Énfasis5 2 2 6 5 4" xfId="7770" xr:uid="{00000000-0005-0000-0000-0000D3680000}"/>
    <cellStyle name="60% - Énfasis5 2 2 6 5 5" xfId="24895" xr:uid="{00000000-0005-0000-0000-0000D4680000}"/>
    <cellStyle name="60% - Énfasis5 2 2 6 5 6" xfId="39724" xr:uid="{00000000-0005-0000-0000-0000D5680000}"/>
    <cellStyle name="60% - Énfasis5 2 2 6 5 7" xfId="44787" xr:uid="{5EC957C4-8E8E-4565-8E04-539937EDDA0B}"/>
    <cellStyle name="60% - Énfasis5 2 2 6 6" xfId="5301" xr:uid="{00000000-0005-0000-0000-0000D6680000}"/>
    <cellStyle name="60% - Énfasis5 2 2 6 6 2" xfId="27394" xr:uid="{00000000-0005-0000-0000-0000D7680000}"/>
    <cellStyle name="60% - Énfasis5 2 2 6 7" xfId="15202" xr:uid="{00000000-0005-0000-0000-0000D8680000}"/>
    <cellStyle name="60% - Énfasis5 2 2 6 7 2" xfId="32279" xr:uid="{00000000-0005-0000-0000-0000D9680000}"/>
    <cellStyle name="60% - Énfasis5 2 2 6 8" xfId="19685" xr:uid="{00000000-0005-0000-0000-0000DA680000}"/>
    <cellStyle name="60% - Énfasis5 2 2 6 9" xfId="10212" xr:uid="{00000000-0005-0000-0000-0000DB680000}"/>
    <cellStyle name="60% - Énfasis5 2 2 7" xfId="713" xr:uid="{00000000-0005-0000-0000-0000DC680000}"/>
    <cellStyle name="60% - Énfasis5 2 2 7 10" xfId="37570" xr:uid="{00000000-0005-0000-0000-0000DD680000}"/>
    <cellStyle name="60% - Énfasis5 2 2 7 11" xfId="42638" xr:uid="{7CBAEBAB-AAFA-45CA-B3AF-4890328E4092}"/>
    <cellStyle name="60% - Énfasis5 2 2 7 2" xfId="2323" xr:uid="{00000000-0005-0000-0000-0000DE680000}"/>
    <cellStyle name="60% - Énfasis5 2 2 7 2 2" xfId="4765" xr:uid="{00000000-0005-0000-0000-0000DF680000}"/>
    <cellStyle name="60% - Énfasis5 2 2 7 2 2 2" xfId="18875" xr:uid="{00000000-0005-0000-0000-0000E0680000}"/>
    <cellStyle name="60% - Énfasis5 2 2 7 2 2 2 2" xfId="31768" xr:uid="{00000000-0005-0000-0000-0000E1680000}"/>
    <cellStyle name="60% - Énfasis5 2 2 7 2 2 3" xfId="14586" xr:uid="{00000000-0005-0000-0000-0000E2680000}"/>
    <cellStyle name="60% - Énfasis5 2 2 7 2 2 3 2" xfId="36653" xr:uid="{00000000-0005-0000-0000-0000E3680000}"/>
    <cellStyle name="60% - Énfasis5 2 2 7 2 2 4" xfId="9708" xr:uid="{00000000-0005-0000-0000-0000E4680000}"/>
    <cellStyle name="60% - Énfasis5 2 2 7 2 2 5" xfId="26833" xr:uid="{00000000-0005-0000-0000-0000E5680000}"/>
    <cellStyle name="60% - Énfasis5 2 2 7 2 2 6" xfId="41662" xr:uid="{00000000-0005-0000-0000-0000E6680000}"/>
    <cellStyle name="60% - Énfasis5 2 2 7 2 2 7" xfId="46725" xr:uid="{ECCFDC68-A24C-4D9E-A448-4989E141F997}"/>
    <cellStyle name="60% - Énfasis5 2 2 7 2 3" xfId="7239" xr:uid="{00000000-0005-0000-0000-0000E7680000}"/>
    <cellStyle name="60% - Énfasis5 2 2 7 2 3 2" xfId="29332" xr:uid="{00000000-0005-0000-0000-0000E8680000}"/>
    <cellStyle name="60% - Énfasis5 2 2 7 2 4" xfId="16400" xr:uid="{00000000-0005-0000-0000-0000E9680000}"/>
    <cellStyle name="60% - Énfasis5 2 2 7 2 4 2" xfId="34217" xr:uid="{00000000-0005-0000-0000-0000EA680000}"/>
    <cellStyle name="60% - Énfasis5 2 2 7 2 5" xfId="21641" xr:uid="{00000000-0005-0000-0000-0000EB680000}"/>
    <cellStyle name="60% - Énfasis5 2 2 7 2 6" xfId="12150" xr:uid="{00000000-0005-0000-0000-0000EC680000}"/>
    <cellStyle name="60% - Énfasis5 2 2 7 2 7" xfId="24291" xr:uid="{00000000-0005-0000-0000-0000ED680000}"/>
    <cellStyle name="60% - Énfasis5 2 2 7 2 8" xfId="39121" xr:uid="{00000000-0005-0000-0000-0000EE680000}"/>
    <cellStyle name="60% - Énfasis5 2 2 7 2 9" xfId="44189" xr:uid="{B9A5DA18-6E04-469F-9D90-AFDE18E1BB49}"/>
    <cellStyle name="60% - Énfasis5 2 2 7 3" xfId="1710" xr:uid="{00000000-0005-0000-0000-0000EF680000}"/>
    <cellStyle name="60% - Énfasis5 2 2 7 3 2" xfId="4152" xr:uid="{00000000-0005-0000-0000-0000F0680000}"/>
    <cellStyle name="60% - Énfasis5 2 2 7 3 2 2" xfId="18262" xr:uid="{00000000-0005-0000-0000-0000F1680000}"/>
    <cellStyle name="60% - Énfasis5 2 2 7 3 2 2 2" xfId="31155" xr:uid="{00000000-0005-0000-0000-0000F2680000}"/>
    <cellStyle name="60% - Énfasis5 2 2 7 3 2 3" xfId="13973" xr:uid="{00000000-0005-0000-0000-0000F3680000}"/>
    <cellStyle name="60% - Énfasis5 2 2 7 3 2 3 2" xfId="36040" xr:uid="{00000000-0005-0000-0000-0000F4680000}"/>
    <cellStyle name="60% - Énfasis5 2 2 7 3 2 4" xfId="9095" xr:uid="{00000000-0005-0000-0000-0000F5680000}"/>
    <cellStyle name="60% - Énfasis5 2 2 7 3 2 5" xfId="26220" xr:uid="{00000000-0005-0000-0000-0000F6680000}"/>
    <cellStyle name="60% - Énfasis5 2 2 7 3 2 6" xfId="41049" xr:uid="{00000000-0005-0000-0000-0000F7680000}"/>
    <cellStyle name="60% - Énfasis5 2 2 7 3 2 7" xfId="46112" xr:uid="{8478D792-B0B7-49D9-BF76-4DF333C71434}"/>
    <cellStyle name="60% - Énfasis5 2 2 7 3 3" xfId="6626" xr:uid="{00000000-0005-0000-0000-0000F8680000}"/>
    <cellStyle name="60% - Énfasis5 2 2 7 3 3 2" xfId="28719" xr:uid="{00000000-0005-0000-0000-0000F9680000}"/>
    <cellStyle name="60% - Énfasis5 2 2 7 3 4" xfId="21028" xr:uid="{00000000-0005-0000-0000-0000FA680000}"/>
    <cellStyle name="60% - Énfasis5 2 2 7 3 4 2" xfId="33604" xr:uid="{00000000-0005-0000-0000-0000FB680000}"/>
    <cellStyle name="60% - Énfasis5 2 2 7 3 5" xfId="11537" xr:uid="{00000000-0005-0000-0000-0000FC680000}"/>
    <cellStyle name="60% - Énfasis5 2 2 7 3 6" xfId="23678" xr:uid="{00000000-0005-0000-0000-0000FD680000}"/>
    <cellStyle name="60% - Énfasis5 2 2 7 3 7" xfId="38508" xr:uid="{00000000-0005-0000-0000-0000FE680000}"/>
    <cellStyle name="60% - Énfasis5 2 2 7 3 8" xfId="43576" xr:uid="{8CAAD548-2548-47C8-A38D-398A4268820F}"/>
    <cellStyle name="60% - Énfasis5 2 2 7 4" xfId="3214" xr:uid="{00000000-0005-0000-0000-0000FF680000}"/>
    <cellStyle name="60% - Énfasis5 2 2 7 4 2" xfId="17324" xr:uid="{00000000-0005-0000-0000-000000690000}"/>
    <cellStyle name="60% - Énfasis5 2 2 7 4 2 2" xfId="30217" xr:uid="{00000000-0005-0000-0000-000001690000}"/>
    <cellStyle name="60% - Énfasis5 2 2 7 4 3" xfId="13035" xr:uid="{00000000-0005-0000-0000-000002690000}"/>
    <cellStyle name="60% - Énfasis5 2 2 7 4 3 2" xfId="35102" xr:uid="{00000000-0005-0000-0000-000003690000}"/>
    <cellStyle name="60% - Énfasis5 2 2 7 4 4" xfId="8157" xr:uid="{00000000-0005-0000-0000-000004690000}"/>
    <cellStyle name="60% - Énfasis5 2 2 7 4 5" xfId="25282" xr:uid="{00000000-0005-0000-0000-000005690000}"/>
    <cellStyle name="60% - Énfasis5 2 2 7 4 6" xfId="40111" xr:uid="{00000000-0005-0000-0000-000006690000}"/>
    <cellStyle name="60% - Énfasis5 2 2 7 4 7" xfId="45174" xr:uid="{FA7EB6BC-3556-476C-8199-0FE4CAB66DA1}"/>
    <cellStyle name="60% - Énfasis5 2 2 7 5" xfId="5688" xr:uid="{00000000-0005-0000-0000-000007690000}"/>
    <cellStyle name="60% - Énfasis5 2 2 7 5 2" xfId="27781" xr:uid="{00000000-0005-0000-0000-000008690000}"/>
    <cellStyle name="60% - Énfasis5 2 2 7 6" xfId="15769" xr:uid="{00000000-0005-0000-0000-000009690000}"/>
    <cellStyle name="60% - Énfasis5 2 2 7 6 2" xfId="32666" xr:uid="{00000000-0005-0000-0000-00000A690000}"/>
    <cellStyle name="60% - Énfasis5 2 2 7 7" xfId="20072" xr:uid="{00000000-0005-0000-0000-00000B690000}"/>
    <cellStyle name="60% - Énfasis5 2 2 7 8" xfId="10599" xr:uid="{00000000-0005-0000-0000-00000C690000}"/>
    <cellStyle name="60% - Énfasis5 2 2 7 9" xfId="22740" xr:uid="{00000000-0005-0000-0000-00000D690000}"/>
    <cellStyle name="60% - Énfasis5 2 2 8" xfId="1195" xr:uid="{00000000-0005-0000-0000-00000E690000}"/>
    <cellStyle name="60% - Énfasis5 2 2 8 2" xfId="3640" xr:uid="{00000000-0005-0000-0000-00000F690000}"/>
    <cellStyle name="60% - Énfasis5 2 2 8 2 2" xfId="17750" xr:uid="{00000000-0005-0000-0000-000010690000}"/>
    <cellStyle name="60% - Énfasis5 2 2 8 2 2 2" xfId="30643" xr:uid="{00000000-0005-0000-0000-000011690000}"/>
    <cellStyle name="60% - Énfasis5 2 2 8 2 3" xfId="13461" xr:uid="{00000000-0005-0000-0000-000012690000}"/>
    <cellStyle name="60% - Énfasis5 2 2 8 2 3 2" xfId="35528" xr:uid="{00000000-0005-0000-0000-000013690000}"/>
    <cellStyle name="60% - Énfasis5 2 2 8 2 4" xfId="8583" xr:uid="{00000000-0005-0000-0000-000014690000}"/>
    <cellStyle name="60% - Énfasis5 2 2 8 2 5" xfId="25708" xr:uid="{00000000-0005-0000-0000-000015690000}"/>
    <cellStyle name="60% - Énfasis5 2 2 8 2 6" xfId="40537" xr:uid="{00000000-0005-0000-0000-000016690000}"/>
    <cellStyle name="60% - Énfasis5 2 2 8 2 7" xfId="45600" xr:uid="{1485506A-D6FB-4E01-92B8-DCAE0B9CF655}"/>
    <cellStyle name="60% - Énfasis5 2 2 8 3" xfId="6114" xr:uid="{00000000-0005-0000-0000-000017690000}"/>
    <cellStyle name="60% - Énfasis5 2 2 8 3 2" xfId="28207" xr:uid="{00000000-0005-0000-0000-000018690000}"/>
    <cellStyle name="60% - Énfasis5 2 2 8 4" xfId="15257" xr:uid="{00000000-0005-0000-0000-000019690000}"/>
    <cellStyle name="60% - Énfasis5 2 2 8 4 2" xfId="33092" xr:uid="{00000000-0005-0000-0000-00001A690000}"/>
    <cellStyle name="60% - Énfasis5 2 2 8 5" xfId="20516" xr:uid="{00000000-0005-0000-0000-00001B690000}"/>
    <cellStyle name="60% - Énfasis5 2 2 8 6" xfId="11025" xr:uid="{00000000-0005-0000-0000-00001C690000}"/>
    <cellStyle name="60% - Énfasis5 2 2 8 7" xfId="23166" xr:uid="{00000000-0005-0000-0000-00001D690000}"/>
    <cellStyle name="60% - Énfasis5 2 2 8 8" xfId="37996" xr:uid="{00000000-0005-0000-0000-00001E690000}"/>
    <cellStyle name="60% - Énfasis5 2 2 8 9" xfId="43064" xr:uid="{DA4AC955-B6DA-4CBA-8EE4-F237E3F8EE3B}"/>
    <cellStyle name="60% - Énfasis5 2 2 9" xfId="1811" xr:uid="{00000000-0005-0000-0000-00001F690000}"/>
    <cellStyle name="60% - Énfasis5 2 2 9 2" xfId="4253" xr:uid="{00000000-0005-0000-0000-000020690000}"/>
    <cellStyle name="60% - Énfasis5 2 2 9 2 2" xfId="18363" xr:uid="{00000000-0005-0000-0000-000021690000}"/>
    <cellStyle name="60% - Énfasis5 2 2 9 2 2 2" xfId="31256" xr:uid="{00000000-0005-0000-0000-000022690000}"/>
    <cellStyle name="60% - Énfasis5 2 2 9 2 3" xfId="14074" xr:uid="{00000000-0005-0000-0000-000023690000}"/>
    <cellStyle name="60% - Énfasis5 2 2 9 2 3 2" xfId="36141" xr:uid="{00000000-0005-0000-0000-000024690000}"/>
    <cellStyle name="60% - Énfasis5 2 2 9 2 4" xfId="9196" xr:uid="{00000000-0005-0000-0000-000025690000}"/>
    <cellStyle name="60% - Énfasis5 2 2 9 2 5" xfId="26321" xr:uid="{00000000-0005-0000-0000-000026690000}"/>
    <cellStyle name="60% - Énfasis5 2 2 9 2 6" xfId="41150" xr:uid="{00000000-0005-0000-0000-000027690000}"/>
    <cellStyle name="60% - Énfasis5 2 2 9 2 7" xfId="46213" xr:uid="{1B2A28B5-B0B1-4630-A88B-0D02A9CD4F03}"/>
    <cellStyle name="60% - Énfasis5 2 2 9 3" xfId="6727" xr:uid="{00000000-0005-0000-0000-000028690000}"/>
    <cellStyle name="60% - Énfasis5 2 2 9 3 2" xfId="28820" xr:uid="{00000000-0005-0000-0000-000029690000}"/>
    <cellStyle name="60% - Énfasis5 2 2 9 4" xfId="15888" xr:uid="{00000000-0005-0000-0000-00002A690000}"/>
    <cellStyle name="60% - Énfasis5 2 2 9 4 2" xfId="33705" xr:uid="{00000000-0005-0000-0000-00002B690000}"/>
    <cellStyle name="60% - Énfasis5 2 2 9 5" xfId="21129" xr:uid="{00000000-0005-0000-0000-00002C690000}"/>
    <cellStyle name="60% - Énfasis5 2 2 9 6" xfId="11638" xr:uid="{00000000-0005-0000-0000-00002D690000}"/>
    <cellStyle name="60% - Énfasis5 2 2 9 7" xfId="23779" xr:uid="{00000000-0005-0000-0000-00002E690000}"/>
    <cellStyle name="60% - Énfasis5 2 2 9 8" xfId="38609" xr:uid="{00000000-0005-0000-0000-00002F690000}"/>
    <cellStyle name="60% - Énfasis5 2 2 9 9" xfId="43677" xr:uid="{B45392A1-9C7E-4591-96C0-207A4D41BF9A}"/>
    <cellStyle name="60% - Énfasis5 2 20" xfId="22054" xr:uid="{00000000-0005-0000-0000-000030690000}"/>
    <cellStyle name="60% - Énfasis5 2 21" xfId="22182" xr:uid="{00000000-0005-0000-0000-000031690000}"/>
    <cellStyle name="60% - Énfasis5 2 22" xfId="37012" xr:uid="{00000000-0005-0000-0000-000032690000}"/>
    <cellStyle name="60% - Énfasis5 2 23" xfId="42085" xr:uid="{D111F737-CE81-4A0D-AB27-159B73B7F410}"/>
    <cellStyle name="60% - Énfasis5 2 3" xfId="230" xr:uid="{00000000-0005-0000-0000-000033690000}"/>
    <cellStyle name="60% - Énfasis5 2 3 10" xfId="15044" xr:uid="{00000000-0005-0000-0000-000034690000}"/>
    <cellStyle name="60% - Énfasis5 2 3 10 2" xfId="32214" xr:uid="{00000000-0005-0000-0000-000035690000}"/>
    <cellStyle name="60% - Énfasis5 2 3 11" xfId="19374" xr:uid="{00000000-0005-0000-0000-000036690000}"/>
    <cellStyle name="60% - Énfasis5 2 3 12" xfId="19622" xr:uid="{00000000-0005-0000-0000-000037690000}"/>
    <cellStyle name="60% - Énfasis5 2 3 13" xfId="10147" xr:uid="{00000000-0005-0000-0000-000038690000}"/>
    <cellStyle name="60% - Énfasis5 2 3 14" xfId="22093" xr:uid="{00000000-0005-0000-0000-000039690000}"/>
    <cellStyle name="60% - Énfasis5 2 3 15" xfId="22288" xr:uid="{00000000-0005-0000-0000-00003A690000}"/>
    <cellStyle name="60% - Énfasis5 2 3 16" xfId="37118" xr:uid="{00000000-0005-0000-0000-00003B690000}"/>
    <cellStyle name="60% - Énfasis5 2 3 17" xfId="42188" xr:uid="{9EF79F33-B0AB-4500-A35C-C7E4B56948BC}"/>
    <cellStyle name="60% - Énfasis5 2 3 2" xfId="423" xr:uid="{00000000-0005-0000-0000-00003C690000}"/>
    <cellStyle name="60% - Énfasis5 2 3 2 10" xfId="37284" xr:uid="{00000000-0005-0000-0000-00003D690000}"/>
    <cellStyle name="60% - Énfasis5 2 3 2 11" xfId="42352" xr:uid="{8B3DDDF8-E4ED-4917-8D53-E62E57646978}"/>
    <cellStyle name="60% - Énfasis5 2 3 2 2" xfId="2037" xr:uid="{00000000-0005-0000-0000-00003E690000}"/>
    <cellStyle name="60% - Énfasis5 2 3 2 2 2" xfId="4479" xr:uid="{00000000-0005-0000-0000-00003F690000}"/>
    <cellStyle name="60% - Énfasis5 2 3 2 2 2 2" xfId="18589" xr:uid="{00000000-0005-0000-0000-000040690000}"/>
    <cellStyle name="60% - Énfasis5 2 3 2 2 2 2 2" xfId="31482" xr:uid="{00000000-0005-0000-0000-000041690000}"/>
    <cellStyle name="60% - Énfasis5 2 3 2 2 2 3" xfId="14300" xr:uid="{00000000-0005-0000-0000-000042690000}"/>
    <cellStyle name="60% - Énfasis5 2 3 2 2 2 3 2" xfId="36367" xr:uid="{00000000-0005-0000-0000-000043690000}"/>
    <cellStyle name="60% - Énfasis5 2 3 2 2 2 4" xfId="9422" xr:uid="{00000000-0005-0000-0000-000044690000}"/>
    <cellStyle name="60% - Énfasis5 2 3 2 2 2 5" xfId="26547" xr:uid="{00000000-0005-0000-0000-000045690000}"/>
    <cellStyle name="60% - Énfasis5 2 3 2 2 2 6" xfId="41376" xr:uid="{00000000-0005-0000-0000-000046690000}"/>
    <cellStyle name="60% - Énfasis5 2 3 2 2 2 7" xfId="46439" xr:uid="{528CCDDF-9655-4396-BCA9-7C00C8BB3349}"/>
    <cellStyle name="60% - Énfasis5 2 3 2 2 3" xfId="6953" xr:uid="{00000000-0005-0000-0000-000047690000}"/>
    <cellStyle name="60% - Énfasis5 2 3 2 2 3 2" xfId="29046" xr:uid="{00000000-0005-0000-0000-000048690000}"/>
    <cellStyle name="60% - Énfasis5 2 3 2 2 4" xfId="16114" xr:uid="{00000000-0005-0000-0000-000049690000}"/>
    <cellStyle name="60% - Énfasis5 2 3 2 2 4 2" xfId="33931" xr:uid="{00000000-0005-0000-0000-00004A690000}"/>
    <cellStyle name="60% - Énfasis5 2 3 2 2 5" xfId="21355" xr:uid="{00000000-0005-0000-0000-00004B690000}"/>
    <cellStyle name="60% - Énfasis5 2 3 2 2 6" xfId="11864" xr:uid="{00000000-0005-0000-0000-00004C690000}"/>
    <cellStyle name="60% - Énfasis5 2 3 2 2 7" xfId="24005" xr:uid="{00000000-0005-0000-0000-00004D690000}"/>
    <cellStyle name="60% - Énfasis5 2 3 2 2 8" xfId="38835" xr:uid="{00000000-0005-0000-0000-00004E690000}"/>
    <cellStyle name="60% - Énfasis5 2 3 2 2 9" xfId="43903" xr:uid="{604725E4-14D1-4ED7-AEBB-7C3DC1727C48}"/>
    <cellStyle name="60% - Énfasis5 2 3 2 3" xfId="1424" xr:uid="{00000000-0005-0000-0000-00004F690000}"/>
    <cellStyle name="60% - Énfasis5 2 3 2 3 2" xfId="3866" xr:uid="{00000000-0005-0000-0000-000050690000}"/>
    <cellStyle name="60% - Énfasis5 2 3 2 3 2 2" xfId="17976" xr:uid="{00000000-0005-0000-0000-000051690000}"/>
    <cellStyle name="60% - Énfasis5 2 3 2 3 2 2 2" xfId="30869" xr:uid="{00000000-0005-0000-0000-000052690000}"/>
    <cellStyle name="60% - Énfasis5 2 3 2 3 2 3" xfId="13687" xr:uid="{00000000-0005-0000-0000-000053690000}"/>
    <cellStyle name="60% - Énfasis5 2 3 2 3 2 3 2" xfId="35754" xr:uid="{00000000-0005-0000-0000-000054690000}"/>
    <cellStyle name="60% - Énfasis5 2 3 2 3 2 4" xfId="8809" xr:uid="{00000000-0005-0000-0000-000055690000}"/>
    <cellStyle name="60% - Énfasis5 2 3 2 3 2 5" xfId="25934" xr:uid="{00000000-0005-0000-0000-000056690000}"/>
    <cellStyle name="60% - Énfasis5 2 3 2 3 2 6" xfId="40763" xr:uid="{00000000-0005-0000-0000-000057690000}"/>
    <cellStyle name="60% - Énfasis5 2 3 2 3 2 7" xfId="45826" xr:uid="{6A02BEFC-BB8D-4779-A545-2782465A3B92}"/>
    <cellStyle name="60% - Énfasis5 2 3 2 3 3" xfId="6340" xr:uid="{00000000-0005-0000-0000-000058690000}"/>
    <cellStyle name="60% - Énfasis5 2 3 2 3 3 2" xfId="28433" xr:uid="{00000000-0005-0000-0000-000059690000}"/>
    <cellStyle name="60% - Énfasis5 2 3 2 3 4" xfId="20742" xr:uid="{00000000-0005-0000-0000-00005A690000}"/>
    <cellStyle name="60% - Énfasis5 2 3 2 3 4 2" xfId="33318" xr:uid="{00000000-0005-0000-0000-00005B690000}"/>
    <cellStyle name="60% - Énfasis5 2 3 2 3 5" xfId="11251" xr:uid="{00000000-0005-0000-0000-00005C690000}"/>
    <cellStyle name="60% - Énfasis5 2 3 2 3 6" xfId="23392" xr:uid="{00000000-0005-0000-0000-00005D690000}"/>
    <cellStyle name="60% - Énfasis5 2 3 2 3 7" xfId="38222" xr:uid="{00000000-0005-0000-0000-00005E690000}"/>
    <cellStyle name="60% - Énfasis5 2 3 2 3 8" xfId="43290" xr:uid="{1F581177-B72A-4590-B2B1-E217404F8F7C}"/>
    <cellStyle name="60% - Énfasis5 2 3 2 4" xfId="2928" xr:uid="{00000000-0005-0000-0000-00005F690000}"/>
    <cellStyle name="60% - Énfasis5 2 3 2 4 2" xfId="17038" xr:uid="{00000000-0005-0000-0000-000060690000}"/>
    <cellStyle name="60% - Énfasis5 2 3 2 4 2 2" xfId="29931" xr:uid="{00000000-0005-0000-0000-000061690000}"/>
    <cellStyle name="60% - Énfasis5 2 3 2 4 3" xfId="12749" xr:uid="{00000000-0005-0000-0000-000062690000}"/>
    <cellStyle name="60% - Énfasis5 2 3 2 4 3 2" xfId="34816" xr:uid="{00000000-0005-0000-0000-000063690000}"/>
    <cellStyle name="60% - Énfasis5 2 3 2 4 4" xfId="7871" xr:uid="{00000000-0005-0000-0000-000064690000}"/>
    <cellStyle name="60% - Énfasis5 2 3 2 4 5" xfId="24996" xr:uid="{00000000-0005-0000-0000-000065690000}"/>
    <cellStyle name="60% - Énfasis5 2 3 2 4 6" xfId="39825" xr:uid="{00000000-0005-0000-0000-000066690000}"/>
    <cellStyle name="60% - Énfasis5 2 3 2 4 7" xfId="44888" xr:uid="{99FA6D19-53C7-4357-B6EC-70D283D2EEC3}"/>
    <cellStyle name="60% - Énfasis5 2 3 2 5" xfId="5402" xr:uid="{00000000-0005-0000-0000-000067690000}"/>
    <cellStyle name="60% - Énfasis5 2 3 2 5 2" xfId="27495" xr:uid="{00000000-0005-0000-0000-000068690000}"/>
    <cellStyle name="60% - Énfasis5 2 3 2 6" xfId="15483" xr:uid="{00000000-0005-0000-0000-000069690000}"/>
    <cellStyle name="60% - Énfasis5 2 3 2 6 2" xfId="32380" xr:uid="{00000000-0005-0000-0000-00006A690000}"/>
    <cellStyle name="60% - Énfasis5 2 3 2 7" xfId="19786" xr:uid="{00000000-0005-0000-0000-00006B690000}"/>
    <cellStyle name="60% - Énfasis5 2 3 2 8" xfId="10313" xr:uid="{00000000-0005-0000-0000-00006C690000}"/>
    <cellStyle name="60% - Énfasis5 2 3 2 9" xfId="22454" xr:uid="{00000000-0005-0000-0000-00006D690000}"/>
    <cellStyle name="60% - Énfasis5 2 3 3" xfId="718" xr:uid="{00000000-0005-0000-0000-00006E690000}"/>
    <cellStyle name="60% - Énfasis5 2 3 3 10" xfId="37575" xr:uid="{00000000-0005-0000-0000-00006F690000}"/>
    <cellStyle name="60% - Énfasis5 2 3 3 11" xfId="42643" xr:uid="{B85CB4E6-2994-4A92-951A-20DF124781B5}"/>
    <cellStyle name="60% - Énfasis5 2 3 3 2" xfId="2328" xr:uid="{00000000-0005-0000-0000-000070690000}"/>
    <cellStyle name="60% - Énfasis5 2 3 3 2 2" xfId="4770" xr:uid="{00000000-0005-0000-0000-000071690000}"/>
    <cellStyle name="60% - Énfasis5 2 3 3 2 2 2" xfId="18880" xr:uid="{00000000-0005-0000-0000-000072690000}"/>
    <cellStyle name="60% - Énfasis5 2 3 3 2 2 2 2" xfId="31773" xr:uid="{00000000-0005-0000-0000-000073690000}"/>
    <cellStyle name="60% - Énfasis5 2 3 3 2 2 3" xfId="14591" xr:uid="{00000000-0005-0000-0000-000074690000}"/>
    <cellStyle name="60% - Énfasis5 2 3 3 2 2 3 2" xfId="36658" xr:uid="{00000000-0005-0000-0000-000075690000}"/>
    <cellStyle name="60% - Énfasis5 2 3 3 2 2 4" xfId="9713" xr:uid="{00000000-0005-0000-0000-000076690000}"/>
    <cellStyle name="60% - Énfasis5 2 3 3 2 2 5" xfId="26838" xr:uid="{00000000-0005-0000-0000-000077690000}"/>
    <cellStyle name="60% - Énfasis5 2 3 3 2 2 6" xfId="41667" xr:uid="{00000000-0005-0000-0000-000078690000}"/>
    <cellStyle name="60% - Énfasis5 2 3 3 2 2 7" xfId="46730" xr:uid="{D1AC9026-4B30-4F87-9774-9380C43E4BBA}"/>
    <cellStyle name="60% - Énfasis5 2 3 3 2 3" xfId="7244" xr:uid="{00000000-0005-0000-0000-000079690000}"/>
    <cellStyle name="60% - Énfasis5 2 3 3 2 3 2" xfId="29337" xr:uid="{00000000-0005-0000-0000-00007A690000}"/>
    <cellStyle name="60% - Énfasis5 2 3 3 2 4" xfId="16405" xr:uid="{00000000-0005-0000-0000-00007B690000}"/>
    <cellStyle name="60% - Énfasis5 2 3 3 2 4 2" xfId="34222" xr:uid="{00000000-0005-0000-0000-00007C690000}"/>
    <cellStyle name="60% - Énfasis5 2 3 3 2 5" xfId="21646" xr:uid="{00000000-0005-0000-0000-00007D690000}"/>
    <cellStyle name="60% - Énfasis5 2 3 3 2 6" xfId="12155" xr:uid="{00000000-0005-0000-0000-00007E690000}"/>
    <cellStyle name="60% - Énfasis5 2 3 3 2 7" xfId="24296" xr:uid="{00000000-0005-0000-0000-00007F690000}"/>
    <cellStyle name="60% - Énfasis5 2 3 3 2 8" xfId="39126" xr:uid="{00000000-0005-0000-0000-000080690000}"/>
    <cellStyle name="60% - Énfasis5 2 3 3 2 9" xfId="44194" xr:uid="{4142A1AF-414C-479A-8CD9-2ADB7502E650}"/>
    <cellStyle name="60% - Énfasis5 2 3 3 3" xfId="1715" xr:uid="{00000000-0005-0000-0000-000081690000}"/>
    <cellStyle name="60% - Énfasis5 2 3 3 3 2" xfId="4157" xr:uid="{00000000-0005-0000-0000-000082690000}"/>
    <cellStyle name="60% - Énfasis5 2 3 3 3 2 2" xfId="18267" xr:uid="{00000000-0005-0000-0000-000083690000}"/>
    <cellStyle name="60% - Énfasis5 2 3 3 3 2 2 2" xfId="31160" xr:uid="{00000000-0005-0000-0000-000084690000}"/>
    <cellStyle name="60% - Énfasis5 2 3 3 3 2 3" xfId="13978" xr:uid="{00000000-0005-0000-0000-000085690000}"/>
    <cellStyle name="60% - Énfasis5 2 3 3 3 2 3 2" xfId="36045" xr:uid="{00000000-0005-0000-0000-000086690000}"/>
    <cellStyle name="60% - Énfasis5 2 3 3 3 2 4" xfId="9100" xr:uid="{00000000-0005-0000-0000-000087690000}"/>
    <cellStyle name="60% - Énfasis5 2 3 3 3 2 5" xfId="26225" xr:uid="{00000000-0005-0000-0000-000088690000}"/>
    <cellStyle name="60% - Énfasis5 2 3 3 3 2 6" xfId="41054" xr:uid="{00000000-0005-0000-0000-000089690000}"/>
    <cellStyle name="60% - Énfasis5 2 3 3 3 2 7" xfId="46117" xr:uid="{F9F5E91A-E0ED-4171-A58E-ED61660294A9}"/>
    <cellStyle name="60% - Énfasis5 2 3 3 3 3" xfId="6631" xr:uid="{00000000-0005-0000-0000-00008A690000}"/>
    <cellStyle name="60% - Énfasis5 2 3 3 3 3 2" xfId="28724" xr:uid="{00000000-0005-0000-0000-00008B690000}"/>
    <cellStyle name="60% - Énfasis5 2 3 3 3 4" xfId="21033" xr:uid="{00000000-0005-0000-0000-00008C690000}"/>
    <cellStyle name="60% - Énfasis5 2 3 3 3 4 2" xfId="33609" xr:uid="{00000000-0005-0000-0000-00008D690000}"/>
    <cellStyle name="60% - Énfasis5 2 3 3 3 5" xfId="11542" xr:uid="{00000000-0005-0000-0000-00008E690000}"/>
    <cellStyle name="60% - Énfasis5 2 3 3 3 6" xfId="23683" xr:uid="{00000000-0005-0000-0000-00008F690000}"/>
    <cellStyle name="60% - Énfasis5 2 3 3 3 7" xfId="38513" xr:uid="{00000000-0005-0000-0000-000090690000}"/>
    <cellStyle name="60% - Énfasis5 2 3 3 3 8" xfId="43581" xr:uid="{08C5B0DE-AC0A-462B-8B3B-E7A1AE168146}"/>
    <cellStyle name="60% - Énfasis5 2 3 3 4" xfId="3219" xr:uid="{00000000-0005-0000-0000-000091690000}"/>
    <cellStyle name="60% - Énfasis5 2 3 3 4 2" xfId="17329" xr:uid="{00000000-0005-0000-0000-000092690000}"/>
    <cellStyle name="60% - Énfasis5 2 3 3 4 2 2" xfId="30222" xr:uid="{00000000-0005-0000-0000-000093690000}"/>
    <cellStyle name="60% - Énfasis5 2 3 3 4 3" xfId="13040" xr:uid="{00000000-0005-0000-0000-000094690000}"/>
    <cellStyle name="60% - Énfasis5 2 3 3 4 3 2" xfId="35107" xr:uid="{00000000-0005-0000-0000-000095690000}"/>
    <cellStyle name="60% - Énfasis5 2 3 3 4 4" xfId="8162" xr:uid="{00000000-0005-0000-0000-000096690000}"/>
    <cellStyle name="60% - Énfasis5 2 3 3 4 5" xfId="25287" xr:uid="{00000000-0005-0000-0000-000097690000}"/>
    <cellStyle name="60% - Énfasis5 2 3 3 4 6" xfId="40116" xr:uid="{00000000-0005-0000-0000-000098690000}"/>
    <cellStyle name="60% - Énfasis5 2 3 3 4 7" xfId="45179" xr:uid="{8CD95307-03FF-4FC9-83C5-697ECC7AA2E1}"/>
    <cellStyle name="60% - Énfasis5 2 3 3 5" xfId="5693" xr:uid="{00000000-0005-0000-0000-000099690000}"/>
    <cellStyle name="60% - Énfasis5 2 3 3 5 2" xfId="27786" xr:uid="{00000000-0005-0000-0000-00009A690000}"/>
    <cellStyle name="60% - Énfasis5 2 3 3 6" xfId="15774" xr:uid="{00000000-0005-0000-0000-00009B690000}"/>
    <cellStyle name="60% - Énfasis5 2 3 3 6 2" xfId="32671" xr:uid="{00000000-0005-0000-0000-00009C690000}"/>
    <cellStyle name="60% - Énfasis5 2 3 3 7" xfId="20077" xr:uid="{00000000-0005-0000-0000-00009D690000}"/>
    <cellStyle name="60% - Énfasis5 2 3 3 8" xfId="10604" xr:uid="{00000000-0005-0000-0000-00009E690000}"/>
    <cellStyle name="60% - Énfasis5 2 3 3 9" xfId="22745" xr:uid="{00000000-0005-0000-0000-00009F690000}"/>
    <cellStyle name="60% - Énfasis5 2 3 4" xfId="1257" xr:uid="{00000000-0005-0000-0000-0000A0690000}"/>
    <cellStyle name="60% - Énfasis5 2 3 4 2" xfId="3702" xr:uid="{00000000-0005-0000-0000-0000A1690000}"/>
    <cellStyle name="60% - Énfasis5 2 3 4 2 2" xfId="17812" xr:uid="{00000000-0005-0000-0000-0000A2690000}"/>
    <cellStyle name="60% - Énfasis5 2 3 4 2 2 2" xfId="30705" xr:uid="{00000000-0005-0000-0000-0000A3690000}"/>
    <cellStyle name="60% - Énfasis5 2 3 4 2 3" xfId="13523" xr:uid="{00000000-0005-0000-0000-0000A4690000}"/>
    <cellStyle name="60% - Énfasis5 2 3 4 2 3 2" xfId="35590" xr:uid="{00000000-0005-0000-0000-0000A5690000}"/>
    <cellStyle name="60% - Énfasis5 2 3 4 2 4" xfId="8645" xr:uid="{00000000-0005-0000-0000-0000A6690000}"/>
    <cellStyle name="60% - Énfasis5 2 3 4 2 5" xfId="25770" xr:uid="{00000000-0005-0000-0000-0000A7690000}"/>
    <cellStyle name="60% - Énfasis5 2 3 4 2 6" xfId="40599" xr:uid="{00000000-0005-0000-0000-0000A8690000}"/>
    <cellStyle name="60% - Énfasis5 2 3 4 2 7" xfId="45662" xr:uid="{3D603E5E-12CF-4EA1-991D-FBC99FA3B701}"/>
    <cellStyle name="60% - Énfasis5 2 3 4 3" xfId="6176" xr:uid="{00000000-0005-0000-0000-0000A9690000}"/>
    <cellStyle name="60% - Énfasis5 2 3 4 3 2" xfId="28269" xr:uid="{00000000-0005-0000-0000-0000AA690000}"/>
    <cellStyle name="60% - Énfasis5 2 3 4 4" xfId="15319" xr:uid="{00000000-0005-0000-0000-0000AB690000}"/>
    <cellStyle name="60% - Énfasis5 2 3 4 4 2" xfId="33154" xr:uid="{00000000-0005-0000-0000-0000AC690000}"/>
    <cellStyle name="60% - Énfasis5 2 3 4 5" xfId="20578" xr:uid="{00000000-0005-0000-0000-0000AD690000}"/>
    <cellStyle name="60% - Énfasis5 2 3 4 6" xfId="11087" xr:uid="{00000000-0005-0000-0000-0000AE690000}"/>
    <cellStyle name="60% - Énfasis5 2 3 4 7" xfId="23228" xr:uid="{00000000-0005-0000-0000-0000AF690000}"/>
    <cellStyle name="60% - Énfasis5 2 3 4 8" xfId="38058" xr:uid="{00000000-0005-0000-0000-0000B0690000}"/>
    <cellStyle name="60% - Énfasis5 2 3 4 9" xfId="43126" xr:uid="{5D8FDFD2-FA8A-4C86-920D-016A77DAD3B9}"/>
    <cellStyle name="60% - Énfasis5 2 3 5" xfId="1873" xr:uid="{00000000-0005-0000-0000-0000B1690000}"/>
    <cellStyle name="60% - Énfasis5 2 3 5 2" xfId="4315" xr:uid="{00000000-0005-0000-0000-0000B2690000}"/>
    <cellStyle name="60% - Énfasis5 2 3 5 2 2" xfId="18425" xr:uid="{00000000-0005-0000-0000-0000B3690000}"/>
    <cellStyle name="60% - Énfasis5 2 3 5 2 2 2" xfId="31318" xr:uid="{00000000-0005-0000-0000-0000B4690000}"/>
    <cellStyle name="60% - Énfasis5 2 3 5 2 3" xfId="14136" xr:uid="{00000000-0005-0000-0000-0000B5690000}"/>
    <cellStyle name="60% - Énfasis5 2 3 5 2 3 2" xfId="36203" xr:uid="{00000000-0005-0000-0000-0000B6690000}"/>
    <cellStyle name="60% - Énfasis5 2 3 5 2 4" xfId="9258" xr:uid="{00000000-0005-0000-0000-0000B7690000}"/>
    <cellStyle name="60% - Énfasis5 2 3 5 2 5" xfId="26383" xr:uid="{00000000-0005-0000-0000-0000B8690000}"/>
    <cellStyle name="60% - Énfasis5 2 3 5 2 6" xfId="41212" xr:uid="{00000000-0005-0000-0000-0000B9690000}"/>
    <cellStyle name="60% - Énfasis5 2 3 5 2 7" xfId="46275" xr:uid="{99A00862-C989-4982-9C76-80D9CA46BE06}"/>
    <cellStyle name="60% - Énfasis5 2 3 5 3" xfId="6789" xr:uid="{00000000-0005-0000-0000-0000BA690000}"/>
    <cellStyle name="60% - Énfasis5 2 3 5 3 2" xfId="28882" xr:uid="{00000000-0005-0000-0000-0000BB690000}"/>
    <cellStyle name="60% - Énfasis5 2 3 5 4" xfId="15950" xr:uid="{00000000-0005-0000-0000-0000BC690000}"/>
    <cellStyle name="60% - Énfasis5 2 3 5 4 2" xfId="33767" xr:uid="{00000000-0005-0000-0000-0000BD690000}"/>
    <cellStyle name="60% - Énfasis5 2 3 5 5" xfId="21191" xr:uid="{00000000-0005-0000-0000-0000BE690000}"/>
    <cellStyle name="60% - Énfasis5 2 3 5 6" xfId="11700" xr:uid="{00000000-0005-0000-0000-0000BF690000}"/>
    <cellStyle name="60% - Énfasis5 2 3 5 7" xfId="23841" xr:uid="{00000000-0005-0000-0000-0000C0690000}"/>
    <cellStyle name="60% - Énfasis5 2 3 5 8" xfId="38671" xr:uid="{00000000-0005-0000-0000-0000C1690000}"/>
    <cellStyle name="60% - Énfasis5 2 3 5 9" xfId="43739" xr:uid="{05E083DD-7B9B-4F08-A133-EB336D35171C}"/>
    <cellStyle name="60% - Énfasis5 2 3 6" xfId="2529" xr:uid="{00000000-0005-0000-0000-0000C2690000}"/>
    <cellStyle name="60% - Énfasis5 2 3 6 2" xfId="4971" xr:uid="{00000000-0005-0000-0000-0000C3690000}"/>
    <cellStyle name="60% - Énfasis5 2 3 6 2 2" xfId="19081" xr:uid="{00000000-0005-0000-0000-0000C4690000}"/>
    <cellStyle name="60% - Énfasis5 2 3 6 2 2 2" xfId="31974" xr:uid="{00000000-0005-0000-0000-0000C5690000}"/>
    <cellStyle name="60% - Énfasis5 2 3 6 2 3" xfId="14792" xr:uid="{00000000-0005-0000-0000-0000C6690000}"/>
    <cellStyle name="60% - Énfasis5 2 3 6 2 3 2" xfId="36859" xr:uid="{00000000-0005-0000-0000-0000C7690000}"/>
    <cellStyle name="60% - Énfasis5 2 3 6 2 4" xfId="9914" xr:uid="{00000000-0005-0000-0000-0000C8690000}"/>
    <cellStyle name="60% - Énfasis5 2 3 6 2 5" xfId="27039" xr:uid="{00000000-0005-0000-0000-0000C9690000}"/>
    <cellStyle name="60% - Énfasis5 2 3 6 2 6" xfId="41868" xr:uid="{00000000-0005-0000-0000-0000CA690000}"/>
    <cellStyle name="60% - Énfasis5 2 3 6 2 7" xfId="46931" xr:uid="{08DBB7AE-054C-4FD4-9ABE-D6BD5A68B75C}"/>
    <cellStyle name="60% - Énfasis5 2 3 6 3" xfId="7445" xr:uid="{00000000-0005-0000-0000-0000CB690000}"/>
    <cellStyle name="60% - Énfasis5 2 3 6 3 2" xfId="29538" xr:uid="{00000000-0005-0000-0000-0000CC690000}"/>
    <cellStyle name="60% - Énfasis5 2 3 6 4" xfId="16606" xr:uid="{00000000-0005-0000-0000-0000CD690000}"/>
    <cellStyle name="60% - Énfasis5 2 3 6 4 2" xfId="34423" xr:uid="{00000000-0005-0000-0000-0000CE690000}"/>
    <cellStyle name="60% - Énfasis5 2 3 6 5" xfId="21847" xr:uid="{00000000-0005-0000-0000-0000CF690000}"/>
    <cellStyle name="60% - Énfasis5 2 3 6 6" xfId="12356" xr:uid="{00000000-0005-0000-0000-0000D0690000}"/>
    <cellStyle name="60% - Énfasis5 2 3 6 7" xfId="24497" xr:uid="{00000000-0005-0000-0000-0000D1690000}"/>
    <cellStyle name="60% - Énfasis5 2 3 6 8" xfId="39327" xr:uid="{00000000-0005-0000-0000-0000D2690000}"/>
    <cellStyle name="60% - Énfasis5 2 3 6 9" xfId="44395" xr:uid="{3DEA4163-4C49-4D23-A34E-80078DEA2E0C}"/>
    <cellStyle name="60% - Énfasis5 2 3 7" xfId="982" xr:uid="{00000000-0005-0000-0000-0000D3690000}"/>
    <cellStyle name="60% - Énfasis5 2 3 7 2" xfId="3427" xr:uid="{00000000-0005-0000-0000-0000D4690000}"/>
    <cellStyle name="60% - Énfasis5 2 3 7 2 2" xfId="17537" xr:uid="{00000000-0005-0000-0000-0000D5690000}"/>
    <cellStyle name="60% - Énfasis5 2 3 7 2 2 2" xfId="30430" xr:uid="{00000000-0005-0000-0000-0000D6690000}"/>
    <cellStyle name="60% - Énfasis5 2 3 7 2 3" xfId="13248" xr:uid="{00000000-0005-0000-0000-0000D7690000}"/>
    <cellStyle name="60% - Énfasis5 2 3 7 2 3 2" xfId="35315" xr:uid="{00000000-0005-0000-0000-0000D8690000}"/>
    <cellStyle name="60% - Énfasis5 2 3 7 2 4" xfId="8370" xr:uid="{00000000-0005-0000-0000-0000D9690000}"/>
    <cellStyle name="60% - Énfasis5 2 3 7 2 5" xfId="25495" xr:uid="{00000000-0005-0000-0000-0000DA690000}"/>
    <cellStyle name="60% - Énfasis5 2 3 7 2 6" xfId="40324" xr:uid="{00000000-0005-0000-0000-0000DB690000}"/>
    <cellStyle name="60% - Énfasis5 2 3 7 2 7" xfId="45387" xr:uid="{3D01D751-0A61-4E14-ACA3-92140C61A797}"/>
    <cellStyle name="60% - Énfasis5 2 3 7 3" xfId="5901" xr:uid="{00000000-0005-0000-0000-0000DC690000}"/>
    <cellStyle name="60% - Énfasis5 2 3 7 3 2" xfId="27994" xr:uid="{00000000-0005-0000-0000-0000DD690000}"/>
    <cellStyle name="60% - Énfasis5 2 3 7 4" xfId="20303" xr:uid="{00000000-0005-0000-0000-0000DE690000}"/>
    <cellStyle name="60% - Énfasis5 2 3 7 4 2" xfId="32879" xr:uid="{00000000-0005-0000-0000-0000DF690000}"/>
    <cellStyle name="60% - Énfasis5 2 3 7 5" xfId="10812" xr:uid="{00000000-0005-0000-0000-0000E0690000}"/>
    <cellStyle name="60% - Énfasis5 2 3 7 6" xfId="22953" xr:uid="{00000000-0005-0000-0000-0000E1690000}"/>
    <cellStyle name="60% - Énfasis5 2 3 7 7" xfId="37783" xr:uid="{00000000-0005-0000-0000-0000E2690000}"/>
    <cellStyle name="60% - Énfasis5 2 3 7 8" xfId="42851" xr:uid="{B158E379-069F-4872-8FF0-9C68105D016F}"/>
    <cellStyle name="60% - Énfasis5 2 3 8" xfId="2764" xr:uid="{00000000-0005-0000-0000-0000E3690000}"/>
    <cellStyle name="60% - Énfasis5 2 3 8 2" xfId="16874" xr:uid="{00000000-0005-0000-0000-0000E4690000}"/>
    <cellStyle name="60% - Énfasis5 2 3 8 2 2" xfId="29767" xr:uid="{00000000-0005-0000-0000-0000E5690000}"/>
    <cellStyle name="60% - Énfasis5 2 3 8 3" xfId="12585" xr:uid="{00000000-0005-0000-0000-0000E6690000}"/>
    <cellStyle name="60% - Énfasis5 2 3 8 3 2" xfId="34652" xr:uid="{00000000-0005-0000-0000-0000E7690000}"/>
    <cellStyle name="60% - Énfasis5 2 3 8 4" xfId="7707" xr:uid="{00000000-0005-0000-0000-0000E8690000}"/>
    <cellStyle name="60% - Énfasis5 2 3 8 5" xfId="24830" xr:uid="{00000000-0005-0000-0000-0000E9690000}"/>
    <cellStyle name="60% - Énfasis5 2 3 8 6" xfId="39659" xr:uid="{00000000-0005-0000-0000-0000EA690000}"/>
    <cellStyle name="60% - Énfasis5 2 3 8 7" xfId="44724" xr:uid="{D02E7455-40EF-4740-9A1A-8CF7332681A8}"/>
    <cellStyle name="60% - Énfasis5 2 3 9" xfId="5236" xr:uid="{00000000-0005-0000-0000-0000EB690000}"/>
    <cellStyle name="60% - Énfasis5 2 3 9 2" xfId="27329" xr:uid="{00000000-0005-0000-0000-0000EC690000}"/>
    <cellStyle name="60% - Énfasis5 2 4" xfId="357" xr:uid="{00000000-0005-0000-0000-0000ED690000}"/>
    <cellStyle name="60% - Énfasis5 2 4 10" xfId="19311" xr:uid="{00000000-0005-0000-0000-0000EE690000}"/>
    <cellStyle name="60% - Énfasis5 2 4 11" xfId="19723" xr:uid="{00000000-0005-0000-0000-0000EF690000}"/>
    <cellStyle name="60% - Énfasis5 2 4 12" xfId="10250" xr:uid="{00000000-0005-0000-0000-0000F0690000}"/>
    <cellStyle name="60% - Énfasis5 2 4 13" xfId="22147" xr:uid="{00000000-0005-0000-0000-0000F1690000}"/>
    <cellStyle name="60% - Énfasis5 2 4 14" xfId="22391" xr:uid="{00000000-0005-0000-0000-0000F2690000}"/>
    <cellStyle name="60% - Énfasis5 2 4 15" xfId="37221" xr:uid="{00000000-0005-0000-0000-0000F3690000}"/>
    <cellStyle name="60% - Énfasis5 2 4 16" xfId="42289" xr:uid="{A4E8D07E-A536-4CEF-BFBD-3F3055E589D2}"/>
    <cellStyle name="60% - Énfasis5 2 4 2" xfId="719" xr:uid="{00000000-0005-0000-0000-0000F4690000}"/>
    <cellStyle name="60% - Énfasis5 2 4 2 10" xfId="37576" xr:uid="{00000000-0005-0000-0000-0000F5690000}"/>
    <cellStyle name="60% - Énfasis5 2 4 2 11" xfId="42644" xr:uid="{919C1B39-2D43-454F-9815-673288DE6C43}"/>
    <cellStyle name="60% - Énfasis5 2 4 2 2" xfId="2329" xr:uid="{00000000-0005-0000-0000-0000F6690000}"/>
    <cellStyle name="60% - Énfasis5 2 4 2 2 2" xfId="4771" xr:uid="{00000000-0005-0000-0000-0000F7690000}"/>
    <cellStyle name="60% - Énfasis5 2 4 2 2 2 2" xfId="18881" xr:uid="{00000000-0005-0000-0000-0000F8690000}"/>
    <cellStyle name="60% - Énfasis5 2 4 2 2 2 2 2" xfId="31774" xr:uid="{00000000-0005-0000-0000-0000F9690000}"/>
    <cellStyle name="60% - Énfasis5 2 4 2 2 2 3" xfId="14592" xr:uid="{00000000-0005-0000-0000-0000FA690000}"/>
    <cellStyle name="60% - Énfasis5 2 4 2 2 2 3 2" xfId="36659" xr:uid="{00000000-0005-0000-0000-0000FB690000}"/>
    <cellStyle name="60% - Énfasis5 2 4 2 2 2 4" xfId="9714" xr:uid="{00000000-0005-0000-0000-0000FC690000}"/>
    <cellStyle name="60% - Énfasis5 2 4 2 2 2 5" xfId="26839" xr:uid="{00000000-0005-0000-0000-0000FD690000}"/>
    <cellStyle name="60% - Énfasis5 2 4 2 2 2 6" xfId="41668" xr:uid="{00000000-0005-0000-0000-0000FE690000}"/>
    <cellStyle name="60% - Énfasis5 2 4 2 2 2 7" xfId="46731" xr:uid="{858915DC-345E-4CFB-A0EE-1157028D588F}"/>
    <cellStyle name="60% - Énfasis5 2 4 2 2 3" xfId="7245" xr:uid="{00000000-0005-0000-0000-0000FF690000}"/>
    <cellStyle name="60% - Énfasis5 2 4 2 2 3 2" xfId="29338" xr:uid="{00000000-0005-0000-0000-0000006A0000}"/>
    <cellStyle name="60% - Énfasis5 2 4 2 2 4" xfId="16406" xr:uid="{00000000-0005-0000-0000-0000016A0000}"/>
    <cellStyle name="60% - Énfasis5 2 4 2 2 4 2" xfId="34223" xr:uid="{00000000-0005-0000-0000-0000026A0000}"/>
    <cellStyle name="60% - Énfasis5 2 4 2 2 5" xfId="21647" xr:uid="{00000000-0005-0000-0000-0000036A0000}"/>
    <cellStyle name="60% - Énfasis5 2 4 2 2 6" xfId="12156" xr:uid="{00000000-0005-0000-0000-0000046A0000}"/>
    <cellStyle name="60% - Énfasis5 2 4 2 2 7" xfId="24297" xr:uid="{00000000-0005-0000-0000-0000056A0000}"/>
    <cellStyle name="60% - Énfasis5 2 4 2 2 8" xfId="39127" xr:uid="{00000000-0005-0000-0000-0000066A0000}"/>
    <cellStyle name="60% - Énfasis5 2 4 2 2 9" xfId="44195" xr:uid="{F20C7119-E0FD-4908-9032-C1156D2D4820}"/>
    <cellStyle name="60% - Énfasis5 2 4 2 3" xfId="1716" xr:uid="{00000000-0005-0000-0000-0000076A0000}"/>
    <cellStyle name="60% - Énfasis5 2 4 2 3 2" xfId="4158" xr:uid="{00000000-0005-0000-0000-0000086A0000}"/>
    <cellStyle name="60% - Énfasis5 2 4 2 3 2 2" xfId="18268" xr:uid="{00000000-0005-0000-0000-0000096A0000}"/>
    <cellStyle name="60% - Énfasis5 2 4 2 3 2 2 2" xfId="31161" xr:uid="{00000000-0005-0000-0000-00000A6A0000}"/>
    <cellStyle name="60% - Énfasis5 2 4 2 3 2 3" xfId="13979" xr:uid="{00000000-0005-0000-0000-00000B6A0000}"/>
    <cellStyle name="60% - Énfasis5 2 4 2 3 2 3 2" xfId="36046" xr:uid="{00000000-0005-0000-0000-00000C6A0000}"/>
    <cellStyle name="60% - Énfasis5 2 4 2 3 2 4" xfId="9101" xr:uid="{00000000-0005-0000-0000-00000D6A0000}"/>
    <cellStyle name="60% - Énfasis5 2 4 2 3 2 5" xfId="26226" xr:uid="{00000000-0005-0000-0000-00000E6A0000}"/>
    <cellStyle name="60% - Énfasis5 2 4 2 3 2 6" xfId="41055" xr:uid="{00000000-0005-0000-0000-00000F6A0000}"/>
    <cellStyle name="60% - Énfasis5 2 4 2 3 2 7" xfId="46118" xr:uid="{CF729F81-2D97-42F9-BDF7-90B03BB74C69}"/>
    <cellStyle name="60% - Énfasis5 2 4 2 3 3" xfId="6632" xr:uid="{00000000-0005-0000-0000-0000106A0000}"/>
    <cellStyle name="60% - Énfasis5 2 4 2 3 3 2" xfId="28725" xr:uid="{00000000-0005-0000-0000-0000116A0000}"/>
    <cellStyle name="60% - Énfasis5 2 4 2 3 4" xfId="21034" xr:uid="{00000000-0005-0000-0000-0000126A0000}"/>
    <cellStyle name="60% - Énfasis5 2 4 2 3 4 2" xfId="33610" xr:uid="{00000000-0005-0000-0000-0000136A0000}"/>
    <cellStyle name="60% - Énfasis5 2 4 2 3 5" xfId="11543" xr:uid="{00000000-0005-0000-0000-0000146A0000}"/>
    <cellStyle name="60% - Énfasis5 2 4 2 3 6" xfId="23684" xr:uid="{00000000-0005-0000-0000-0000156A0000}"/>
    <cellStyle name="60% - Énfasis5 2 4 2 3 7" xfId="38514" xr:uid="{00000000-0005-0000-0000-0000166A0000}"/>
    <cellStyle name="60% - Énfasis5 2 4 2 3 8" xfId="43582" xr:uid="{99FECCF3-5D2D-4C75-8A45-21566CFF82E3}"/>
    <cellStyle name="60% - Énfasis5 2 4 2 4" xfId="3220" xr:uid="{00000000-0005-0000-0000-0000176A0000}"/>
    <cellStyle name="60% - Énfasis5 2 4 2 4 2" xfId="17330" xr:uid="{00000000-0005-0000-0000-0000186A0000}"/>
    <cellStyle name="60% - Énfasis5 2 4 2 4 2 2" xfId="30223" xr:uid="{00000000-0005-0000-0000-0000196A0000}"/>
    <cellStyle name="60% - Énfasis5 2 4 2 4 3" xfId="13041" xr:uid="{00000000-0005-0000-0000-00001A6A0000}"/>
    <cellStyle name="60% - Énfasis5 2 4 2 4 3 2" xfId="35108" xr:uid="{00000000-0005-0000-0000-00001B6A0000}"/>
    <cellStyle name="60% - Énfasis5 2 4 2 4 4" xfId="8163" xr:uid="{00000000-0005-0000-0000-00001C6A0000}"/>
    <cellStyle name="60% - Énfasis5 2 4 2 4 5" xfId="25288" xr:uid="{00000000-0005-0000-0000-00001D6A0000}"/>
    <cellStyle name="60% - Énfasis5 2 4 2 4 6" xfId="40117" xr:uid="{00000000-0005-0000-0000-00001E6A0000}"/>
    <cellStyle name="60% - Énfasis5 2 4 2 4 7" xfId="45180" xr:uid="{1D1ADDBE-4B0F-4E28-AB2B-C446EE6EC5B8}"/>
    <cellStyle name="60% - Énfasis5 2 4 2 5" xfId="5694" xr:uid="{00000000-0005-0000-0000-00001F6A0000}"/>
    <cellStyle name="60% - Énfasis5 2 4 2 5 2" xfId="27787" xr:uid="{00000000-0005-0000-0000-0000206A0000}"/>
    <cellStyle name="60% - Énfasis5 2 4 2 6" xfId="15775" xr:uid="{00000000-0005-0000-0000-0000216A0000}"/>
    <cellStyle name="60% - Énfasis5 2 4 2 6 2" xfId="32672" xr:uid="{00000000-0005-0000-0000-0000226A0000}"/>
    <cellStyle name="60% - Énfasis5 2 4 2 7" xfId="20078" xr:uid="{00000000-0005-0000-0000-0000236A0000}"/>
    <cellStyle name="60% - Énfasis5 2 4 2 8" xfId="10605" xr:uid="{00000000-0005-0000-0000-0000246A0000}"/>
    <cellStyle name="60% - Énfasis5 2 4 2 9" xfId="22746" xr:uid="{00000000-0005-0000-0000-0000256A0000}"/>
    <cellStyle name="60% - Énfasis5 2 4 3" xfId="1361" xr:uid="{00000000-0005-0000-0000-0000266A0000}"/>
    <cellStyle name="60% - Énfasis5 2 4 3 2" xfId="3803" xr:uid="{00000000-0005-0000-0000-0000276A0000}"/>
    <cellStyle name="60% - Énfasis5 2 4 3 2 2" xfId="17913" xr:uid="{00000000-0005-0000-0000-0000286A0000}"/>
    <cellStyle name="60% - Énfasis5 2 4 3 2 2 2" xfId="30806" xr:uid="{00000000-0005-0000-0000-0000296A0000}"/>
    <cellStyle name="60% - Énfasis5 2 4 3 2 3" xfId="13624" xr:uid="{00000000-0005-0000-0000-00002A6A0000}"/>
    <cellStyle name="60% - Énfasis5 2 4 3 2 3 2" xfId="35691" xr:uid="{00000000-0005-0000-0000-00002B6A0000}"/>
    <cellStyle name="60% - Énfasis5 2 4 3 2 4" xfId="8746" xr:uid="{00000000-0005-0000-0000-00002C6A0000}"/>
    <cellStyle name="60% - Énfasis5 2 4 3 2 5" xfId="25871" xr:uid="{00000000-0005-0000-0000-00002D6A0000}"/>
    <cellStyle name="60% - Énfasis5 2 4 3 2 6" xfId="40700" xr:uid="{00000000-0005-0000-0000-00002E6A0000}"/>
    <cellStyle name="60% - Énfasis5 2 4 3 2 7" xfId="45763" xr:uid="{01219B91-0FC7-4D74-960F-8AF88B2CCE1D}"/>
    <cellStyle name="60% - Énfasis5 2 4 3 3" xfId="6277" xr:uid="{00000000-0005-0000-0000-00002F6A0000}"/>
    <cellStyle name="60% - Énfasis5 2 4 3 3 2" xfId="28370" xr:uid="{00000000-0005-0000-0000-0000306A0000}"/>
    <cellStyle name="60% - Énfasis5 2 4 3 4" xfId="15420" xr:uid="{00000000-0005-0000-0000-0000316A0000}"/>
    <cellStyle name="60% - Énfasis5 2 4 3 4 2" xfId="33255" xr:uid="{00000000-0005-0000-0000-0000326A0000}"/>
    <cellStyle name="60% - Énfasis5 2 4 3 5" xfId="20679" xr:uid="{00000000-0005-0000-0000-0000336A0000}"/>
    <cellStyle name="60% - Énfasis5 2 4 3 6" xfId="11188" xr:uid="{00000000-0005-0000-0000-0000346A0000}"/>
    <cellStyle name="60% - Énfasis5 2 4 3 7" xfId="23329" xr:uid="{00000000-0005-0000-0000-0000356A0000}"/>
    <cellStyle name="60% - Énfasis5 2 4 3 8" xfId="38159" xr:uid="{00000000-0005-0000-0000-0000366A0000}"/>
    <cellStyle name="60% - Énfasis5 2 4 3 9" xfId="43227" xr:uid="{D62C50B8-4308-4FA4-A5B3-8CA88A5DEF59}"/>
    <cellStyle name="60% - Énfasis5 2 4 4" xfId="1974" xr:uid="{00000000-0005-0000-0000-0000376A0000}"/>
    <cellStyle name="60% - Énfasis5 2 4 4 2" xfId="4416" xr:uid="{00000000-0005-0000-0000-0000386A0000}"/>
    <cellStyle name="60% - Énfasis5 2 4 4 2 2" xfId="18526" xr:uid="{00000000-0005-0000-0000-0000396A0000}"/>
    <cellStyle name="60% - Énfasis5 2 4 4 2 2 2" xfId="31419" xr:uid="{00000000-0005-0000-0000-00003A6A0000}"/>
    <cellStyle name="60% - Énfasis5 2 4 4 2 3" xfId="14237" xr:uid="{00000000-0005-0000-0000-00003B6A0000}"/>
    <cellStyle name="60% - Énfasis5 2 4 4 2 3 2" xfId="36304" xr:uid="{00000000-0005-0000-0000-00003C6A0000}"/>
    <cellStyle name="60% - Énfasis5 2 4 4 2 4" xfId="9359" xr:uid="{00000000-0005-0000-0000-00003D6A0000}"/>
    <cellStyle name="60% - Énfasis5 2 4 4 2 5" xfId="26484" xr:uid="{00000000-0005-0000-0000-00003E6A0000}"/>
    <cellStyle name="60% - Énfasis5 2 4 4 2 6" xfId="41313" xr:uid="{00000000-0005-0000-0000-00003F6A0000}"/>
    <cellStyle name="60% - Énfasis5 2 4 4 2 7" xfId="46376" xr:uid="{BB7AD894-A29E-46C4-9D0C-2DB92119CC88}"/>
    <cellStyle name="60% - Énfasis5 2 4 4 3" xfId="6890" xr:uid="{00000000-0005-0000-0000-0000406A0000}"/>
    <cellStyle name="60% - Énfasis5 2 4 4 3 2" xfId="28983" xr:uid="{00000000-0005-0000-0000-0000416A0000}"/>
    <cellStyle name="60% - Énfasis5 2 4 4 4" xfId="16051" xr:uid="{00000000-0005-0000-0000-0000426A0000}"/>
    <cellStyle name="60% - Énfasis5 2 4 4 4 2" xfId="33868" xr:uid="{00000000-0005-0000-0000-0000436A0000}"/>
    <cellStyle name="60% - Énfasis5 2 4 4 5" xfId="21292" xr:uid="{00000000-0005-0000-0000-0000446A0000}"/>
    <cellStyle name="60% - Énfasis5 2 4 4 6" xfId="11801" xr:uid="{00000000-0005-0000-0000-0000456A0000}"/>
    <cellStyle name="60% - Énfasis5 2 4 4 7" xfId="23942" xr:uid="{00000000-0005-0000-0000-0000466A0000}"/>
    <cellStyle name="60% - Énfasis5 2 4 4 8" xfId="38772" xr:uid="{00000000-0005-0000-0000-0000476A0000}"/>
    <cellStyle name="60% - Énfasis5 2 4 4 9" xfId="43840" xr:uid="{C4D62123-E2CF-4CAE-A2AE-10C99B5B815E}"/>
    <cellStyle name="60% - Énfasis5 2 4 5" xfId="2598" xr:uid="{00000000-0005-0000-0000-0000486A0000}"/>
    <cellStyle name="60% - Énfasis5 2 4 5 2" xfId="5040" xr:uid="{00000000-0005-0000-0000-0000496A0000}"/>
    <cellStyle name="60% - Énfasis5 2 4 5 2 2" xfId="19150" xr:uid="{00000000-0005-0000-0000-00004A6A0000}"/>
    <cellStyle name="60% - Énfasis5 2 4 5 2 2 2" xfId="32043" xr:uid="{00000000-0005-0000-0000-00004B6A0000}"/>
    <cellStyle name="60% - Énfasis5 2 4 5 2 3" xfId="14861" xr:uid="{00000000-0005-0000-0000-00004C6A0000}"/>
    <cellStyle name="60% - Énfasis5 2 4 5 2 3 2" xfId="36928" xr:uid="{00000000-0005-0000-0000-00004D6A0000}"/>
    <cellStyle name="60% - Énfasis5 2 4 5 2 4" xfId="9983" xr:uid="{00000000-0005-0000-0000-00004E6A0000}"/>
    <cellStyle name="60% - Énfasis5 2 4 5 2 5" xfId="27108" xr:uid="{00000000-0005-0000-0000-00004F6A0000}"/>
    <cellStyle name="60% - Énfasis5 2 4 5 2 6" xfId="41937" xr:uid="{00000000-0005-0000-0000-0000506A0000}"/>
    <cellStyle name="60% - Énfasis5 2 4 5 2 7" xfId="47000" xr:uid="{ED2D5975-710E-42CB-98F4-03D0F8A5F967}"/>
    <cellStyle name="60% - Énfasis5 2 4 5 3" xfId="7514" xr:uid="{00000000-0005-0000-0000-0000516A0000}"/>
    <cellStyle name="60% - Énfasis5 2 4 5 3 2" xfId="29607" xr:uid="{00000000-0005-0000-0000-0000526A0000}"/>
    <cellStyle name="60% - Énfasis5 2 4 5 4" xfId="16675" xr:uid="{00000000-0005-0000-0000-0000536A0000}"/>
    <cellStyle name="60% - Énfasis5 2 4 5 4 2" xfId="34492" xr:uid="{00000000-0005-0000-0000-0000546A0000}"/>
    <cellStyle name="60% - Énfasis5 2 4 5 5" xfId="21916" xr:uid="{00000000-0005-0000-0000-0000556A0000}"/>
    <cellStyle name="60% - Énfasis5 2 4 5 6" xfId="12425" xr:uid="{00000000-0005-0000-0000-0000566A0000}"/>
    <cellStyle name="60% - Énfasis5 2 4 5 7" xfId="24566" xr:uid="{00000000-0005-0000-0000-0000576A0000}"/>
    <cellStyle name="60% - Énfasis5 2 4 5 8" xfId="39396" xr:uid="{00000000-0005-0000-0000-0000586A0000}"/>
    <cellStyle name="60% - Énfasis5 2 4 5 9" xfId="44464" xr:uid="{3936684B-BFA1-4873-B6C4-75FDDC5232A4}"/>
    <cellStyle name="60% - Énfasis5 2 4 6" xfId="919" xr:uid="{00000000-0005-0000-0000-0000596A0000}"/>
    <cellStyle name="60% - Énfasis5 2 4 6 2" xfId="3364" xr:uid="{00000000-0005-0000-0000-00005A6A0000}"/>
    <cellStyle name="60% - Énfasis5 2 4 6 2 2" xfId="17474" xr:uid="{00000000-0005-0000-0000-00005B6A0000}"/>
    <cellStyle name="60% - Énfasis5 2 4 6 2 2 2" xfId="30367" xr:uid="{00000000-0005-0000-0000-00005C6A0000}"/>
    <cellStyle name="60% - Énfasis5 2 4 6 2 3" xfId="13185" xr:uid="{00000000-0005-0000-0000-00005D6A0000}"/>
    <cellStyle name="60% - Énfasis5 2 4 6 2 3 2" xfId="35252" xr:uid="{00000000-0005-0000-0000-00005E6A0000}"/>
    <cellStyle name="60% - Énfasis5 2 4 6 2 4" xfId="8307" xr:uid="{00000000-0005-0000-0000-00005F6A0000}"/>
    <cellStyle name="60% - Énfasis5 2 4 6 2 5" xfId="25432" xr:uid="{00000000-0005-0000-0000-0000606A0000}"/>
    <cellStyle name="60% - Énfasis5 2 4 6 2 6" xfId="40261" xr:uid="{00000000-0005-0000-0000-0000616A0000}"/>
    <cellStyle name="60% - Énfasis5 2 4 6 2 7" xfId="45324" xr:uid="{023E6C03-6F7F-40A1-8B4F-86783D807686}"/>
    <cellStyle name="60% - Énfasis5 2 4 6 3" xfId="5838" xr:uid="{00000000-0005-0000-0000-0000626A0000}"/>
    <cellStyle name="60% - Énfasis5 2 4 6 3 2" xfId="27931" xr:uid="{00000000-0005-0000-0000-0000636A0000}"/>
    <cellStyle name="60% - Énfasis5 2 4 6 4" xfId="20240" xr:uid="{00000000-0005-0000-0000-0000646A0000}"/>
    <cellStyle name="60% - Énfasis5 2 4 6 4 2" xfId="32816" xr:uid="{00000000-0005-0000-0000-0000656A0000}"/>
    <cellStyle name="60% - Énfasis5 2 4 6 5" xfId="10749" xr:uid="{00000000-0005-0000-0000-0000666A0000}"/>
    <cellStyle name="60% - Énfasis5 2 4 6 6" xfId="22890" xr:uid="{00000000-0005-0000-0000-0000676A0000}"/>
    <cellStyle name="60% - Énfasis5 2 4 6 7" xfId="37720" xr:uid="{00000000-0005-0000-0000-0000686A0000}"/>
    <cellStyle name="60% - Énfasis5 2 4 6 8" xfId="42788" xr:uid="{C39CCFC8-748F-4A41-8E15-E2386A40C8AF}"/>
    <cellStyle name="60% - Énfasis5 2 4 7" xfId="2865" xr:uid="{00000000-0005-0000-0000-0000696A0000}"/>
    <cellStyle name="60% - Énfasis5 2 4 7 2" xfId="16975" xr:uid="{00000000-0005-0000-0000-00006A6A0000}"/>
    <cellStyle name="60% - Énfasis5 2 4 7 2 2" xfId="29868" xr:uid="{00000000-0005-0000-0000-00006B6A0000}"/>
    <cellStyle name="60% - Énfasis5 2 4 7 3" xfId="12686" xr:uid="{00000000-0005-0000-0000-00006C6A0000}"/>
    <cellStyle name="60% - Énfasis5 2 4 7 3 2" xfId="34753" xr:uid="{00000000-0005-0000-0000-00006D6A0000}"/>
    <cellStyle name="60% - Énfasis5 2 4 7 4" xfId="7808" xr:uid="{00000000-0005-0000-0000-00006E6A0000}"/>
    <cellStyle name="60% - Énfasis5 2 4 7 5" xfId="24933" xr:uid="{00000000-0005-0000-0000-00006F6A0000}"/>
    <cellStyle name="60% - Énfasis5 2 4 7 6" xfId="39762" xr:uid="{00000000-0005-0000-0000-0000706A0000}"/>
    <cellStyle name="60% - Énfasis5 2 4 7 7" xfId="44825" xr:uid="{97EAF601-1FF6-483B-8822-1C820BD3FA3E}"/>
    <cellStyle name="60% - Énfasis5 2 4 8" xfId="5339" xr:uid="{00000000-0005-0000-0000-0000716A0000}"/>
    <cellStyle name="60% - Énfasis5 2 4 8 2" xfId="27432" xr:uid="{00000000-0005-0000-0000-0000726A0000}"/>
    <cellStyle name="60% - Énfasis5 2 4 9" xfId="14982" xr:uid="{00000000-0005-0000-0000-0000736A0000}"/>
    <cellStyle name="60% - Énfasis5 2 4 9 2" xfId="32317" xr:uid="{00000000-0005-0000-0000-0000746A0000}"/>
    <cellStyle name="60% - Énfasis5 2 5" xfId="457" xr:uid="{00000000-0005-0000-0000-0000756A0000}"/>
    <cellStyle name="60% - Énfasis5 2 5 10" xfId="19408" xr:uid="{00000000-0005-0000-0000-0000766A0000}"/>
    <cellStyle name="60% - Énfasis5 2 5 11" xfId="19820" xr:uid="{00000000-0005-0000-0000-0000776A0000}"/>
    <cellStyle name="60% - Énfasis5 2 5 12" xfId="10347" xr:uid="{00000000-0005-0000-0000-0000786A0000}"/>
    <cellStyle name="60% - Énfasis5 2 5 13" xfId="22488" xr:uid="{00000000-0005-0000-0000-0000796A0000}"/>
    <cellStyle name="60% - Énfasis5 2 5 14" xfId="37318" xr:uid="{00000000-0005-0000-0000-00007A6A0000}"/>
    <cellStyle name="60% - Énfasis5 2 5 15" xfId="42386" xr:uid="{ED482463-8B48-462A-B769-9F140DBC1516}"/>
    <cellStyle name="60% - Énfasis5 2 5 2" xfId="720" xr:uid="{00000000-0005-0000-0000-00007B6A0000}"/>
    <cellStyle name="60% - Énfasis5 2 5 2 10" xfId="37577" xr:uid="{00000000-0005-0000-0000-00007C6A0000}"/>
    <cellStyle name="60% - Énfasis5 2 5 2 11" xfId="42645" xr:uid="{37D7A760-72A3-4C4D-8AD4-E4BEAB26D014}"/>
    <cellStyle name="60% - Énfasis5 2 5 2 2" xfId="2330" xr:uid="{00000000-0005-0000-0000-00007D6A0000}"/>
    <cellStyle name="60% - Énfasis5 2 5 2 2 2" xfId="4772" xr:uid="{00000000-0005-0000-0000-00007E6A0000}"/>
    <cellStyle name="60% - Énfasis5 2 5 2 2 2 2" xfId="18882" xr:uid="{00000000-0005-0000-0000-00007F6A0000}"/>
    <cellStyle name="60% - Énfasis5 2 5 2 2 2 2 2" xfId="31775" xr:uid="{00000000-0005-0000-0000-0000806A0000}"/>
    <cellStyle name="60% - Énfasis5 2 5 2 2 2 3" xfId="14593" xr:uid="{00000000-0005-0000-0000-0000816A0000}"/>
    <cellStyle name="60% - Énfasis5 2 5 2 2 2 3 2" xfId="36660" xr:uid="{00000000-0005-0000-0000-0000826A0000}"/>
    <cellStyle name="60% - Énfasis5 2 5 2 2 2 4" xfId="9715" xr:uid="{00000000-0005-0000-0000-0000836A0000}"/>
    <cellStyle name="60% - Énfasis5 2 5 2 2 2 5" xfId="26840" xr:uid="{00000000-0005-0000-0000-0000846A0000}"/>
    <cellStyle name="60% - Énfasis5 2 5 2 2 2 6" xfId="41669" xr:uid="{00000000-0005-0000-0000-0000856A0000}"/>
    <cellStyle name="60% - Énfasis5 2 5 2 2 2 7" xfId="46732" xr:uid="{5EEACC9D-72E4-4AAF-A481-4156F88EC606}"/>
    <cellStyle name="60% - Énfasis5 2 5 2 2 3" xfId="7246" xr:uid="{00000000-0005-0000-0000-0000866A0000}"/>
    <cellStyle name="60% - Énfasis5 2 5 2 2 3 2" xfId="29339" xr:uid="{00000000-0005-0000-0000-0000876A0000}"/>
    <cellStyle name="60% - Énfasis5 2 5 2 2 4" xfId="16407" xr:uid="{00000000-0005-0000-0000-0000886A0000}"/>
    <cellStyle name="60% - Énfasis5 2 5 2 2 4 2" xfId="34224" xr:uid="{00000000-0005-0000-0000-0000896A0000}"/>
    <cellStyle name="60% - Énfasis5 2 5 2 2 5" xfId="21648" xr:uid="{00000000-0005-0000-0000-00008A6A0000}"/>
    <cellStyle name="60% - Énfasis5 2 5 2 2 6" xfId="12157" xr:uid="{00000000-0005-0000-0000-00008B6A0000}"/>
    <cellStyle name="60% - Énfasis5 2 5 2 2 7" xfId="24298" xr:uid="{00000000-0005-0000-0000-00008C6A0000}"/>
    <cellStyle name="60% - Énfasis5 2 5 2 2 8" xfId="39128" xr:uid="{00000000-0005-0000-0000-00008D6A0000}"/>
    <cellStyle name="60% - Énfasis5 2 5 2 2 9" xfId="44196" xr:uid="{2C36F483-B696-4D2C-A598-977467AD55E8}"/>
    <cellStyle name="60% - Énfasis5 2 5 2 3" xfId="1717" xr:uid="{00000000-0005-0000-0000-00008E6A0000}"/>
    <cellStyle name="60% - Énfasis5 2 5 2 3 2" xfId="4159" xr:uid="{00000000-0005-0000-0000-00008F6A0000}"/>
    <cellStyle name="60% - Énfasis5 2 5 2 3 2 2" xfId="18269" xr:uid="{00000000-0005-0000-0000-0000906A0000}"/>
    <cellStyle name="60% - Énfasis5 2 5 2 3 2 2 2" xfId="31162" xr:uid="{00000000-0005-0000-0000-0000916A0000}"/>
    <cellStyle name="60% - Énfasis5 2 5 2 3 2 3" xfId="13980" xr:uid="{00000000-0005-0000-0000-0000926A0000}"/>
    <cellStyle name="60% - Énfasis5 2 5 2 3 2 3 2" xfId="36047" xr:uid="{00000000-0005-0000-0000-0000936A0000}"/>
    <cellStyle name="60% - Énfasis5 2 5 2 3 2 4" xfId="9102" xr:uid="{00000000-0005-0000-0000-0000946A0000}"/>
    <cellStyle name="60% - Énfasis5 2 5 2 3 2 5" xfId="26227" xr:uid="{00000000-0005-0000-0000-0000956A0000}"/>
    <cellStyle name="60% - Énfasis5 2 5 2 3 2 6" xfId="41056" xr:uid="{00000000-0005-0000-0000-0000966A0000}"/>
    <cellStyle name="60% - Énfasis5 2 5 2 3 2 7" xfId="46119" xr:uid="{83F1D856-B576-43B9-BBC0-5F27F70E247C}"/>
    <cellStyle name="60% - Énfasis5 2 5 2 3 3" xfId="6633" xr:uid="{00000000-0005-0000-0000-0000976A0000}"/>
    <cellStyle name="60% - Énfasis5 2 5 2 3 3 2" xfId="28726" xr:uid="{00000000-0005-0000-0000-0000986A0000}"/>
    <cellStyle name="60% - Énfasis5 2 5 2 3 4" xfId="21035" xr:uid="{00000000-0005-0000-0000-0000996A0000}"/>
    <cellStyle name="60% - Énfasis5 2 5 2 3 4 2" xfId="33611" xr:uid="{00000000-0005-0000-0000-00009A6A0000}"/>
    <cellStyle name="60% - Énfasis5 2 5 2 3 5" xfId="11544" xr:uid="{00000000-0005-0000-0000-00009B6A0000}"/>
    <cellStyle name="60% - Énfasis5 2 5 2 3 6" xfId="23685" xr:uid="{00000000-0005-0000-0000-00009C6A0000}"/>
    <cellStyle name="60% - Énfasis5 2 5 2 3 7" xfId="38515" xr:uid="{00000000-0005-0000-0000-00009D6A0000}"/>
    <cellStyle name="60% - Énfasis5 2 5 2 3 8" xfId="43583" xr:uid="{30ED7D4F-0221-4C9B-836B-1B1D9C2A0474}"/>
    <cellStyle name="60% - Énfasis5 2 5 2 4" xfId="3221" xr:uid="{00000000-0005-0000-0000-00009E6A0000}"/>
    <cellStyle name="60% - Énfasis5 2 5 2 4 2" xfId="17331" xr:uid="{00000000-0005-0000-0000-00009F6A0000}"/>
    <cellStyle name="60% - Énfasis5 2 5 2 4 2 2" xfId="30224" xr:uid="{00000000-0005-0000-0000-0000A06A0000}"/>
    <cellStyle name="60% - Énfasis5 2 5 2 4 3" xfId="13042" xr:uid="{00000000-0005-0000-0000-0000A16A0000}"/>
    <cellStyle name="60% - Énfasis5 2 5 2 4 3 2" xfId="35109" xr:uid="{00000000-0005-0000-0000-0000A26A0000}"/>
    <cellStyle name="60% - Énfasis5 2 5 2 4 4" xfId="8164" xr:uid="{00000000-0005-0000-0000-0000A36A0000}"/>
    <cellStyle name="60% - Énfasis5 2 5 2 4 5" xfId="25289" xr:uid="{00000000-0005-0000-0000-0000A46A0000}"/>
    <cellStyle name="60% - Énfasis5 2 5 2 4 6" xfId="40118" xr:uid="{00000000-0005-0000-0000-0000A56A0000}"/>
    <cellStyle name="60% - Énfasis5 2 5 2 4 7" xfId="45181" xr:uid="{ED33F4A5-8A87-4C38-BD53-88CDD781D4BA}"/>
    <cellStyle name="60% - Énfasis5 2 5 2 5" xfId="5695" xr:uid="{00000000-0005-0000-0000-0000A66A0000}"/>
    <cellStyle name="60% - Énfasis5 2 5 2 5 2" xfId="27788" xr:uid="{00000000-0005-0000-0000-0000A76A0000}"/>
    <cellStyle name="60% - Énfasis5 2 5 2 6" xfId="15776" xr:uid="{00000000-0005-0000-0000-0000A86A0000}"/>
    <cellStyle name="60% - Énfasis5 2 5 2 6 2" xfId="32673" xr:uid="{00000000-0005-0000-0000-0000A96A0000}"/>
    <cellStyle name="60% - Énfasis5 2 5 2 7" xfId="20079" xr:uid="{00000000-0005-0000-0000-0000AA6A0000}"/>
    <cellStyle name="60% - Énfasis5 2 5 2 8" xfId="10606" xr:uid="{00000000-0005-0000-0000-0000AB6A0000}"/>
    <cellStyle name="60% - Énfasis5 2 5 2 9" xfId="22747" xr:uid="{00000000-0005-0000-0000-0000AC6A0000}"/>
    <cellStyle name="60% - Énfasis5 2 5 3" xfId="1458" xr:uid="{00000000-0005-0000-0000-0000AD6A0000}"/>
    <cellStyle name="60% - Énfasis5 2 5 3 2" xfId="3900" xr:uid="{00000000-0005-0000-0000-0000AE6A0000}"/>
    <cellStyle name="60% - Énfasis5 2 5 3 2 2" xfId="18010" xr:uid="{00000000-0005-0000-0000-0000AF6A0000}"/>
    <cellStyle name="60% - Énfasis5 2 5 3 2 2 2" xfId="30903" xr:uid="{00000000-0005-0000-0000-0000B06A0000}"/>
    <cellStyle name="60% - Énfasis5 2 5 3 2 3" xfId="13721" xr:uid="{00000000-0005-0000-0000-0000B16A0000}"/>
    <cellStyle name="60% - Énfasis5 2 5 3 2 3 2" xfId="35788" xr:uid="{00000000-0005-0000-0000-0000B26A0000}"/>
    <cellStyle name="60% - Énfasis5 2 5 3 2 4" xfId="8843" xr:uid="{00000000-0005-0000-0000-0000B36A0000}"/>
    <cellStyle name="60% - Énfasis5 2 5 3 2 5" xfId="25968" xr:uid="{00000000-0005-0000-0000-0000B46A0000}"/>
    <cellStyle name="60% - Énfasis5 2 5 3 2 6" xfId="40797" xr:uid="{00000000-0005-0000-0000-0000B56A0000}"/>
    <cellStyle name="60% - Énfasis5 2 5 3 2 7" xfId="45860" xr:uid="{648BE561-2436-4A0B-BCD3-BF70745F5EE8}"/>
    <cellStyle name="60% - Énfasis5 2 5 3 3" xfId="6374" xr:uid="{00000000-0005-0000-0000-0000B66A0000}"/>
    <cellStyle name="60% - Énfasis5 2 5 3 3 2" xfId="28467" xr:uid="{00000000-0005-0000-0000-0000B76A0000}"/>
    <cellStyle name="60% - Énfasis5 2 5 3 4" xfId="15517" xr:uid="{00000000-0005-0000-0000-0000B86A0000}"/>
    <cellStyle name="60% - Énfasis5 2 5 3 4 2" xfId="33352" xr:uid="{00000000-0005-0000-0000-0000B96A0000}"/>
    <cellStyle name="60% - Énfasis5 2 5 3 5" xfId="20776" xr:uid="{00000000-0005-0000-0000-0000BA6A0000}"/>
    <cellStyle name="60% - Énfasis5 2 5 3 6" xfId="11285" xr:uid="{00000000-0005-0000-0000-0000BB6A0000}"/>
    <cellStyle name="60% - Énfasis5 2 5 3 7" xfId="23426" xr:uid="{00000000-0005-0000-0000-0000BC6A0000}"/>
    <cellStyle name="60% - Énfasis5 2 5 3 8" xfId="38256" xr:uid="{00000000-0005-0000-0000-0000BD6A0000}"/>
    <cellStyle name="60% - Énfasis5 2 5 3 9" xfId="43324" xr:uid="{CE834B2B-E1FE-41CC-9F67-5E0A7AC53137}"/>
    <cellStyle name="60% - Énfasis5 2 5 4" xfId="2071" xr:uid="{00000000-0005-0000-0000-0000BE6A0000}"/>
    <cellStyle name="60% - Énfasis5 2 5 4 2" xfId="4513" xr:uid="{00000000-0005-0000-0000-0000BF6A0000}"/>
    <cellStyle name="60% - Énfasis5 2 5 4 2 2" xfId="18623" xr:uid="{00000000-0005-0000-0000-0000C06A0000}"/>
    <cellStyle name="60% - Énfasis5 2 5 4 2 2 2" xfId="31516" xr:uid="{00000000-0005-0000-0000-0000C16A0000}"/>
    <cellStyle name="60% - Énfasis5 2 5 4 2 3" xfId="14334" xr:uid="{00000000-0005-0000-0000-0000C26A0000}"/>
    <cellStyle name="60% - Énfasis5 2 5 4 2 3 2" xfId="36401" xr:uid="{00000000-0005-0000-0000-0000C36A0000}"/>
    <cellStyle name="60% - Énfasis5 2 5 4 2 4" xfId="9456" xr:uid="{00000000-0005-0000-0000-0000C46A0000}"/>
    <cellStyle name="60% - Énfasis5 2 5 4 2 5" xfId="26581" xr:uid="{00000000-0005-0000-0000-0000C56A0000}"/>
    <cellStyle name="60% - Énfasis5 2 5 4 2 6" xfId="41410" xr:uid="{00000000-0005-0000-0000-0000C66A0000}"/>
    <cellStyle name="60% - Énfasis5 2 5 4 2 7" xfId="46473" xr:uid="{DAD07E69-0724-463F-A017-70E6F0B36A1A}"/>
    <cellStyle name="60% - Énfasis5 2 5 4 3" xfId="6987" xr:uid="{00000000-0005-0000-0000-0000C76A0000}"/>
    <cellStyle name="60% - Énfasis5 2 5 4 3 2" xfId="29080" xr:uid="{00000000-0005-0000-0000-0000C86A0000}"/>
    <cellStyle name="60% - Énfasis5 2 5 4 4" xfId="16148" xr:uid="{00000000-0005-0000-0000-0000C96A0000}"/>
    <cellStyle name="60% - Énfasis5 2 5 4 4 2" xfId="33965" xr:uid="{00000000-0005-0000-0000-0000CA6A0000}"/>
    <cellStyle name="60% - Énfasis5 2 5 4 5" xfId="21389" xr:uid="{00000000-0005-0000-0000-0000CB6A0000}"/>
    <cellStyle name="60% - Énfasis5 2 5 4 6" xfId="11898" xr:uid="{00000000-0005-0000-0000-0000CC6A0000}"/>
    <cellStyle name="60% - Énfasis5 2 5 4 7" xfId="24039" xr:uid="{00000000-0005-0000-0000-0000CD6A0000}"/>
    <cellStyle name="60% - Énfasis5 2 5 4 8" xfId="38869" xr:uid="{00000000-0005-0000-0000-0000CE6A0000}"/>
    <cellStyle name="60% - Énfasis5 2 5 4 9" xfId="43937" xr:uid="{4553865E-5BF8-4613-AEB9-88EA1D577779}"/>
    <cellStyle name="60% - Énfasis5 2 5 5" xfId="2599" xr:uid="{00000000-0005-0000-0000-0000CF6A0000}"/>
    <cellStyle name="60% - Énfasis5 2 5 5 2" xfId="5041" xr:uid="{00000000-0005-0000-0000-0000D06A0000}"/>
    <cellStyle name="60% - Énfasis5 2 5 5 2 2" xfId="19151" xr:uid="{00000000-0005-0000-0000-0000D16A0000}"/>
    <cellStyle name="60% - Énfasis5 2 5 5 2 2 2" xfId="32044" xr:uid="{00000000-0005-0000-0000-0000D26A0000}"/>
    <cellStyle name="60% - Énfasis5 2 5 5 2 3" xfId="14862" xr:uid="{00000000-0005-0000-0000-0000D36A0000}"/>
    <cellStyle name="60% - Énfasis5 2 5 5 2 3 2" xfId="36929" xr:uid="{00000000-0005-0000-0000-0000D46A0000}"/>
    <cellStyle name="60% - Énfasis5 2 5 5 2 4" xfId="9984" xr:uid="{00000000-0005-0000-0000-0000D56A0000}"/>
    <cellStyle name="60% - Énfasis5 2 5 5 2 5" xfId="27109" xr:uid="{00000000-0005-0000-0000-0000D66A0000}"/>
    <cellStyle name="60% - Énfasis5 2 5 5 2 6" xfId="41938" xr:uid="{00000000-0005-0000-0000-0000D76A0000}"/>
    <cellStyle name="60% - Énfasis5 2 5 5 2 7" xfId="47001" xr:uid="{2E5C4F29-CD9E-433E-BCF1-A7B54D428503}"/>
    <cellStyle name="60% - Énfasis5 2 5 5 3" xfId="7515" xr:uid="{00000000-0005-0000-0000-0000D86A0000}"/>
    <cellStyle name="60% - Énfasis5 2 5 5 3 2" xfId="29608" xr:uid="{00000000-0005-0000-0000-0000D96A0000}"/>
    <cellStyle name="60% - Énfasis5 2 5 5 4" xfId="16676" xr:uid="{00000000-0005-0000-0000-0000DA6A0000}"/>
    <cellStyle name="60% - Énfasis5 2 5 5 4 2" xfId="34493" xr:uid="{00000000-0005-0000-0000-0000DB6A0000}"/>
    <cellStyle name="60% - Énfasis5 2 5 5 5" xfId="21917" xr:uid="{00000000-0005-0000-0000-0000DC6A0000}"/>
    <cellStyle name="60% - Énfasis5 2 5 5 6" xfId="12426" xr:uid="{00000000-0005-0000-0000-0000DD6A0000}"/>
    <cellStyle name="60% - Énfasis5 2 5 5 7" xfId="24567" xr:uid="{00000000-0005-0000-0000-0000DE6A0000}"/>
    <cellStyle name="60% - Énfasis5 2 5 5 8" xfId="39397" xr:uid="{00000000-0005-0000-0000-0000DF6A0000}"/>
    <cellStyle name="60% - Énfasis5 2 5 5 9" xfId="44465" xr:uid="{B0A3B583-0F24-40B5-B116-9E0F2603326D}"/>
    <cellStyle name="60% - Énfasis5 2 5 6" xfId="1016" xr:uid="{00000000-0005-0000-0000-0000E06A0000}"/>
    <cellStyle name="60% - Énfasis5 2 5 6 2" xfId="3461" xr:uid="{00000000-0005-0000-0000-0000E16A0000}"/>
    <cellStyle name="60% - Énfasis5 2 5 6 2 2" xfId="17571" xr:uid="{00000000-0005-0000-0000-0000E26A0000}"/>
    <cellStyle name="60% - Énfasis5 2 5 6 2 2 2" xfId="30464" xr:uid="{00000000-0005-0000-0000-0000E36A0000}"/>
    <cellStyle name="60% - Énfasis5 2 5 6 2 3" xfId="13282" xr:uid="{00000000-0005-0000-0000-0000E46A0000}"/>
    <cellStyle name="60% - Énfasis5 2 5 6 2 3 2" xfId="35349" xr:uid="{00000000-0005-0000-0000-0000E56A0000}"/>
    <cellStyle name="60% - Énfasis5 2 5 6 2 4" xfId="8404" xr:uid="{00000000-0005-0000-0000-0000E66A0000}"/>
    <cellStyle name="60% - Énfasis5 2 5 6 2 5" xfId="25529" xr:uid="{00000000-0005-0000-0000-0000E76A0000}"/>
    <cellStyle name="60% - Énfasis5 2 5 6 2 6" xfId="40358" xr:uid="{00000000-0005-0000-0000-0000E86A0000}"/>
    <cellStyle name="60% - Énfasis5 2 5 6 2 7" xfId="45421" xr:uid="{C994072E-23F9-453D-A159-535CC8FE08E5}"/>
    <cellStyle name="60% - Énfasis5 2 5 6 3" xfId="5935" xr:uid="{00000000-0005-0000-0000-0000E96A0000}"/>
    <cellStyle name="60% - Énfasis5 2 5 6 3 2" xfId="28028" xr:uid="{00000000-0005-0000-0000-0000EA6A0000}"/>
    <cellStyle name="60% - Énfasis5 2 5 6 4" xfId="20337" xr:uid="{00000000-0005-0000-0000-0000EB6A0000}"/>
    <cellStyle name="60% - Énfasis5 2 5 6 4 2" xfId="32913" xr:uid="{00000000-0005-0000-0000-0000EC6A0000}"/>
    <cellStyle name="60% - Énfasis5 2 5 6 5" xfId="10846" xr:uid="{00000000-0005-0000-0000-0000ED6A0000}"/>
    <cellStyle name="60% - Énfasis5 2 5 6 6" xfId="22987" xr:uid="{00000000-0005-0000-0000-0000EE6A0000}"/>
    <cellStyle name="60% - Énfasis5 2 5 6 7" xfId="37817" xr:uid="{00000000-0005-0000-0000-0000EF6A0000}"/>
    <cellStyle name="60% - Énfasis5 2 5 6 8" xfId="42885" xr:uid="{8190A08E-3C0D-4922-AAB4-FE07FC30C228}"/>
    <cellStyle name="60% - Énfasis5 2 5 7" xfId="2962" xr:uid="{00000000-0005-0000-0000-0000F06A0000}"/>
    <cellStyle name="60% - Énfasis5 2 5 7 2" xfId="17072" xr:uid="{00000000-0005-0000-0000-0000F16A0000}"/>
    <cellStyle name="60% - Énfasis5 2 5 7 2 2" xfId="29965" xr:uid="{00000000-0005-0000-0000-0000F26A0000}"/>
    <cellStyle name="60% - Énfasis5 2 5 7 3" xfId="12783" xr:uid="{00000000-0005-0000-0000-0000F36A0000}"/>
    <cellStyle name="60% - Énfasis5 2 5 7 3 2" xfId="34850" xr:uid="{00000000-0005-0000-0000-0000F46A0000}"/>
    <cellStyle name="60% - Énfasis5 2 5 7 4" xfId="7905" xr:uid="{00000000-0005-0000-0000-0000F56A0000}"/>
    <cellStyle name="60% - Énfasis5 2 5 7 5" xfId="25030" xr:uid="{00000000-0005-0000-0000-0000F66A0000}"/>
    <cellStyle name="60% - Énfasis5 2 5 7 6" xfId="39859" xr:uid="{00000000-0005-0000-0000-0000F76A0000}"/>
    <cellStyle name="60% - Énfasis5 2 5 7 7" xfId="44922" xr:uid="{D2F20B90-5E8A-42B6-8551-C91E56D543BC}"/>
    <cellStyle name="60% - Énfasis5 2 5 8" xfId="5436" xr:uid="{00000000-0005-0000-0000-0000F86A0000}"/>
    <cellStyle name="60% - Énfasis5 2 5 8 2" xfId="27529" xr:uid="{00000000-0005-0000-0000-0000F96A0000}"/>
    <cellStyle name="60% - Énfasis5 2 5 9" xfId="15078" xr:uid="{00000000-0005-0000-0000-0000FA6A0000}"/>
    <cellStyle name="60% - Énfasis5 2 5 9 2" xfId="32414" xr:uid="{00000000-0005-0000-0000-0000FB6A0000}"/>
    <cellStyle name="60% - Énfasis5 2 6" xfId="532" xr:uid="{00000000-0005-0000-0000-0000FC6A0000}"/>
    <cellStyle name="60% - Énfasis5 2 6 10" xfId="19480" xr:uid="{00000000-0005-0000-0000-0000FD6A0000}"/>
    <cellStyle name="60% - Énfasis5 2 6 11" xfId="19892" xr:uid="{00000000-0005-0000-0000-0000FE6A0000}"/>
    <cellStyle name="60% - Énfasis5 2 6 12" xfId="10419" xr:uid="{00000000-0005-0000-0000-0000FF6A0000}"/>
    <cellStyle name="60% - Énfasis5 2 6 13" xfId="22560" xr:uid="{00000000-0005-0000-0000-0000006B0000}"/>
    <cellStyle name="60% - Énfasis5 2 6 14" xfId="37390" xr:uid="{00000000-0005-0000-0000-0000016B0000}"/>
    <cellStyle name="60% - Énfasis5 2 6 15" xfId="42458" xr:uid="{04F42A6A-0AAB-4A64-9FF8-74A6035B035D}"/>
    <cellStyle name="60% - Énfasis5 2 6 2" xfId="721" xr:uid="{00000000-0005-0000-0000-0000026B0000}"/>
    <cellStyle name="60% - Énfasis5 2 6 2 10" xfId="37578" xr:uid="{00000000-0005-0000-0000-0000036B0000}"/>
    <cellStyle name="60% - Énfasis5 2 6 2 11" xfId="42646" xr:uid="{B9CBA88F-7A68-4D94-ACC0-9841F3AE597F}"/>
    <cellStyle name="60% - Énfasis5 2 6 2 2" xfId="2331" xr:uid="{00000000-0005-0000-0000-0000046B0000}"/>
    <cellStyle name="60% - Énfasis5 2 6 2 2 2" xfId="4773" xr:uid="{00000000-0005-0000-0000-0000056B0000}"/>
    <cellStyle name="60% - Énfasis5 2 6 2 2 2 2" xfId="18883" xr:uid="{00000000-0005-0000-0000-0000066B0000}"/>
    <cellStyle name="60% - Énfasis5 2 6 2 2 2 2 2" xfId="31776" xr:uid="{00000000-0005-0000-0000-0000076B0000}"/>
    <cellStyle name="60% - Énfasis5 2 6 2 2 2 3" xfId="14594" xr:uid="{00000000-0005-0000-0000-0000086B0000}"/>
    <cellStyle name="60% - Énfasis5 2 6 2 2 2 3 2" xfId="36661" xr:uid="{00000000-0005-0000-0000-0000096B0000}"/>
    <cellStyle name="60% - Énfasis5 2 6 2 2 2 4" xfId="9716" xr:uid="{00000000-0005-0000-0000-00000A6B0000}"/>
    <cellStyle name="60% - Énfasis5 2 6 2 2 2 5" xfId="26841" xr:uid="{00000000-0005-0000-0000-00000B6B0000}"/>
    <cellStyle name="60% - Énfasis5 2 6 2 2 2 6" xfId="41670" xr:uid="{00000000-0005-0000-0000-00000C6B0000}"/>
    <cellStyle name="60% - Énfasis5 2 6 2 2 2 7" xfId="46733" xr:uid="{38DF4026-2A13-40B4-A91C-82E11A2143FD}"/>
    <cellStyle name="60% - Énfasis5 2 6 2 2 3" xfId="7247" xr:uid="{00000000-0005-0000-0000-00000D6B0000}"/>
    <cellStyle name="60% - Énfasis5 2 6 2 2 3 2" xfId="29340" xr:uid="{00000000-0005-0000-0000-00000E6B0000}"/>
    <cellStyle name="60% - Énfasis5 2 6 2 2 4" xfId="16408" xr:uid="{00000000-0005-0000-0000-00000F6B0000}"/>
    <cellStyle name="60% - Énfasis5 2 6 2 2 4 2" xfId="34225" xr:uid="{00000000-0005-0000-0000-0000106B0000}"/>
    <cellStyle name="60% - Énfasis5 2 6 2 2 5" xfId="21649" xr:uid="{00000000-0005-0000-0000-0000116B0000}"/>
    <cellStyle name="60% - Énfasis5 2 6 2 2 6" xfId="12158" xr:uid="{00000000-0005-0000-0000-0000126B0000}"/>
    <cellStyle name="60% - Énfasis5 2 6 2 2 7" xfId="24299" xr:uid="{00000000-0005-0000-0000-0000136B0000}"/>
    <cellStyle name="60% - Énfasis5 2 6 2 2 8" xfId="39129" xr:uid="{00000000-0005-0000-0000-0000146B0000}"/>
    <cellStyle name="60% - Énfasis5 2 6 2 2 9" xfId="44197" xr:uid="{88ED50F0-A9DD-4B90-826F-9A898A6E9C84}"/>
    <cellStyle name="60% - Énfasis5 2 6 2 3" xfId="1718" xr:uid="{00000000-0005-0000-0000-0000156B0000}"/>
    <cellStyle name="60% - Énfasis5 2 6 2 3 2" xfId="4160" xr:uid="{00000000-0005-0000-0000-0000166B0000}"/>
    <cellStyle name="60% - Énfasis5 2 6 2 3 2 2" xfId="18270" xr:uid="{00000000-0005-0000-0000-0000176B0000}"/>
    <cellStyle name="60% - Énfasis5 2 6 2 3 2 2 2" xfId="31163" xr:uid="{00000000-0005-0000-0000-0000186B0000}"/>
    <cellStyle name="60% - Énfasis5 2 6 2 3 2 3" xfId="13981" xr:uid="{00000000-0005-0000-0000-0000196B0000}"/>
    <cellStyle name="60% - Énfasis5 2 6 2 3 2 3 2" xfId="36048" xr:uid="{00000000-0005-0000-0000-00001A6B0000}"/>
    <cellStyle name="60% - Énfasis5 2 6 2 3 2 4" xfId="9103" xr:uid="{00000000-0005-0000-0000-00001B6B0000}"/>
    <cellStyle name="60% - Énfasis5 2 6 2 3 2 5" xfId="26228" xr:uid="{00000000-0005-0000-0000-00001C6B0000}"/>
    <cellStyle name="60% - Énfasis5 2 6 2 3 2 6" xfId="41057" xr:uid="{00000000-0005-0000-0000-00001D6B0000}"/>
    <cellStyle name="60% - Énfasis5 2 6 2 3 2 7" xfId="46120" xr:uid="{4B65F7B5-C3EB-48E4-B76E-9969BD7CF9E5}"/>
    <cellStyle name="60% - Énfasis5 2 6 2 3 3" xfId="6634" xr:uid="{00000000-0005-0000-0000-00001E6B0000}"/>
    <cellStyle name="60% - Énfasis5 2 6 2 3 3 2" xfId="28727" xr:uid="{00000000-0005-0000-0000-00001F6B0000}"/>
    <cellStyle name="60% - Énfasis5 2 6 2 3 4" xfId="21036" xr:uid="{00000000-0005-0000-0000-0000206B0000}"/>
    <cellStyle name="60% - Énfasis5 2 6 2 3 4 2" xfId="33612" xr:uid="{00000000-0005-0000-0000-0000216B0000}"/>
    <cellStyle name="60% - Énfasis5 2 6 2 3 5" xfId="11545" xr:uid="{00000000-0005-0000-0000-0000226B0000}"/>
    <cellStyle name="60% - Énfasis5 2 6 2 3 6" xfId="23686" xr:uid="{00000000-0005-0000-0000-0000236B0000}"/>
    <cellStyle name="60% - Énfasis5 2 6 2 3 7" xfId="38516" xr:uid="{00000000-0005-0000-0000-0000246B0000}"/>
    <cellStyle name="60% - Énfasis5 2 6 2 3 8" xfId="43584" xr:uid="{13049A3F-B727-49BB-BE36-C3EBEAA26152}"/>
    <cellStyle name="60% - Énfasis5 2 6 2 4" xfId="3222" xr:uid="{00000000-0005-0000-0000-0000256B0000}"/>
    <cellStyle name="60% - Énfasis5 2 6 2 4 2" xfId="17332" xr:uid="{00000000-0005-0000-0000-0000266B0000}"/>
    <cellStyle name="60% - Énfasis5 2 6 2 4 2 2" xfId="30225" xr:uid="{00000000-0005-0000-0000-0000276B0000}"/>
    <cellStyle name="60% - Énfasis5 2 6 2 4 3" xfId="13043" xr:uid="{00000000-0005-0000-0000-0000286B0000}"/>
    <cellStyle name="60% - Énfasis5 2 6 2 4 3 2" xfId="35110" xr:uid="{00000000-0005-0000-0000-0000296B0000}"/>
    <cellStyle name="60% - Énfasis5 2 6 2 4 4" xfId="8165" xr:uid="{00000000-0005-0000-0000-00002A6B0000}"/>
    <cellStyle name="60% - Énfasis5 2 6 2 4 5" xfId="25290" xr:uid="{00000000-0005-0000-0000-00002B6B0000}"/>
    <cellStyle name="60% - Énfasis5 2 6 2 4 6" xfId="40119" xr:uid="{00000000-0005-0000-0000-00002C6B0000}"/>
    <cellStyle name="60% - Énfasis5 2 6 2 4 7" xfId="45182" xr:uid="{214EBB50-378C-4514-9A99-370B79EF714F}"/>
    <cellStyle name="60% - Énfasis5 2 6 2 5" xfId="5696" xr:uid="{00000000-0005-0000-0000-00002D6B0000}"/>
    <cellStyle name="60% - Énfasis5 2 6 2 5 2" xfId="27789" xr:uid="{00000000-0005-0000-0000-00002E6B0000}"/>
    <cellStyle name="60% - Énfasis5 2 6 2 6" xfId="15777" xr:uid="{00000000-0005-0000-0000-00002F6B0000}"/>
    <cellStyle name="60% - Énfasis5 2 6 2 6 2" xfId="32674" xr:uid="{00000000-0005-0000-0000-0000306B0000}"/>
    <cellStyle name="60% - Énfasis5 2 6 2 7" xfId="20080" xr:uid="{00000000-0005-0000-0000-0000316B0000}"/>
    <cellStyle name="60% - Énfasis5 2 6 2 8" xfId="10607" xr:uid="{00000000-0005-0000-0000-0000326B0000}"/>
    <cellStyle name="60% - Énfasis5 2 6 2 9" xfId="22748" xr:uid="{00000000-0005-0000-0000-0000336B0000}"/>
    <cellStyle name="60% - Énfasis5 2 6 3" xfId="1530" xr:uid="{00000000-0005-0000-0000-0000346B0000}"/>
    <cellStyle name="60% - Énfasis5 2 6 3 2" xfId="3972" xr:uid="{00000000-0005-0000-0000-0000356B0000}"/>
    <cellStyle name="60% - Énfasis5 2 6 3 2 2" xfId="18082" xr:uid="{00000000-0005-0000-0000-0000366B0000}"/>
    <cellStyle name="60% - Énfasis5 2 6 3 2 2 2" xfId="30975" xr:uid="{00000000-0005-0000-0000-0000376B0000}"/>
    <cellStyle name="60% - Énfasis5 2 6 3 2 3" xfId="13793" xr:uid="{00000000-0005-0000-0000-0000386B0000}"/>
    <cellStyle name="60% - Énfasis5 2 6 3 2 3 2" xfId="35860" xr:uid="{00000000-0005-0000-0000-0000396B0000}"/>
    <cellStyle name="60% - Énfasis5 2 6 3 2 4" xfId="8915" xr:uid="{00000000-0005-0000-0000-00003A6B0000}"/>
    <cellStyle name="60% - Énfasis5 2 6 3 2 5" xfId="26040" xr:uid="{00000000-0005-0000-0000-00003B6B0000}"/>
    <cellStyle name="60% - Énfasis5 2 6 3 2 6" xfId="40869" xr:uid="{00000000-0005-0000-0000-00003C6B0000}"/>
    <cellStyle name="60% - Énfasis5 2 6 3 2 7" xfId="45932" xr:uid="{47BDDF79-7A02-4ABC-9985-E05D487DFDAB}"/>
    <cellStyle name="60% - Énfasis5 2 6 3 3" xfId="6446" xr:uid="{00000000-0005-0000-0000-00003D6B0000}"/>
    <cellStyle name="60% - Énfasis5 2 6 3 3 2" xfId="28539" xr:uid="{00000000-0005-0000-0000-00003E6B0000}"/>
    <cellStyle name="60% - Énfasis5 2 6 3 4" xfId="15589" xr:uid="{00000000-0005-0000-0000-00003F6B0000}"/>
    <cellStyle name="60% - Énfasis5 2 6 3 4 2" xfId="33424" xr:uid="{00000000-0005-0000-0000-0000406B0000}"/>
    <cellStyle name="60% - Énfasis5 2 6 3 5" xfId="20848" xr:uid="{00000000-0005-0000-0000-0000416B0000}"/>
    <cellStyle name="60% - Énfasis5 2 6 3 6" xfId="11357" xr:uid="{00000000-0005-0000-0000-0000426B0000}"/>
    <cellStyle name="60% - Énfasis5 2 6 3 7" xfId="23498" xr:uid="{00000000-0005-0000-0000-0000436B0000}"/>
    <cellStyle name="60% - Énfasis5 2 6 3 8" xfId="38328" xr:uid="{00000000-0005-0000-0000-0000446B0000}"/>
    <cellStyle name="60% - Énfasis5 2 6 3 9" xfId="43396" xr:uid="{8A9055BA-E4A0-4281-AC3E-B47B1730F97E}"/>
    <cellStyle name="60% - Énfasis5 2 6 4" xfId="2143" xr:uid="{00000000-0005-0000-0000-0000456B0000}"/>
    <cellStyle name="60% - Énfasis5 2 6 4 2" xfId="4585" xr:uid="{00000000-0005-0000-0000-0000466B0000}"/>
    <cellStyle name="60% - Énfasis5 2 6 4 2 2" xfId="18695" xr:uid="{00000000-0005-0000-0000-0000476B0000}"/>
    <cellStyle name="60% - Énfasis5 2 6 4 2 2 2" xfId="31588" xr:uid="{00000000-0005-0000-0000-0000486B0000}"/>
    <cellStyle name="60% - Énfasis5 2 6 4 2 3" xfId="14406" xr:uid="{00000000-0005-0000-0000-0000496B0000}"/>
    <cellStyle name="60% - Énfasis5 2 6 4 2 3 2" xfId="36473" xr:uid="{00000000-0005-0000-0000-00004A6B0000}"/>
    <cellStyle name="60% - Énfasis5 2 6 4 2 4" xfId="9528" xr:uid="{00000000-0005-0000-0000-00004B6B0000}"/>
    <cellStyle name="60% - Énfasis5 2 6 4 2 5" xfId="26653" xr:uid="{00000000-0005-0000-0000-00004C6B0000}"/>
    <cellStyle name="60% - Énfasis5 2 6 4 2 6" xfId="41482" xr:uid="{00000000-0005-0000-0000-00004D6B0000}"/>
    <cellStyle name="60% - Énfasis5 2 6 4 2 7" xfId="46545" xr:uid="{D29F9C82-AF98-416C-8BE2-BBCC4C3F9258}"/>
    <cellStyle name="60% - Énfasis5 2 6 4 3" xfId="7059" xr:uid="{00000000-0005-0000-0000-00004E6B0000}"/>
    <cellStyle name="60% - Énfasis5 2 6 4 3 2" xfId="29152" xr:uid="{00000000-0005-0000-0000-00004F6B0000}"/>
    <cellStyle name="60% - Énfasis5 2 6 4 4" xfId="16220" xr:uid="{00000000-0005-0000-0000-0000506B0000}"/>
    <cellStyle name="60% - Énfasis5 2 6 4 4 2" xfId="34037" xr:uid="{00000000-0005-0000-0000-0000516B0000}"/>
    <cellStyle name="60% - Énfasis5 2 6 4 5" xfId="21461" xr:uid="{00000000-0005-0000-0000-0000526B0000}"/>
    <cellStyle name="60% - Énfasis5 2 6 4 6" xfId="11970" xr:uid="{00000000-0005-0000-0000-0000536B0000}"/>
    <cellStyle name="60% - Énfasis5 2 6 4 7" xfId="24111" xr:uid="{00000000-0005-0000-0000-0000546B0000}"/>
    <cellStyle name="60% - Énfasis5 2 6 4 8" xfId="38941" xr:uid="{00000000-0005-0000-0000-0000556B0000}"/>
    <cellStyle name="60% - Énfasis5 2 6 4 9" xfId="44009" xr:uid="{F30735C7-F647-4FC6-B5C6-B0D6987F43EA}"/>
    <cellStyle name="60% - Énfasis5 2 6 5" xfId="2600" xr:uid="{00000000-0005-0000-0000-0000566B0000}"/>
    <cellStyle name="60% - Énfasis5 2 6 5 2" xfId="5042" xr:uid="{00000000-0005-0000-0000-0000576B0000}"/>
    <cellStyle name="60% - Énfasis5 2 6 5 2 2" xfId="19152" xr:uid="{00000000-0005-0000-0000-0000586B0000}"/>
    <cellStyle name="60% - Énfasis5 2 6 5 2 2 2" xfId="32045" xr:uid="{00000000-0005-0000-0000-0000596B0000}"/>
    <cellStyle name="60% - Énfasis5 2 6 5 2 3" xfId="14863" xr:uid="{00000000-0005-0000-0000-00005A6B0000}"/>
    <cellStyle name="60% - Énfasis5 2 6 5 2 3 2" xfId="36930" xr:uid="{00000000-0005-0000-0000-00005B6B0000}"/>
    <cellStyle name="60% - Énfasis5 2 6 5 2 4" xfId="9985" xr:uid="{00000000-0005-0000-0000-00005C6B0000}"/>
    <cellStyle name="60% - Énfasis5 2 6 5 2 5" xfId="27110" xr:uid="{00000000-0005-0000-0000-00005D6B0000}"/>
    <cellStyle name="60% - Énfasis5 2 6 5 2 6" xfId="41939" xr:uid="{00000000-0005-0000-0000-00005E6B0000}"/>
    <cellStyle name="60% - Énfasis5 2 6 5 2 7" xfId="47002" xr:uid="{D967F30C-AE79-4DC7-858C-05E83B1720FD}"/>
    <cellStyle name="60% - Énfasis5 2 6 5 3" xfId="7516" xr:uid="{00000000-0005-0000-0000-00005F6B0000}"/>
    <cellStyle name="60% - Énfasis5 2 6 5 3 2" xfId="29609" xr:uid="{00000000-0005-0000-0000-0000606B0000}"/>
    <cellStyle name="60% - Énfasis5 2 6 5 4" xfId="16677" xr:uid="{00000000-0005-0000-0000-0000616B0000}"/>
    <cellStyle name="60% - Énfasis5 2 6 5 4 2" xfId="34494" xr:uid="{00000000-0005-0000-0000-0000626B0000}"/>
    <cellStyle name="60% - Énfasis5 2 6 5 5" xfId="21918" xr:uid="{00000000-0005-0000-0000-0000636B0000}"/>
    <cellStyle name="60% - Énfasis5 2 6 5 6" xfId="12427" xr:uid="{00000000-0005-0000-0000-0000646B0000}"/>
    <cellStyle name="60% - Énfasis5 2 6 5 7" xfId="24568" xr:uid="{00000000-0005-0000-0000-0000656B0000}"/>
    <cellStyle name="60% - Énfasis5 2 6 5 8" xfId="39398" xr:uid="{00000000-0005-0000-0000-0000666B0000}"/>
    <cellStyle name="60% - Énfasis5 2 6 5 9" xfId="44466" xr:uid="{4D2D6F99-730E-466F-8208-C6C6E24574D2}"/>
    <cellStyle name="60% - Énfasis5 2 6 6" xfId="1088" xr:uid="{00000000-0005-0000-0000-0000676B0000}"/>
    <cellStyle name="60% - Énfasis5 2 6 6 2" xfId="3533" xr:uid="{00000000-0005-0000-0000-0000686B0000}"/>
    <cellStyle name="60% - Énfasis5 2 6 6 2 2" xfId="17643" xr:uid="{00000000-0005-0000-0000-0000696B0000}"/>
    <cellStyle name="60% - Énfasis5 2 6 6 2 2 2" xfId="30536" xr:uid="{00000000-0005-0000-0000-00006A6B0000}"/>
    <cellStyle name="60% - Énfasis5 2 6 6 2 3" xfId="13354" xr:uid="{00000000-0005-0000-0000-00006B6B0000}"/>
    <cellStyle name="60% - Énfasis5 2 6 6 2 3 2" xfId="35421" xr:uid="{00000000-0005-0000-0000-00006C6B0000}"/>
    <cellStyle name="60% - Énfasis5 2 6 6 2 4" xfId="8476" xr:uid="{00000000-0005-0000-0000-00006D6B0000}"/>
    <cellStyle name="60% - Énfasis5 2 6 6 2 5" xfId="25601" xr:uid="{00000000-0005-0000-0000-00006E6B0000}"/>
    <cellStyle name="60% - Énfasis5 2 6 6 2 6" xfId="40430" xr:uid="{00000000-0005-0000-0000-00006F6B0000}"/>
    <cellStyle name="60% - Énfasis5 2 6 6 2 7" xfId="45493" xr:uid="{776BA5BA-1D40-49DB-AA09-EFAFE3B9D0C4}"/>
    <cellStyle name="60% - Énfasis5 2 6 6 3" xfId="6007" xr:uid="{00000000-0005-0000-0000-0000706B0000}"/>
    <cellStyle name="60% - Énfasis5 2 6 6 3 2" xfId="28100" xr:uid="{00000000-0005-0000-0000-0000716B0000}"/>
    <cellStyle name="60% - Énfasis5 2 6 6 4" xfId="20409" xr:uid="{00000000-0005-0000-0000-0000726B0000}"/>
    <cellStyle name="60% - Énfasis5 2 6 6 4 2" xfId="32985" xr:uid="{00000000-0005-0000-0000-0000736B0000}"/>
    <cellStyle name="60% - Énfasis5 2 6 6 5" xfId="10918" xr:uid="{00000000-0005-0000-0000-0000746B0000}"/>
    <cellStyle name="60% - Énfasis5 2 6 6 6" xfId="23059" xr:uid="{00000000-0005-0000-0000-0000756B0000}"/>
    <cellStyle name="60% - Énfasis5 2 6 6 7" xfId="37889" xr:uid="{00000000-0005-0000-0000-0000766B0000}"/>
    <cellStyle name="60% - Énfasis5 2 6 6 8" xfId="42957" xr:uid="{6B0E9409-5E2A-4C21-9FC2-F629B7CC3E0D}"/>
    <cellStyle name="60% - Énfasis5 2 6 7" xfId="3034" xr:uid="{00000000-0005-0000-0000-0000776B0000}"/>
    <cellStyle name="60% - Énfasis5 2 6 7 2" xfId="17144" xr:uid="{00000000-0005-0000-0000-0000786B0000}"/>
    <cellStyle name="60% - Énfasis5 2 6 7 2 2" xfId="30037" xr:uid="{00000000-0005-0000-0000-0000796B0000}"/>
    <cellStyle name="60% - Énfasis5 2 6 7 3" xfId="12855" xr:uid="{00000000-0005-0000-0000-00007A6B0000}"/>
    <cellStyle name="60% - Énfasis5 2 6 7 3 2" xfId="34922" xr:uid="{00000000-0005-0000-0000-00007B6B0000}"/>
    <cellStyle name="60% - Énfasis5 2 6 7 4" xfId="7977" xr:uid="{00000000-0005-0000-0000-00007C6B0000}"/>
    <cellStyle name="60% - Énfasis5 2 6 7 5" xfId="25102" xr:uid="{00000000-0005-0000-0000-00007D6B0000}"/>
    <cellStyle name="60% - Énfasis5 2 6 7 6" xfId="39931" xr:uid="{00000000-0005-0000-0000-00007E6B0000}"/>
    <cellStyle name="60% - Énfasis5 2 6 7 7" xfId="44994" xr:uid="{C330DDF5-3E10-4652-B8F1-BA011C76C258}"/>
    <cellStyle name="60% - Énfasis5 2 6 8" xfId="5508" xr:uid="{00000000-0005-0000-0000-00007F6B0000}"/>
    <cellStyle name="60% - Énfasis5 2 6 8 2" xfId="27601" xr:uid="{00000000-0005-0000-0000-0000806B0000}"/>
    <cellStyle name="60% - Énfasis5 2 6 9" xfId="15150" xr:uid="{00000000-0005-0000-0000-0000816B0000}"/>
    <cellStyle name="60% - Énfasis5 2 6 9 2" xfId="32486" xr:uid="{00000000-0005-0000-0000-0000826B0000}"/>
    <cellStyle name="60% - Énfasis5 2 7" xfId="277" xr:uid="{00000000-0005-0000-0000-0000836B0000}"/>
    <cellStyle name="60% - Énfasis5 2 7 10" xfId="22333" xr:uid="{00000000-0005-0000-0000-0000846B0000}"/>
    <cellStyle name="60% - Énfasis5 2 7 11" xfId="37163" xr:uid="{00000000-0005-0000-0000-0000856B0000}"/>
    <cellStyle name="60% - Énfasis5 2 7 12" xfId="42231" xr:uid="{0F32B925-5CC9-4586-ACFE-00BC164286A5}"/>
    <cellStyle name="60% - Énfasis5 2 7 2" xfId="1300" xr:uid="{00000000-0005-0000-0000-0000866B0000}"/>
    <cellStyle name="60% - Énfasis5 2 7 2 2" xfId="3745" xr:uid="{00000000-0005-0000-0000-0000876B0000}"/>
    <cellStyle name="60% - Énfasis5 2 7 2 2 2" xfId="17855" xr:uid="{00000000-0005-0000-0000-0000886B0000}"/>
    <cellStyle name="60% - Énfasis5 2 7 2 2 2 2" xfId="30748" xr:uid="{00000000-0005-0000-0000-0000896B0000}"/>
    <cellStyle name="60% - Énfasis5 2 7 2 2 3" xfId="13566" xr:uid="{00000000-0005-0000-0000-00008A6B0000}"/>
    <cellStyle name="60% - Énfasis5 2 7 2 2 3 2" xfId="35633" xr:uid="{00000000-0005-0000-0000-00008B6B0000}"/>
    <cellStyle name="60% - Énfasis5 2 7 2 2 4" xfId="8688" xr:uid="{00000000-0005-0000-0000-00008C6B0000}"/>
    <cellStyle name="60% - Énfasis5 2 7 2 2 5" xfId="25813" xr:uid="{00000000-0005-0000-0000-00008D6B0000}"/>
    <cellStyle name="60% - Énfasis5 2 7 2 2 6" xfId="40642" xr:uid="{00000000-0005-0000-0000-00008E6B0000}"/>
    <cellStyle name="60% - Énfasis5 2 7 2 2 7" xfId="45705" xr:uid="{1D7E4394-CAEB-46A2-A2A3-BAB43C9051C6}"/>
    <cellStyle name="60% - Énfasis5 2 7 2 3" xfId="6219" xr:uid="{00000000-0005-0000-0000-00008F6B0000}"/>
    <cellStyle name="60% - Énfasis5 2 7 2 3 2" xfId="28312" xr:uid="{00000000-0005-0000-0000-0000906B0000}"/>
    <cellStyle name="60% - Énfasis5 2 7 2 4" xfId="15362" xr:uid="{00000000-0005-0000-0000-0000916B0000}"/>
    <cellStyle name="60% - Énfasis5 2 7 2 4 2" xfId="33197" xr:uid="{00000000-0005-0000-0000-0000926B0000}"/>
    <cellStyle name="60% - Énfasis5 2 7 2 5" xfId="20621" xr:uid="{00000000-0005-0000-0000-0000936B0000}"/>
    <cellStyle name="60% - Énfasis5 2 7 2 6" xfId="11130" xr:uid="{00000000-0005-0000-0000-0000946B0000}"/>
    <cellStyle name="60% - Énfasis5 2 7 2 7" xfId="23271" xr:uid="{00000000-0005-0000-0000-0000956B0000}"/>
    <cellStyle name="60% - Énfasis5 2 7 2 8" xfId="38101" xr:uid="{00000000-0005-0000-0000-0000966B0000}"/>
    <cellStyle name="60% - Énfasis5 2 7 2 9" xfId="43169" xr:uid="{B100488B-AE49-409E-8E85-0D52DDD05A98}"/>
    <cellStyle name="60% - Énfasis5 2 7 3" xfId="1916" xr:uid="{00000000-0005-0000-0000-0000976B0000}"/>
    <cellStyle name="60% - Énfasis5 2 7 3 2" xfId="4358" xr:uid="{00000000-0005-0000-0000-0000986B0000}"/>
    <cellStyle name="60% - Énfasis5 2 7 3 2 2" xfId="18468" xr:uid="{00000000-0005-0000-0000-0000996B0000}"/>
    <cellStyle name="60% - Énfasis5 2 7 3 2 2 2" xfId="31361" xr:uid="{00000000-0005-0000-0000-00009A6B0000}"/>
    <cellStyle name="60% - Énfasis5 2 7 3 2 3" xfId="14179" xr:uid="{00000000-0005-0000-0000-00009B6B0000}"/>
    <cellStyle name="60% - Énfasis5 2 7 3 2 3 2" xfId="36246" xr:uid="{00000000-0005-0000-0000-00009C6B0000}"/>
    <cellStyle name="60% - Énfasis5 2 7 3 2 4" xfId="9301" xr:uid="{00000000-0005-0000-0000-00009D6B0000}"/>
    <cellStyle name="60% - Énfasis5 2 7 3 2 5" xfId="26426" xr:uid="{00000000-0005-0000-0000-00009E6B0000}"/>
    <cellStyle name="60% - Énfasis5 2 7 3 2 6" xfId="41255" xr:uid="{00000000-0005-0000-0000-00009F6B0000}"/>
    <cellStyle name="60% - Énfasis5 2 7 3 2 7" xfId="46318" xr:uid="{EE7DA044-CF2A-4DD4-8CE8-8FCD4BA0B8BC}"/>
    <cellStyle name="60% - Énfasis5 2 7 3 3" xfId="6832" xr:uid="{00000000-0005-0000-0000-0000A06B0000}"/>
    <cellStyle name="60% - Énfasis5 2 7 3 3 2" xfId="28925" xr:uid="{00000000-0005-0000-0000-0000A16B0000}"/>
    <cellStyle name="60% - Énfasis5 2 7 3 4" xfId="15993" xr:uid="{00000000-0005-0000-0000-0000A26B0000}"/>
    <cellStyle name="60% - Énfasis5 2 7 3 4 2" xfId="33810" xr:uid="{00000000-0005-0000-0000-0000A36B0000}"/>
    <cellStyle name="60% - Énfasis5 2 7 3 5" xfId="21234" xr:uid="{00000000-0005-0000-0000-0000A46B0000}"/>
    <cellStyle name="60% - Énfasis5 2 7 3 6" xfId="11743" xr:uid="{00000000-0005-0000-0000-0000A56B0000}"/>
    <cellStyle name="60% - Énfasis5 2 7 3 7" xfId="23884" xr:uid="{00000000-0005-0000-0000-0000A66B0000}"/>
    <cellStyle name="60% - Énfasis5 2 7 3 8" xfId="38714" xr:uid="{00000000-0005-0000-0000-0000A76B0000}"/>
    <cellStyle name="60% - Énfasis5 2 7 3 9" xfId="43782" xr:uid="{81B5B304-86B9-4F1C-BA64-C5092BA34DDE}"/>
    <cellStyle name="60% - Énfasis5 2 7 4" xfId="1139" xr:uid="{00000000-0005-0000-0000-0000A86B0000}"/>
    <cellStyle name="60% - Énfasis5 2 7 4 2" xfId="3584" xr:uid="{00000000-0005-0000-0000-0000A96B0000}"/>
    <cellStyle name="60% - Énfasis5 2 7 4 2 2" xfId="17694" xr:uid="{00000000-0005-0000-0000-0000AA6B0000}"/>
    <cellStyle name="60% - Énfasis5 2 7 4 2 2 2" xfId="30587" xr:uid="{00000000-0005-0000-0000-0000AB6B0000}"/>
    <cellStyle name="60% - Énfasis5 2 7 4 2 3" xfId="13405" xr:uid="{00000000-0005-0000-0000-0000AC6B0000}"/>
    <cellStyle name="60% - Énfasis5 2 7 4 2 3 2" xfId="35472" xr:uid="{00000000-0005-0000-0000-0000AD6B0000}"/>
    <cellStyle name="60% - Énfasis5 2 7 4 2 4" xfId="8527" xr:uid="{00000000-0005-0000-0000-0000AE6B0000}"/>
    <cellStyle name="60% - Énfasis5 2 7 4 2 5" xfId="25652" xr:uid="{00000000-0005-0000-0000-0000AF6B0000}"/>
    <cellStyle name="60% - Énfasis5 2 7 4 2 6" xfId="40481" xr:uid="{00000000-0005-0000-0000-0000B06B0000}"/>
    <cellStyle name="60% - Énfasis5 2 7 4 2 7" xfId="45544" xr:uid="{EB1CE705-41AD-4F26-8859-CEBDE911F1D7}"/>
    <cellStyle name="60% - Énfasis5 2 7 4 3" xfId="6058" xr:uid="{00000000-0005-0000-0000-0000B16B0000}"/>
    <cellStyle name="60% - Énfasis5 2 7 4 3 2" xfId="28151" xr:uid="{00000000-0005-0000-0000-0000B26B0000}"/>
    <cellStyle name="60% - Énfasis5 2 7 4 4" xfId="20460" xr:uid="{00000000-0005-0000-0000-0000B36B0000}"/>
    <cellStyle name="60% - Énfasis5 2 7 4 4 2" xfId="33036" xr:uid="{00000000-0005-0000-0000-0000B46B0000}"/>
    <cellStyle name="60% - Énfasis5 2 7 4 5" xfId="10969" xr:uid="{00000000-0005-0000-0000-0000B56B0000}"/>
    <cellStyle name="60% - Énfasis5 2 7 4 6" xfId="23110" xr:uid="{00000000-0005-0000-0000-0000B66B0000}"/>
    <cellStyle name="60% - Énfasis5 2 7 4 7" xfId="37940" xr:uid="{00000000-0005-0000-0000-0000B76B0000}"/>
    <cellStyle name="60% - Énfasis5 2 7 4 8" xfId="43008" xr:uid="{8E10D278-21D6-40DB-8A18-9EC2FC819E8C}"/>
    <cellStyle name="60% - Énfasis5 2 7 5" xfId="2807" xr:uid="{00000000-0005-0000-0000-0000B86B0000}"/>
    <cellStyle name="60% - Énfasis5 2 7 5 2" xfId="16917" xr:uid="{00000000-0005-0000-0000-0000B96B0000}"/>
    <cellStyle name="60% - Énfasis5 2 7 5 2 2" xfId="29810" xr:uid="{00000000-0005-0000-0000-0000BA6B0000}"/>
    <cellStyle name="60% - Énfasis5 2 7 5 3" xfId="12628" xr:uid="{00000000-0005-0000-0000-0000BB6B0000}"/>
    <cellStyle name="60% - Énfasis5 2 7 5 3 2" xfId="34695" xr:uid="{00000000-0005-0000-0000-0000BC6B0000}"/>
    <cellStyle name="60% - Énfasis5 2 7 5 4" xfId="7750" xr:uid="{00000000-0005-0000-0000-0000BD6B0000}"/>
    <cellStyle name="60% - Énfasis5 2 7 5 5" xfId="24875" xr:uid="{00000000-0005-0000-0000-0000BE6B0000}"/>
    <cellStyle name="60% - Énfasis5 2 7 5 6" xfId="39704" xr:uid="{00000000-0005-0000-0000-0000BF6B0000}"/>
    <cellStyle name="60% - Énfasis5 2 7 5 7" xfId="44767" xr:uid="{7697DA0A-4BB4-41E8-A44E-12E56EFEA79C}"/>
    <cellStyle name="60% - Énfasis5 2 7 6" xfId="5281" xr:uid="{00000000-0005-0000-0000-0000C06B0000}"/>
    <cellStyle name="60% - Énfasis5 2 7 6 2" xfId="27374" xr:uid="{00000000-0005-0000-0000-0000C16B0000}"/>
    <cellStyle name="60% - Énfasis5 2 7 7" xfId="15201" xr:uid="{00000000-0005-0000-0000-0000C26B0000}"/>
    <cellStyle name="60% - Énfasis5 2 7 7 2" xfId="32259" xr:uid="{00000000-0005-0000-0000-0000C36B0000}"/>
    <cellStyle name="60% - Énfasis5 2 7 8" xfId="19665" xr:uid="{00000000-0005-0000-0000-0000C46B0000}"/>
    <cellStyle name="60% - Énfasis5 2 7 9" xfId="10192" xr:uid="{00000000-0005-0000-0000-0000C56B0000}"/>
    <cellStyle name="60% - Énfasis5 2 8" xfId="712" xr:uid="{00000000-0005-0000-0000-0000C66B0000}"/>
    <cellStyle name="60% - Énfasis5 2 8 10" xfId="37569" xr:uid="{00000000-0005-0000-0000-0000C76B0000}"/>
    <cellStyle name="60% - Énfasis5 2 8 11" xfId="42637" xr:uid="{EC388B61-B897-4CE7-B4D7-630CC8983A0B}"/>
    <cellStyle name="60% - Énfasis5 2 8 2" xfId="2322" xr:uid="{00000000-0005-0000-0000-0000C86B0000}"/>
    <cellStyle name="60% - Énfasis5 2 8 2 2" xfId="4764" xr:uid="{00000000-0005-0000-0000-0000C96B0000}"/>
    <cellStyle name="60% - Énfasis5 2 8 2 2 2" xfId="18874" xr:uid="{00000000-0005-0000-0000-0000CA6B0000}"/>
    <cellStyle name="60% - Énfasis5 2 8 2 2 2 2" xfId="31767" xr:uid="{00000000-0005-0000-0000-0000CB6B0000}"/>
    <cellStyle name="60% - Énfasis5 2 8 2 2 3" xfId="14585" xr:uid="{00000000-0005-0000-0000-0000CC6B0000}"/>
    <cellStyle name="60% - Énfasis5 2 8 2 2 3 2" xfId="36652" xr:uid="{00000000-0005-0000-0000-0000CD6B0000}"/>
    <cellStyle name="60% - Énfasis5 2 8 2 2 4" xfId="9707" xr:uid="{00000000-0005-0000-0000-0000CE6B0000}"/>
    <cellStyle name="60% - Énfasis5 2 8 2 2 5" xfId="26832" xr:uid="{00000000-0005-0000-0000-0000CF6B0000}"/>
    <cellStyle name="60% - Énfasis5 2 8 2 2 6" xfId="41661" xr:uid="{00000000-0005-0000-0000-0000D06B0000}"/>
    <cellStyle name="60% - Énfasis5 2 8 2 2 7" xfId="46724" xr:uid="{34254FAF-AFB3-40B1-A2F5-2F625CCFD7D2}"/>
    <cellStyle name="60% - Énfasis5 2 8 2 3" xfId="7238" xr:uid="{00000000-0005-0000-0000-0000D16B0000}"/>
    <cellStyle name="60% - Énfasis5 2 8 2 3 2" xfId="29331" xr:uid="{00000000-0005-0000-0000-0000D26B0000}"/>
    <cellStyle name="60% - Énfasis5 2 8 2 4" xfId="16399" xr:uid="{00000000-0005-0000-0000-0000D36B0000}"/>
    <cellStyle name="60% - Énfasis5 2 8 2 4 2" xfId="34216" xr:uid="{00000000-0005-0000-0000-0000D46B0000}"/>
    <cellStyle name="60% - Énfasis5 2 8 2 5" xfId="21640" xr:uid="{00000000-0005-0000-0000-0000D56B0000}"/>
    <cellStyle name="60% - Énfasis5 2 8 2 6" xfId="12149" xr:uid="{00000000-0005-0000-0000-0000D66B0000}"/>
    <cellStyle name="60% - Énfasis5 2 8 2 7" xfId="24290" xr:uid="{00000000-0005-0000-0000-0000D76B0000}"/>
    <cellStyle name="60% - Énfasis5 2 8 2 8" xfId="39120" xr:uid="{00000000-0005-0000-0000-0000D86B0000}"/>
    <cellStyle name="60% - Énfasis5 2 8 2 9" xfId="44188" xr:uid="{714ABC46-52AA-464A-AD96-3E940E1B406B}"/>
    <cellStyle name="60% - Énfasis5 2 8 3" xfId="1709" xr:uid="{00000000-0005-0000-0000-0000D96B0000}"/>
    <cellStyle name="60% - Énfasis5 2 8 3 2" xfId="4151" xr:uid="{00000000-0005-0000-0000-0000DA6B0000}"/>
    <cellStyle name="60% - Énfasis5 2 8 3 2 2" xfId="18261" xr:uid="{00000000-0005-0000-0000-0000DB6B0000}"/>
    <cellStyle name="60% - Énfasis5 2 8 3 2 2 2" xfId="31154" xr:uid="{00000000-0005-0000-0000-0000DC6B0000}"/>
    <cellStyle name="60% - Énfasis5 2 8 3 2 3" xfId="13972" xr:uid="{00000000-0005-0000-0000-0000DD6B0000}"/>
    <cellStyle name="60% - Énfasis5 2 8 3 2 3 2" xfId="36039" xr:uid="{00000000-0005-0000-0000-0000DE6B0000}"/>
    <cellStyle name="60% - Énfasis5 2 8 3 2 4" xfId="9094" xr:uid="{00000000-0005-0000-0000-0000DF6B0000}"/>
    <cellStyle name="60% - Énfasis5 2 8 3 2 5" xfId="26219" xr:uid="{00000000-0005-0000-0000-0000E06B0000}"/>
    <cellStyle name="60% - Énfasis5 2 8 3 2 6" xfId="41048" xr:uid="{00000000-0005-0000-0000-0000E16B0000}"/>
    <cellStyle name="60% - Énfasis5 2 8 3 2 7" xfId="46111" xr:uid="{49520002-06B4-406B-AD48-C163F1310047}"/>
    <cellStyle name="60% - Énfasis5 2 8 3 3" xfId="6625" xr:uid="{00000000-0005-0000-0000-0000E26B0000}"/>
    <cellStyle name="60% - Énfasis5 2 8 3 3 2" xfId="28718" xr:uid="{00000000-0005-0000-0000-0000E36B0000}"/>
    <cellStyle name="60% - Énfasis5 2 8 3 4" xfId="21027" xr:uid="{00000000-0005-0000-0000-0000E46B0000}"/>
    <cellStyle name="60% - Énfasis5 2 8 3 4 2" xfId="33603" xr:uid="{00000000-0005-0000-0000-0000E56B0000}"/>
    <cellStyle name="60% - Énfasis5 2 8 3 5" xfId="11536" xr:uid="{00000000-0005-0000-0000-0000E66B0000}"/>
    <cellStyle name="60% - Énfasis5 2 8 3 6" xfId="23677" xr:uid="{00000000-0005-0000-0000-0000E76B0000}"/>
    <cellStyle name="60% - Énfasis5 2 8 3 7" xfId="38507" xr:uid="{00000000-0005-0000-0000-0000E86B0000}"/>
    <cellStyle name="60% - Énfasis5 2 8 3 8" xfId="43575" xr:uid="{39BEB4CC-7D38-4444-8DF4-59AAFD981F33}"/>
    <cellStyle name="60% - Énfasis5 2 8 4" xfId="3213" xr:uid="{00000000-0005-0000-0000-0000E96B0000}"/>
    <cellStyle name="60% - Énfasis5 2 8 4 2" xfId="17323" xr:uid="{00000000-0005-0000-0000-0000EA6B0000}"/>
    <cellStyle name="60% - Énfasis5 2 8 4 2 2" xfId="30216" xr:uid="{00000000-0005-0000-0000-0000EB6B0000}"/>
    <cellStyle name="60% - Énfasis5 2 8 4 3" xfId="13034" xr:uid="{00000000-0005-0000-0000-0000EC6B0000}"/>
    <cellStyle name="60% - Énfasis5 2 8 4 3 2" xfId="35101" xr:uid="{00000000-0005-0000-0000-0000ED6B0000}"/>
    <cellStyle name="60% - Énfasis5 2 8 4 4" xfId="8156" xr:uid="{00000000-0005-0000-0000-0000EE6B0000}"/>
    <cellStyle name="60% - Énfasis5 2 8 4 5" xfId="25281" xr:uid="{00000000-0005-0000-0000-0000EF6B0000}"/>
    <cellStyle name="60% - Énfasis5 2 8 4 6" xfId="40110" xr:uid="{00000000-0005-0000-0000-0000F06B0000}"/>
    <cellStyle name="60% - Énfasis5 2 8 4 7" xfId="45173" xr:uid="{68C459D7-456D-46B1-9B15-FA39D037309F}"/>
    <cellStyle name="60% - Énfasis5 2 8 5" xfId="5687" xr:uid="{00000000-0005-0000-0000-0000F16B0000}"/>
    <cellStyle name="60% - Énfasis5 2 8 5 2" xfId="27780" xr:uid="{00000000-0005-0000-0000-0000F26B0000}"/>
    <cellStyle name="60% - Énfasis5 2 8 6" xfId="15768" xr:uid="{00000000-0005-0000-0000-0000F36B0000}"/>
    <cellStyle name="60% - Énfasis5 2 8 6 2" xfId="32665" xr:uid="{00000000-0005-0000-0000-0000F46B0000}"/>
    <cellStyle name="60% - Énfasis5 2 8 7" xfId="20071" xr:uid="{00000000-0005-0000-0000-0000F56B0000}"/>
    <cellStyle name="60% - Énfasis5 2 8 8" xfId="10598" xr:uid="{00000000-0005-0000-0000-0000F66B0000}"/>
    <cellStyle name="60% - Énfasis5 2 8 9" xfId="22739" xr:uid="{00000000-0005-0000-0000-0000F76B0000}"/>
    <cellStyle name="60% - Énfasis5 2 9" xfId="839" xr:uid="{00000000-0005-0000-0000-0000F86B0000}"/>
    <cellStyle name="60% - Énfasis5 2 9 10" xfId="42708" xr:uid="{DEC31AC3-C84D-4AF6-8406-5AC0F056EB6D}"/>
    <cellStyle name="60% - Énfasis5 2 9 2" xfId="1194" xr:uid="{00000000-0005-0000-0000-0000F96B0000}"/>
    <cellStyle name="60% - Énfasis5 2 9 2 2" xfId="3639" xr:uid="{00000000-0005-0000-0000-0000FA6B0000}"/>
    <cellStyle name="60% - Énfasis5 2 9 2 2 2" xfId="17749" xr:uid="{00000000-0005-0000-0000-0000FB6B0000}"/>
    <cellStyle name="60% - Énfasis5 2 9 2 2 2 2" xfId="30642" xr:uid="{00000000-0005-0000-0000-0000FC6B0000}"/>
    <cellStyle name="60% - Énfasis5 2 9 2 2 3" xfId="13460" xr:uid="{00000000-0005-0000-0000-0000FD6B0000}"/>
    <cellStyle name="60% - Énfasis5 2 9 2 2 3 2" xfId="35527" xr:uid="{00000000-0005-0000-0000-0000FE6B0000}"/>
    <cellStyle name="60% - Énfasis5 2 9 2 2 4" xfId="8582" xr:uid="{00000000-0005-0000-0000-0000FF6B0000}"/>
    <cellStyle name="60% - Énfasis5 2 9 2 2 5" xfId="25707" xr:uid="{00000000-0005-0000-0000-0000006C0000}"/>
    <cellStyle name="60% - Énfasis5 2 9 2 2 6" xfId="40536" xr:uid="{00000000-0005-0000-0000-0000016C0000}"/>
    <cellStyle name="60% - Énfasis5 2 9 2 2 7" xfId="45599" xr:uid="{05DD9F8A-5537-4EAB-B8CE-74F9118526CC}"/>
    <cellStyle name="60% - Énfasis5 2 9 2 3" xfId="6113" xr:uid="{00000000-0005-0000-0000-0000026C0000}"/>
    <cellStyle name="60% - Énfasis5 2 9 2 3 2" xfId="28206" xr:uid="{00000000-0005-0000-0000-0000036C0000}"/>
    <cellStyle name="60% - Énfasis5 2 9 2 4" xfId="20515" xr:uid="{00000000-0005-0000-0000-0000046C0000}"/>
    <cellStyle name="60% - Énfasis5 2 9 2 4 2" xfId="33091" xr:uid="{00000000-0005-0000-0000-0000056C0000}"/>
    <cellStyle name="60% - Énfasis5 2 9 2 5" xfId="11024" xr:uid="{00000000-0005-0000-0000-0000066C0000}"/>
    <cellStyle name="60% - Énfasis5 2 9 2 6" xfId="23165" xr:uid="{00000000-0005-0000-0000-0000076C0000}"/>
    <cellStyle name="60% - Énfasis5 2 9 2 7" xfId="37995" xr:uid="{00000000-0005-0000-0000-0000086C0000}"/>
    <cellStyle name="60% - Énfasis5 2 9 2 8" xfId="43063" xr:uid="{7E50A974-ABA0-4923-9E60-C70DAACC82C9}"/>
    <cellStyle name="60% - Énfasis5 2 9 3" xfId="3284" xr:uid="{00000000-0005-0000-0000-0000096C0000}"/>
    <cellStyle name="60% - Énfasis5 2 9 3 2" xfId="17394" xr:uid="{00000000-0005-0000-0000-00000A6C0000}"/>
    <cellStyle name="60% - Énfasis5 2 9 3 2 2" xfId="30287" xr:uid="{00000000-0005-0000-0000-00000B6C0000}"/>
    <cellStyle name="60% - Énfasis5 2 9 3 3" xfId="13105" xr:uid="{00000000-0005-0000-0000-00000C6C0000}"/>
    <cellStyle name="60% - Énfasis5 2 9 3 3 2" xfId="35172" xr:uid="{00000000-0005-0000-0000-00000D6C0000}"/>
    <cellStyle name="60% - Énfasis5 2 9 3 4" xfId="8227" xr:uid="{00000000-0005-0000-0000-00000E6C0000}"/>
    <cellStyle name="60% - Énfasis5 2 9 3 5" xfId="25352" xr:uid="{00000000-0005-0000-0000-00000F6C0000}"/>
    <cellStyle name="60% - Énfasis5 2 9 3 6" xfId="40181" xr:uid="{00000000-0005-0000-0000-0000106C0000}"/>
    <cellStyle name="60% - Énfasis5 2 9 3 7" xfId="45244" xr:uid="{8AB614EC-DA1C-493E-B5B6-62A066008778}"/>
    <cellStyle name="60% - Énfasis5 2 9 4" xfId="5758" xr:uid="{00000000-0005-0000-0000-0000116C0000}"/>
    <cellStyle name="60% - Énfasis5 2 9 4 2" xfId="27851" xr:uid="{00000000-0005-0000-0000-0000126C0000}"/>
    <cellStyle name="60% - Énfasis5 2 9 5" xfId="15256" xr:uid="{00000000-0005-0000-0000-0000136C0000}"/>
    <cellStyle name="60% - Énfasis5 2 9 5 2" xfId="32736" xr:uid="{00000000-0005-0000-0000-0000146C0000}"/>
    <cellStyle name="60% - Énfasis5 2 9 6" xfId="20160" xr:uid="{00000000-0005-0000-0000-0000156C0000}"/>
    <cellStyle name="60% - Énfasis5 2 9 7" xfId="10669" xr:uid="{00000000-0005-0000-0000-0000166C0000}"/>
    <cellStyle name="60% - Énfasis5 2 9 8" xfId="22810" xr:uid="{00000000-0005-0000-0000-0000176C0000}"/>
    <cellStyle name="60% - Énfasis5 2 9 9" xfId="37640" xr:uid="{00000000-0005-0000-0000-0000186C0000}"/>
    <cellStyle name="60% - Énfasis6" xfId="36" builtinId="52" customBuiltin="1"/>
    <cellStyle name="60% - Énfasis6 2" xfId="131" xr:uid="{00000000-0005-0000-0000-00001A6C0000}"/>
    <cellStyle name="60% - Énfasis6 2 10" xfId="1812" xr:uid="{00000000-0005-0000-0000-00001B6C0000}"/>
    <cellStyle name="60% - Énfasis6 2 10 2" xfId="4254" xr:uid="{00000000-0005-0000-0000-00001C6C0000}"/>
    <cellStyle name="60% - Énfasis6 2 10 2 2" xfId="18364" xr:uid="{00000000-0005-0000-0000-00001D6C0000}"/>
    <cellStyle name="60% - Énfasis6 2 10 2 2 2" xfId="31257" xr:uid="{00000000-0005-0000-0000-00001E6C0000}"/>
    <cellStyle name="60% - Énfasis6 2 10 2 3" xfId="14075" xr:uid="{00000000-0005-0000-0000-00001F6C0000}"/>
    <cellStyle name="60% - Énfasis6 2 10 2 3 2" xfId="36142" xr:uid="{00000000-0005-0000-0000-0000206C0000}"/>
    <cellStyle name="60% - Énfasis6 2 10 2 4" xfId="9197" xr:uid="{00000000-0005-0000-0000-0000216C0000}"/>
    <cellStyle name="60% - Énfasis6 2 10 2 5" xfId="26322" xr:uid="{00000000-0005-0000-0000-0000226C0000}"/>
    <cellStyle name="60% - Énfasis6 2 10 2 6" xfId="41151" xr:uid="{00000000-0005-0000-0000-0000236C0000}"/>
    <cellStyle name="60% - Énfasis6 2 10 2 7" xfId="46214" xr:uid="{0366FB85-9EC8-4D6F-B117-4704A3574B2B}"/>
    <cellStyle name="60% - Énfasis6 2 10 3" xfId="6728" xr:uid="{00000000-0005-0000-0000-0000246C0000}"/>
    <cellStyle name="60% - Énfasis6 2 10 3 2" xfId="28821" xr:uid="{00000000-0005-0000-0000-0000256C0000}"/>
    <cellStyle name="60% - Énfasis6 2 10 4" xfId="15889" xr:uid="{00000000-0005-0000-0000-0000266C0000}"/>
    <cellStyle name="60% - Énfasis6 2 10 4 2" xfId="33706" xr:uid="{00000000-0005-0000-0000-0000276C0000}"/>
    <cellStyle name="60% - Énfasis6 2 10 5" xfId="21130" xr:uid="{00000000-0005-0000-0000-0000286C0000}"/>
    <cellStyle name="60% - Énfasis6 2 10 6" xfId="11639" xr:uid="{00000000-0005-0000-0000-0000296C0000}"/>
    <cellStyle name="60% - Énfasis6 2 10 7" xfId="23780" xr:uid="{00000000-0005-0000-0000-00002A6C0000}"/>
    <cellStyle name="60% - Énfasis6 2 10 8" xfId="38610" xr:uid="{00000000-0005-0000-0000-00002B6C0000}"/>
    <cellStyle name="60% - Énfasis6 2 10 9" xfId="43678" xr:uid="{5B7375FB-CC07-491D-A65A-0B5F5EC74949}"/>
    <cellStyle name="60% - Énfasis6 2 11" xfId="2451" xr:uid="{00000000-0005-0000-0000-00002C6C0000}"/>
    <cellStyle name="60% - Énfasis6 2 11 2" xfId="4893" xr:uid="{00000000-0005-0000-0000-00002D6C0000}"/>
    <cellStyle name="60% - Énfasis6 2 11 2 2" xfId="19003" xr:uid="{00000000-0005-0000-0000-00002E6C0000}"/>
    <cellStyle name="60% - Énfasis6 2 11 2 2 2" xfId="31896" xr:uid="{00000000-0005-0000-0000-00002F6C0000}"/>
    <cellStyle name="60% - Énfasis6 2 11 2 3" xfId="14714" xr:uid="{00000000-0005-0000-0000-0000306C0000}"/>
    <cellStyle name="60% - Énfasis6 2 11 2 3 2" xfId="36781" xr:uid="{00000000-0005-0000-0000-0000316C0000}"/>
    <cellStyle name="60% - Énfasis6 2 11 2 4" xfId="9836" xr:uid="{00000000-0005-0000-0000-0000326C0000}"/>
    <cellStyle name="60% - Énfasis6 2 11 2 5" xfId="26961" xr:uid="{00000000-0005-0000-0000-0000336C0000}"/>
    <cellStyle name="60% - Énfasis6 2 11 2 6" xfId="41790" xr:uid="{00000000-0005-0000-0000-0000346C0000}"/>
    <cellStyle name="60% - Énfasis6 2 11 2 7" xfId="46853" xr:uid="{1B4E84CA-53D5-4091-AD93-C3FC65CE6971}"/>
    <cellStyle name="60% - Énfasis6 2 11 3" xfId="7367" xr:uid="{00000000-0005-0000-0000-0000356C0000}"/>
    <cellStyle name="60% - Énfasis6 2 11 3 2" xfId="29460" xr:uid="{00000000-0005-0000-0000-0000366C0000}"/>
    <cellStyle name="60% - Énfasis6 2 11 4" xfId="16528" xr:uid="{00000000-0005-0000-0000-0000376C0000}"/>
    <cellStyle name="60% - Énfasis6 2 11 4 2" xfId="34345" xr:uid="{00000000-0005-0000-0000-0000386C0000}"/>
    <cellStyle name="60% - Énfasis6 2 11 5" xfId="21769" xr:uid="{00000000-0005-0000-0000-0000396C0000}"/>
    <cellStyle name="60% - Énfasis6 2 11 6" xfId="12278" xr:uid="{00000000-0005-0000-0000-00003A6C0000}"/>
    <cellStyle name="60% - Énfasis6 2 11 7" xfId="24419" xr:uid="{00000000-0005-0000-0000-00003B6C0000}"/>
    <cellStyle name="60% - Énfasis6 2 11 8" xfId="39249" xr:uid="{00000000-0005-0000-0000-00003C6C0000}"/>
    <cellStyle name="60% - Énfasis6 2 11 9" xfId="44317" xr:uid="{1756C8F2-68F7-4D23-92B1-AAE371094726}"/>
    <cellStyle name="60% - Énfasis6 2 12" xfId="846" xr:uid="{00000000-0005-0000-0000-00003D6C0000}"/>
    <cellStyle name="60% - Énfasis6 2 12 2" xfId="3291" xr:uid="{00000000-0005-0000-0000-00003E6C0000}"/>
    <cellStyle name="60% - Énfasis6 2 12 2 2" xfId="17401" xr:uid="{00000000-0005-0000-0000-00003F6C0000}"/>
    <cellStyle name="60% - Énfasis6 2 12 2 2 2" xfId="30294" xr:uid="{00000000-0005-0000-0000-0000406C0000}"/>
    <cellStyle name="60% - Énfasis6 2 12 2 3" xfId="13112" xr:uid="{00000000-0005-0000-0000-0000416C0000}"/>
    <cellStyle name="60% - Énfasis6 2 12 2 3 2" xfId="35179" xr:uid="{00000000-0005-0000-0000-0000426C0000}"/>
    <cellStyle name="60% - Énfasis6 2 12 2 4" xfId="8234" xr:uid="{00000000-0005-0000-0000-0000436C0000}"/>
    <cellStyle name="60% - Énfasis6 2 12 2 5" xfId="25359" xr:uid="{00000000-0005-0000-0000-0000446C0000}"/>
    <cellStyle name="60% - Énfasis6 2 12 2 6" xfId="40188" xr:uid="{00000000-0005-0000-0000-0000456C0000}"/>
    <cellStyle name="60% - Énfasis6 2 12 2 7" xfId="45251" xr:uid="{416E69EE-7047-4B4E-94A0-C1171E4A74DA}"/>
    <cellStyle name="60% - Énfasis6 2 12 3" xfId="5765" xr:uid="{00000000-0005-0000-0000-0000466C0000}"/>
    <cellStyle name="60% - Énfasis6 2 12 3 2" xfId="27858" xr:uid="{00000000-0005-0000-0000-0000476C0000}"/>
    <cellStyle name="60% - Énfasis6 2 12 4" xfId="20167" xr:uid="{00000000-0005-0000-0000-0000486C0000}"/>
    <cellStyle name="60% - Énfasis6 2 12 4 2" xfId="32743" xr:uid="{00000000-0005-0000-0000-0000496C0000}"/>
    <cellStyle name="60% - Énfasis6 2 12 5" xfId="10676" xr:uid="{00000000-0005-0000-0000-00004A6C0000}"/>
    <cellStyle name="60% - Énfasis6 2 12 6" xfId="22817" xr:uid="{00000000-0005-0000-0000-00004B6C0000}"/>
    <cellStyle name="60% - Énfasis6 2 12 7" xfId="37647" xr:uid="{00000000-0005-0000-0000-00004C6C0000}"/>
    <cellStyle name="60% - Énfasis6 2 12 8" xfId="42715" xr:uid="{9B524936-C436-4B19-937C-4F012F36654B}"/>
    <cellStyle name="60% - Énfasis6 2 13" xfId="2703" xr:uid="{00000000-0005-0000-0000-00004D6C0000}"/>
    <cellStyle name="60% - Énfasis6 2 13 2" xfId="5171" xr:uid="{00000000-0005-0000-0000-00004E6C0000}"/>
    <cellStyle name="60% - Énfasis6 2 13 2 2" xfId="16824" xr:uid="{00000000-0005-0000-0000-00004F6C0000}"/>
    <cellStyle name="60% - Énfasis6 2 13 2 3" xfId="24766" xr:uid="{00000000-0005-0000-0000-0000506C0000}"/>
    <cellStyle name="60% - Énfasis6 2 13 2 4" xfId="39595" xr:uid="{00000000-0005-0000-0000-0000516C0000}"/>
    <cellStyle name="60% - Énfasis6 2 13 2 5" xfId="44663" xr:uid="{9067CA60-333D-43AB-AE04-5B39E38F92E6}"/>
    <cellStyle name="60% - Énfasis6 2 13 3" xfId="19561" xr:uid="{00000000-0005-0000-0000-0000526C0000}"/>
    <cellStyle name="60% - Énfasis6 2 13 3 2" xfId="29706" xr:uid="{00000000-0005-0000-0000-0000536C0000}"/>
    <cellStyle name="60% - Énfasis6 2 13 4" xfId="12524" xr:uid="{00000000-0005-0000-0000-0000546C0000}"/>
    <cellStyle name="60% - Énfasis6 2 13 4 2" xfId="34591" xr:uid="{00000000-0005-0000-0000-0000556C0000}"/>
    <cellStyle name="60% - Énfasis6 2 13 5" xfId="22224" xr:uid="{00000000-0005-0000-0000-0000566C0000}"/>
    <cellStyle name="60% - Énfasis6 2 13 6" xfId="37054" xr:uid="{00000000-0005-0000-0000-0000576C0000}"/>
    <cellStyle name="60% - Énfasis6 2 13 7" xfId="42127" xr:uid="{34206D74-B2CC-4598-A619-7F4414A12F43}"/>
    <cellStyle name="60% - Énfasis6 2 14" xfId="7597" xr:uid="{00000000-0005-0000-0000-0000586C0000}"/>
    <cellStyle name="60% - Énfasis6 2 14 2" xfId="21999" xr:uid="{00000000-0005-0000-0000-0000596C0000}"/>
    <cellStyle name="60% - Énfasis6 2 14 2 2" xfId="27191" xr:uid="{00000000-0005-0000-0000-00005A6C0000}"/>
    <cellStyle name="60% - Énfasis6 2 14 2 3" xfId="42020" xr:uid="{00000000-0005-0000-0000-00005B6C0000}"/>
    <cellStyle name="60% - Énfasis6 2 14 2 4" xfId="47082" xr:uid="{74C489B7-473D-49E2-B38E-BD824F260DC4}"/>
    <cellStyle name="60% - Énfasis6 2 14 3" xfId="16776" xr:uid="{00000000-0005-0000-0000-00005C6C0000}"/>
    <cellStyle name="60% - Énfasis6 2 14 4" xfId="24649" xr:uid="{00000000-0005-0000-0000-00005D6C0000}"/>
    <cellStyle name="60% - Énfasis6 2 14 5" xfId="39478" xr:uid="{00000000-0005-0000-0000-00005E6C0000}"/>
    <cellStyle name="60% - Énfasis6 2 14 6" xfId="44546" xr:uid="{82DEDEA0-1686-41BF-99FF-5655D0E71C5A}"/>
    <cellStyle name="60% - Énfasis6 2 15" xfId="7653" xr:uid="{00000000-0005-0000-0000-00005F6C0000}"/>
    <cellStyle name="60% - Énfasis6 2 15 2" xfId="19232" xr:uid="{00000000-0005-0000-0000-0000606C0000}"/>
    <cellStyle name="60% - Énfasis6 2 15 3" xfId="24705" xr:uid="{00000000-0005-0000-0000-0000616C0000}"/>
    <cellStyle name="60% - Énfasis6 2 15 4" xfId="39534" xr:uid="{00000000-0005-0000-0000-0000626C0000}"/>
    <cellStyle name="60% - Énfasis6 2 15 5" xfId="44602" xr:uid="{F4447282-5B48-4AF1-A1AC-956139BFA2DD}"/>
    <cellStyle name="60% - Énfasis6 2 16" xfId="5125" xr:uid="{00000000-0005-0000-0000-0000636C0000}"/>
    <cellStyle name="60% - Énfasis6 2 16 2" xfId="24725" xr:uid="{00000000-0005-0000-0000-0000646C0000}"/>
    <cellStyle name="60% - Énfasis6 2 16 3" xfId="39554" xr:uid="{00000000-0005-0000-0000-0000656C0000}"/>
    <cellStyle name="60% - Énfasis6 2 16 4" xfId="44622" xr:uid="{9555B65B-0A0C-4C61-AB19-C8A90FA7EE18}"/>
    <cellStyle name="60% - Énfasis6 2 17" xfId="19254" xr:uid="{00000000-0005-0000-0000-0000666C0000}"/>
    <cellStyle name="60% - Énfasis6 2 17 2" xfId="27265" xr:uid="{00000000-0005-0000-0000-0000676C0000}"/>
    <cellStyle name="60% - Énfasis6 2 18" xfId="19521" xr:uid="{00000000-0005-0000-0000-0000686C0000}"/>
    <cellStyle name="60% - Énfasis6 2 18 2" xfId="32150" xr:uid="{00000000-0005-0000-0000-0000696C0000}"/>
    <cellStyle name="60% - Énfasis6 2 19" xfId="10083" xr:uid="{00000000-0005-0000-0000-00006A6C0000}"/>
    <cellStyle name="60% - Énfasis6 2 2" xfId="132" xr:uid="{00000000-0005-0000-0000-00006B6C0000}"/>
    <cellStyle name="60% - Énfasis6 2 2 10" xfId="2452" xr:uid="{00000000-0005-0000-0000-00006C6C0000}"/>
    <cellStyle name="60% - Énfasis6 2 2 10 2" xfId="4894" xr:uid="{00000000-0005-0000-0000-00006D6C0000}"/>
    <cellStyle name="60% - Énfasis6 2 2 10 2 2" xfId="19004" xr:uid="{00000000-0005-0000-0000-00006E6C0000}"/>
    <cellStyle name="60% - Énfasis6 2 2 10 2 2 2" xfId="31897" xr:uid="{00000000-0005-0000-0000-00006F6C0000}"/>
    <cellStyle name="60% - Énfasis6 2 2 10 2 3" xfId="14715" xr:uid="{00000000-0005-0000-0000-0000706C0000}"/>
    <cellStyle name="60% - Énfasis6 2 2 10 2 3 2" xfId="36782" xr:uid="{00000000-0005-0000-0000-0000716C0000}"/>
    <cellStyle name="60% - Énfasis6 2 2 10 2 4" xfId="9837" xr:uid="{00000000-0005-0000-0000-0000726C0000}"/>
    <cellStyle name="60% - Énfasis6 2 2 10 2 5" xfId="26962" xr:uid="{00000000-0005-0000-0000-0000736C0000}"/>
    <cellStyle name="60% - Énfasis6 2 2 10 2 6" xfId="41791" xr:uid="{00000000-0005-0000-0000-0000746C0000}"/>
    <cellStyle name="60% - Énfasis6 2 2 10 2 7" xfId="46854" xr:uid="{F25D411B-8966-488D-ACB9-18209D5FA72E}"/>
    <cellStyle name="60% - Énfasis6 2 2 10 3" xfId="7368" xr:uid="{00000000-0005-0000-0000-0000756C0000}"/>
    <cellStyle name="60% - Énfasis6 2 2 10 3 2" xfId="29461" xr:uid="{00000000-0005-0000-0000-0000766C0000}"/>
    <cellStyle name="60% - Énfasis6 2 2 10 4" xfId="16529" xr:uid="{00000000-0005-0000-0000-0000776C0000}"/>
    <cellStyle name="60% - Énfasis6 2 2 10 4 2" xfId="34346" xr:uid="{00000000-0005-0000-0000-0000786C0000}"/>
    <cellStyle name="60% - Énfasis6 2 2 10 5" xfId="21770" xr:uid="{00000000-0005-0000-0000-0000796C0000}"/>
    <cellStyle name="60% - Énfasis6 2 2 10 6" xfId="12279" xr:uid="{00000000-0005-0000-0000-00007A6C0000}"/>
    <cellStyle name="60% - Énfasis6 2 2 10 7" xfId="24420" xr:uid="{00000000-0005-0000-0000-00007B6C0000}"/>
    <cellStyle name="60% - Énfasis6 2 2 10 8" xfId="39250" xr:uid="{00000000-0005-0000-0000-00007C6C0000}"/>
    <cellStyle name="60% - Énfasis6 2 2 10 9" xfId="44318" xr:uid="{365196E4-C4E1-43F8-9B6D-A8960D043DAD}"/>
    <cellStyle name="60% - Énfasis6 2 2 11" xfId="882" xr:uid="{00000000-0005-0000-0000-00007D6C0000}"/>
    <cellStyle name="60% - Énfasis6 2 2 11 2" xfId="3327" xr:uid="{00000000-0005-0000-0000-00007E6C0000}"/>
    <cellStyle name="60% - Énfasis6 2 2 11 2 2" xfId="17437" xr:uid="{00000000-0005-0000-0000-00007F6C0000}"/>
    <cellStyle name="60% - Énfasis6 2 2 11 2 2 2" xfId="30330" xr:uid="{00000000-0005-0000-0000-0000806C0000}"/>
    <cellStyle name="60% - Énfasis6 2 2 11 2 3" xfId="13148" xr:uid="{00000000-0005-0000-0000-0000816C0000}"/>
    <cellStyle name="60% - Énfasis6 2 2 11 2 3 2" xfId="35215" xr:uid="{00000000-0005-0000-0000-0000826C0000}"/>
    <cellStyle name="60% - Énfasis6 2 2 11 2 4" xfId="8270" xr:uid="{00000000-0005-0000-0000-0000836C0000}"/>
    <cellStyle name="60% - Énfasis6 2 2 11 2 5" xfId="25395" xr:uid="{00000000-0005-0000-0000-0000846C0000}"/>
    <cellStyle name="60% - Énfasis6 2 2 11 2 6" xfId="40224" xr:uid="{00000000-0005-0000-0000-0000856C0000}"/>
    <cellStyle name="60% - Énfasis6 2 2 11 2 7" xfId="45287" xr:uid="{DE90F2CA-1147-449C-BF4B-92ACE3CE3904}"/>
    <cellStyle name="60% - Énfasis6 2 2 11 3" xfId="5801" xr:uid="{00000000-0005-0000-0000-0000866C0000}"/>
    <cellStyle name="60% - Énfasis6 2 2 11 3 2" xfId="27894" xr:uid="{00000000-0005-0000-0000-0000876C0000}"/>
    <cellStyle name="60% - Énfasis6 2 2 11 4" xfId="20203" xr:uid="{00000000-0005-0000-0000-0000886C0000}"/>
    <cellStyle name="60% - Énfasis6 2 2 11 4 2" xfId="32779" xr:uid="{00000000-0005-0000-0000-0000896C0000}"/>
    <cellStyle name="60% - Énfasis6 2 2 11 5" xfId="10712" xr:uid="{00000000-0005-0000-0000-00008A6C0000}"/>
    <cellStyle name="60% - Énfasis6 2 2 11 6" xfId="22853" xr:uid="{00000000-0005-0000-0000-00008B6C0000}"/>
    <cellStyle name="60% - Énfasis6 2 2 11 7" xfId="37683" xr:uid="{00000000-0005-0000-0000-00008C6C0000}"/>
    <cellStyle name="60% - Énfasis6 2 2 11 8" xfId="42751" xr:uid="{DD5A9233-382A-44CA-ADFD-D244A054DBA5}"/>
    <cellStyle name="60% - Énfasis6 2 2 12" xfId="2704" xr:uid="{00000000-0005-0000-0000-00008D6C0000}"/>
    <cellStyle name="60% - Énfasis6 2 2 12 2" xfId="7617" xr:uid="{00000000-0005-0000-0000-00008E6C0000}"/>
    <cellStyle name="60% - Énfasis6 2 2 12 2 2" xfId="27211" xr:uid="{00000000-0005-0000-0000-00008F6C0000}"/>
    <cellStyle name="60% - Énfasis6 2 2 12 2 3" xfId="42040" xr:uid="{00000000-0005-0000-0000-0000906C0000}"/>
    <cellStyle name="60% - Énfasis6 2 2 12 2 4" xfId="47102" xr:uid="{E5B43814-916C-42EC-A96B-6DECF3DAB2F9}"/>
    <cellStyle name="60% - Énfasis6 2 2 12 3" xfId="22019" xr:uid="{00000000-0005-0000-0000-0000916C0000}"/>
    <cellStyle name="60% - Énfasis6 2 2 12 3 2" xfId="29707" xr:uid="{00000000-0005-0000-0000-0000926C0000}"/>
    <cellStyle name="60% - Énfasis6 2 2 12 4" xfId="12525" xr:uid="{00000000-0005-0000-0000-0000936C0000}"/>
    <cellStyle name="60% - Énfasis6 2 2 12 4 2" xfId="34592" xr:uid="{00000000-0005-0000-0000-0000946C0000}"/>
    <cellStyle name="60% - Énfasis6 2 2 12 5" xfId="24669" xr:uid="{00000000-0005-0000-0000-0000956C0000}"/>
    <cellStyle name="60% - Énfasis6 2 2 12 6" xfId="39498" xr:uid="{00000000-0005-0000-0000-0000966C0000}"/>
    <cellStyle name="60% - Énfasis6 2 2 12 7" xfId="44566" xr:uid="{9FA5B6AE-9BA2-423F-AD53-4A13FFFB9741}"/>
    <cellStyle name="60% - Énfasis6 2 2 13" xfId="5172" xr:uid="{00000000-0005-0000-0000-0000976C0000}"/>
    <cellStyle name="60% - Énfasis6 2 2 13 2" xfId="16777" xr:uid="{00000000-0005-0000-0000-0000986C0000}"/>
    <cellStyle name="60% - Énfasis6 2 2 13 3" xfId="24767" xr:uid="{00000000-0005-0000-0000-0000996C0000}"/>
    <cellStyle name="60% - Énfasis6 2 2 13 4" xfId="39596" xr:uid="{00000000-0005-0000-0000-00009A6C0000}"/>
    <cellStyle name="60% - Énfasis6 2 2 13 5" xfId="44664" xr:uid="{86CAA266-B093-4FB6-9AAA-8A8A7CF03694}"/>
    <cellStyle name="60% - Énfasis6 2 2 14" xfId="14945" xr:uid="{00000000-0005-0000-0000-00009B6C0000}"/>
    <cellStyle name="60% - Énfasis6 2 2 14 2" xfId="27266" xr:uid="{00000000-0005-0000-0000-00009C6C0000}"/>
    <cellStyle name="60% - Énfasis6 2 2 15" xfId="19274" xr:uid="{00000000-0005-0000-0000-00009D6C0000}"/>
    <cellStyle name="60% - Énfasis6 2 2 15 2" xfId="32151" xr:uid="{00000000-0005-0000-0000-00009E6C0000}"/>
    <cellStyle name="60% - Énfasis6 2 2 16" xfId="19562" xr:uid="{00000000-0005-0000-0000-00009F6C0000}"/>
    <cellStyle name="60% - Énfasis6 2 2 17" xfId="10084" xr:uid="{00000000-0005-0000-0000-0000A06C0000}"/>
    <cellStyle name="60% - Énfasis6 2 2 18" xfId="22096" xr:uid="{00000000-0005-0000-0000-0000A16C0000}"/>
    <cellStyle name="60% - Énfasis6 2 2 19" xfId="22225" xr:uid="{00000000-0005-0000-0000-0000A26C0000}"/>
    <cellStyle name="60% - Énfasis6 2 2 2" xfId="233" xr:uid="{00000000-0005-0000-0000-0000A36C0000}"/>
    <cellStyle name="60% - Énfasis6 2 2 2 10" xfId="15047" xr:uid="{00000000-0005-0000-0000-0000A46C0000}"/>
    <cellStyle name="60% - Énfasis6 2 2 2 10 2" xfId="32217" xr:uid="{00000000-0005-0000-0000-0000A56C0000}"/>
    <cellStyle name="60% - Énfasis6 2 2 2 11" xfId="19377" xr:uid="{00000000-0005-0000-0000-0000A66C0000}"/>
    <cellStyle name="60% - Énfasis6 2 2 2 12" xfId="19625" xr:uid="{00000000-0005-0000-0000-0000A76C0000}"/>
    <cellStyle name="60% - Énfasis6 2 2 2 13" xfId="10150" xr:uid="{00000000-0005-0000-0000-0000A86C0000}"/>
    <cellStyle name="60% - Énfasis6 2 2 2 14" xfId="22150" xr:uid="{00000000-0005-0000-0000-0000A96C0000}"/>
    <cellStyle name="60% - Énfasis6 2 2 2 15" xfId="22291" xr:uid="{00000000-0005-0000-0000-0000AA6C0000}"/>
    <cellStyle name="60% - Énfasis6 2 2 2 16" xfId="37121" xr:uid="{00000000-0005-0000-0000-0000AB6C0000}"/>
    <cellStyle name="60% - Énfasis6 2 2 2 17" xfId="42191" xr:uid="{B7CE9B60-7E41-4099-93E0-33D0634D82F9}"/>
    <cellStyle name="60% - Énfasis6 2 2 2 2" xfId="426" xr:uid="{00000000-0005-0000-0000-0000AC6C0000}"/>
    <cellStyle name="60% - Énfasis6 2 2 2 2 10" xfId="37287" xr:uid="{00000000-0005-0000-0000-0000AD6C0000}"/>
    <cellStyle name="60% - Énfasis6 2 2 2 2 11" xfId="42355" xr:uid="{F3AFA39B-E53C-46BF-B87D-A1E2F56AEDC3}"/>
    <cellStyle name="60% - Énfasis6 2 2 2 2 2" xfId="2040" xr:uid="{00000000-0005-0000-0000-0000AE6C0000}"/>
    <cellStyle name="60% - Énfasis6 2 2 2 2 2 2" xfId="4482" xr:uid="{00000000-0005-0000-0000-0000AF6C0000}"/>
    <cellStyle name="60% - Énfasis6 2 2 2 2 2 2 2" xfId="18592" xr:uid="{00000000-0005-0000-0000-0000B06C0000}"/>
    <cellStyle name="60% - Énfasis6 2 2 2 2 2 2 2 2" xfId="31485" xr:uid="{00000000-0005-0000-0000-0000B16C0000}"/>
    <cellStyle name="60% - Énfasis6 2 2 2 2 2 2 3" xfId="14303" xr:uid="{00000000-0005-0000-0000-0000B26C0000}"/>
    <cellStyle name="60% - Énfasis6 2 2 2 2 2 2 3 2" xfId="36370" xr:uid="{00000000-0005-0000-0000-0000B36C0000}"/>
    <cellStyle name="60% - Énfasis6 2 2 2 2 2 2 4" xfId="9425" xr:uid="{00000000-0005-0000-0000-0000B46C0000}"/>
    <cellStyle name="60% - Énfasis6 2 2 2 2 2 2 5" xfId="26550" xr:uid="{00000000-0005-0000-0000-0000B56C0000}"/>
    <cellStyle name="60% - Énfasis6 2 2 2 2 2 2 6" xfId="41379" xr:uid="{00000000-0005-0000-0000-0000B66C0000}"/>
    <cellStyle name="60% - Énfasis6 2 2 2 2 2 2 7" xfId="46442" xr:uid="{2DAB5DD4-4D97-4849-ACDC-F22066509966}"/>
    <cellStyle name="60% - Énfasis6 2 2 2 2 2 3" xfId="6956" xr:uid="{00000000-0005-0000-0000-0000B76C0000}"/>
    <cellStyle name="60% - Énfasis6 2 2 2 2 2 3 2" xfId="29049" xr:uid="{00000000-0005-0000-0000-0000B86C0000}"/>
    <cellStyle name="60% - Énfasis6 2 2 2 2 2 4" xfId="16117" xr:uid="{00000000-0005-0000-0000-0000B96C0000}"/>
    <cellStyle name="60% - Énfasis6 2 2 2 2 2 4 2" xfId="33934" xr:uid="{00000000-0005-0000-0000-0000BA6C0000}"/>
    <cellStyle name="60% - Énfasis6 2 2 2 2 2 5" xfId="21358" xr:uid="{00000000-0005-0000-0000-0000BB6C0000}"/>
    <cellStyle name="60% - Énfasis6 2 2 2 2 2 6" xfId="11867" xr:uid="{00000000-0005-0000-0000-0000BC6C0000}"/>
    <cellStyle name="60% - Énfasis6 2 2 2 2 2 7" xfId="24008" xr:uid="{00000000-0005-0000-0000-0000BD6C0000}"/>
    <cellStyle name="60% - Énfasis6 2 2 2 2 2 8" xfId="38838" xr:uid="{00000000-0005-0000-0000-0000BE6C0000}"/>
    <cellStyle name="60% - Énfasis6 2 2 2 2 2 9" xfId="43906" xr:uid="{18446BAD-9C3F-4940-B733-B66C3C37885C}"/>
    <cellStyle name="60% - Énfasis6 2 2 2 2 3" xfId="1427" xr:uid="{00000000-0005-0000-0000-0000BF6C0000}"/>
    <cellStyle name="60% - Énfasis6 2 2 2 2 3 2" xfId="3869" xr:uid="{00000000-0005-0000-0000-0000C06C0000}"/>
    <cellStyle name="60% - Énfasis6 2 2 2 2 3 2 2" xfId="17979" xr:uid="{00000000-0005-0000-0000-0000C16C0000}"/>
    <cellStyle name="60% - Énfasis6 2 2 2 2 3 2 2 2" xfId="30872" xr:uid="{00000000-0005-0000-0000-0000C26C0000}"/>
    <cellStyle name="60% - Énfasis6 2 2 2 2 3 2 3" xfId="13690" xr:uid="{00000000-0005-0000-0000-0000C36C0000}"/>
    <cellStyle name="60% - Énfasis6 2 2 2 2 3 2 3 2" xfId="35757" xr:uid="{00000000-0005-0000-0000-0000C46C0000}"/>
    <cellStyle name="60% - Énfasis6 2 2 2 2 3 2 4" xfId="8812" xr:uid="{00000000-0005-0000-0000-0000C56C0000}"/>
    <cellStyle name="60% - Énfasis6 2 2 2 2 3 2 5" xfId="25937" xr:uid="{00000000-0005-0000-0000-0000C66C0000}"/>
    <cellStyle name="60% - Énfasis6 2 2 2 2 3 2 6" xfId="40766" xr:uid="{00000000-0005-0000-0000-0000C76C0000}"/>
    <cellStyle name="60% - Énfasis6 2 2 2 2 3 2 7" xfId="45829" xr:uid="{01116EA4-60A5-4176-802E-9FB5145E42C1}"/>
    <cellStyle name="60% - Énfasis6 2 2 2 2 3 3" xfId="6343" xr:uid="{00000000-0005-0000-0000-0000C86C0000}"/>
    <cellStyle name="60% - Énfasis6 2 2 2 2 3 3 2" xfId="28436" xr:uid="{00000000-0005-0000-0000-0000C96C0000}"/>
    <cellStyle name="60% - Énfasis6 2 2 2 2 3 4" xfId="20745" xr:uid="{00000000-0005-0000-0000-0000CA6C0000}"/>
    <cellStyle name="60% - Énfasis6 2 2 2 2 3 4 2" xfId="33321" xr:uid="{00000000-0005-0000-0000-0000CB6C0000}"/>
    <cellStyle name="60% - Énfasis6 2 2 2 2 3 5" xfId="11254" xr:uid="{00000000-0005-0000-0000-0000CC6C0000}"/>
    <cellStyle name="60% - Énfasis6 2 2 2 2 3 6" xfId="23395" xr:uid="{00000000-0005-0000-0000-0000CD6C0000}"/>
    <cellStyle name="60% - Énfasis6 2 2 2 2 3 7" xfId="38225" xr:uid="{00000000-0005-0000-0000-0000CE6C0000}"/>
    <cellStyle name="60% - Énfasis6 2 2 2 2 3 8" xfId="43293" xr:uid="{AC5BDDC1-EC66-486E-A836-E165026223AA}"/>
    <cellStyle name="60% - Énfasis6 2 2 2 2 4" xfId="2931" xr:uid="{00000000-0005-0000-0000-0000CF6C0000}"/>
    <cellStyle name="60% - Énfasis6 2 2 2 2 4 2" xfId="17041" xr:uid="{00000000-0005-0000-0000-0000D06C0000}"/>
    <cellStyle name="60% - Énfasis6 2 2 2 2 4 2 2" xfId="29934" xr:uid="{00000000-0005-0000-0000-0000D16C0000}"/>
    <cellStyle name="60% - Énfasis6 2 2 2 2 4 3" xfId="12752" xr:uid="{00000000-0005-0000-0000-0000D26C0000}"/>
    <cellStyle name="60% - Énfasis6 2 2 2 2 4 3 2" xfId="34819" xr:uid="{00000000-0005-0000-0000-0000D36C0000}"/>
    <cellStyle name="60% - Énfasis6 2 2 2 2 4 4" xfId="7874" xr:uid="{00000000-0005-0000-0000-0000D46C0000}"/>
    <cellStyle name="60% - Énfasis6 2 2 2 2 4 5" xfId="24999" xr:uid="{00000000-0005-0000-0000-0000D56C0000}"/>
    <cellStyle name="60% - Énfasis6 2 2 2 2 4 6" xfId="39828" xr:uid="{00000000-0005-0000-0000-0000D66C0000}"/>
    <cellStyle name="60% - Énfasis6 2 2 2 2 4 7" xfId="44891" xr:uid="{EAF2C760-049C-4A75-ACD0-B84AB06B80A4}"/>
    <cellStyle name="60% - Énfasis6 2 2 2 2 5" xfId="5405" xr:uid="{00000000-0005-0000-0000-0000D76C0000}"/>
    <cellStyle name="60% - Énfasis6 2 2 2 2 5 2" xfId="27498" xr:uid="{00000000-0005-0000-0000-0000D86C0000}"/>
    <cellStyle name="60% - Énfasis6 2 2 2 2 6" xfId="15486" xr:uid="{00000000-0005-0000-0000-0000D96C0000}"/>
    <cellStyle name="60% - Énfasis6 2 2 2 2 6 2" xfId="32383" xr:uid="{00000000-0005-0000-0000-0000DA6C0000}"/>
    <cellStyle name="60% - Énfasis6 2 2 2 2 7" xfId="19789" xr:uid="{00000000-0005-0000-0000-0000DB6C0000}"/>
    <cellStyle name="60% - Énfasis6 2 2 2 2 8" xfId="10316" xr:uid="{00000000-0005-0000-0000-0000DC6C0000}"/>
    <cellStyle name="60% - Énfasis6 2 2 2 2 9" xfId="22457" xr:uid="{00000000-0005-0000-0000-0000DD6C0000}"/>
    <cellStyle name="60% - Énfasis6 2 2 2 3" xfId="724" xr:uid="{00000000-0005-0000-0000-0000DE6C0000}"/>
    <cellStyle name="60% - Énfasis6 2 2 2 3 10" xfId="37581" xr:uid="{00000000-0005-0000-0000-0000DF6C0000}"/>
    <cellStyle name="60% - Énfasis6 2 2 2 3 11" xfId="42649" xr:uid="{D127EE1C-6B70-4AB3-8B74-47547DB2AA1F}"/>
    <cellStyle name="60% - Énfasis6 2 2 2 3 2" xfId="2334" xr:uid="{00000000-0005-0000-0000-0000E06C0000}"/>
    <cellStyle name="60% - Énfasis6 2 2 2 3 2 2" xfId="4776" xr:uid="{00000000-0005-0000-0000-0000E16C0000}"/>
    <cellStyle name="60% - Énfasis6 2 2 2 3 2 2 2" xfId="18886" xr:uid="{00000000-0005-0000-0000-0000E26C0000}"/>
    <cellStyle name="60% - Énfasis6 2 2 2 3 2 2 2 2" xfId="31779" xr:uid="{00000000-0005-0000-0000-0000E36C0000}"/>
    <cellStyle name="60% - Énfasis6 2 2 2 3 2 2 3" xfId="14597" xr:uid="{00000000-0005-0000-0000-0000E46C0000}"/>
    <cellStyle name="60% - Énfasis6 2 2 2 3 2 2 3 2" xfId="36664" xr:uid="{00000000-0005-0000-0000-0000E56C0000}"/>
    <cellStyle name="60% - Énfasis6 2 2 2 3 2 2 4" xfId="9719" xr:uid="{00000000-0005-0000-0000-0000E66C0000}"/>
    <cellStyle name="60% - Énfasis6 2 2 2 3 2 2 5" xfId="26844" xr:uid="{00000000-0005-0000-0000-0000E76C0000}"/>
    <cellStyle name="60% - Énfasis6 2 2 2 3 2 2 6" xfId="41673" xr:uid="{00000000-0005-0000-0000-0000E86C0000}"/>
    <cellStyle name="60% - Énfasis6 2 2 2 3 2 2 7" xfId="46736" xr:uid="{A1652F0E-7996-4A8B-8A44-DB38DEC96D53}"/>
    <cellStyle name="60% - Énfasis6 2 2 2 3 2 3" xfId="7250" xr:uid="{00000000-0005-0000-0000-0000E96C0000}"/>
    <cellStyle name="60% - Énfasis6 2 2 2 3 2 3 2" xfId="29343" xr:uid="{00000000-0005-0000-0000-0000EA6C0000}"/>
    <cellStyle name="60% - Énfasis6 2 2 2 3 2 4" xfId="16411" xr:uid="{00000000-0005-0000-0000-0000EB6C0000}"/>
    <cellStyle name="60% - Énfasis6 2 2 2 3 2 4 2" xfId="34228" xr:uid="{00000000-0005-0000-0000-0000EC6C0000}"/>
    <cellStyle name="60% - Énfasis6 2 2 2 3 2 5" xfId="21652" xr:uid="{00000000-0005-0000-0000-0000ED6C0000}"/>
    <cellStyle name="60% - Énfasis6 2 2 2 3 2 6" xfId="12161" xr:uid="{00000000-0005-0000-0000-0000EE6C0000}"/>
    <cellStyle name="60% - Énfasis6 2 2 2 3 2 7" xfId="24302" xr:uid="{00000000-0005-0000-0000-0000EF6C0000}"/>
    <cellStyle name="60% - Énfasis6 2 2 2 3 2 8" xfId="39132" xr:uid="{00000000-0005-0000-0000-0000F06C0000}"/>
    <cellStyle name="60% - Énfasis6 2 2 2 3 2 9" xfId="44200" xr:uid="{764977B4-16D2-4E5E-B742-7F03628A861A}"/>
    <cellStyle name="60% - Énfasis6 2 2 2 3 3" xfId="1721" xr:uid="{00000000-0005-0000-0000-0000F16C0000}"/>
    <cellStyle name="60% - Énfasis6 2 2 2 3 3 2" xfId="4163" xr:uid="{00000000-0005-0000-0000-0000F26C0000}"/>
    <cellStyle name="60% - Énfasis6 2 2 2 3 3 2 2" xfId="18273" xr:uid="{00000000-0005-0000-0000-0000F36C0000}"/>
    <cellStyle name="60% - Énfasis6 2 2 2 3 3 2 2 2" xfId="31166" xr:uid="{00000000-0005-0000-0000-0000F46C0000}"/>
    <cellStyle name="60% - Énfasis6 2 2 2 3 3 2 3" xfId="13984" xr:uid="{00000000-0005-0000-0000-0000F56C0000}"/>
    <cellStyle name="60% - Énfasis6 2 2 2 3 3 2 3 2" xfId="36051" xr:uid="{00000000-0005-0000-0000-0000F66C0000}"/>
    <cellStyle name="60% - Énfasis6 2 2 2 3 3 2 4" xfId="9106" xr:uid="{00000000-0005-0000-0000-0000F76C0000}"/>
    <cellStyle name="60% - Énfasis6 2 2 2 3 3 2 5" xfId="26231" xr:uid="{00000000-0005-0000-0000-0000F86C0000}"/>
    <cellStyle name="60% - Énfasis6 2 2 2 3 3 2 6" xfId="41060" xr:uid="{00000000-0005-0000-0000-0000F96C0000}"/>
    <cellStyle name="60% - Énfasis6 2 2 2 3 3 2 7" xfId="46123" xr:uid="{6570919B-8215-4B5C-B348-D91F24A62EEB}"/>
    <cellStyle name="60% - Énfasis6 2 2 2 3 3 3" xfId="6637" xr:uid="{00000000-0005-0000-0000-0000FA6C0000}"/>
    <cellStyle name="60% - Énfasis6 2 2 2 3 3 3 2" xfId="28730" xr:uid="{00000000-0005-0000-0000-0000FB6C0000}"/>
    <cellStyle name="60% - Énfasis6 2 2 2 3 3 4" xfId="21039" xr:uid="{00000000-0005-0000-0000-0000FC6C0000}"/>
    <cellStyle name="60% - Énfasis6 2 2 2 3 3 4 2" xfId="33615" xr:uid="{00000000-0005-0000-0000-0000FD6C0000}"/>
    <cellStyle name="60% - Énfasis6 2 2 2 3 3 5" xfId="11548" xr:uid="{00000000-0005-0000-0000-0000FE6C0000}"/>
    <cellStyle name="60% - Énfasis6 2 2 2 3 3 6" xfId="23689" xr:uid="{00000000-0005-0000-0000-0000FF6C0000}"/>
    <cellStyle name="60% - Énfasis6 2 2 2 3 3 7" xfId="38519" xr:uid="{00000000-0005-0000-0000-0000006D0000}"/>
    <cellStyle name="60% - Énfasis6 2 2 2 3 3 8" xfId="43587" xr:uid="{72E9886D-D414-4AF3-9D1C-DC34C805FD6A}"/>
    <cellStyle name="60% - Énfasis6 2 2 2 3 4" xfId="3225" xr:uid="{00000000-0005-0000-0000-0000016D0000}"/>
    <cellStyle name="60% - Énfasis6 2 2 2 3 4 2" xfId="17335" xr:uid="{00000000-0005-0000-0000-0000026D0000}"/>
    <cellStyle name="60% - Énfasis6 2 2 2 3 4 2 2" xfId="30228" xr:uid="{00000000-0005-0000-0000-0000036D0000}"/>
    <cellStyle name="60% - Énfasis6 2 2 2 3 4 3" xfId="13046" xr:uid="{00000000-0005-0000-0000-0000046D0000}"/>
    <cellStyle name="60% - Énfasis6 2 2 2 3 4 3 2" xfId="35113" xr:uid="{00000000-0005-0000-0000-0000056D0000}"/>
    <cellStyle name="60% - Énfasis6 2 2 2 3 4 4" xfId="8168" xr:uid="{00000000-0005-0000-0000-0000066D0000}"/>
    <cellStyle name="60% - Énfasis6 2 2 2 3 4 5" xfId="25293" xr:uid="{00000000-0005-0000-0000-0000076D0000}"/>
    <cellStyle name="60% - Énfasis6 2 2 2 3 4 6" xfId="40122" xr:uid="{00000000-0005-0000-0000-0000086D0000}"/>
    <cellStyle name="60% - Énfasis6 2 2 2 3 4 7" xfId="45185" xr:uid="{9D8AA2DB-AD32-4595-BFB9-4C22EDC87859}"/>
    <cellStyle name="60% - Énfasis6 2 2 2 3 5" xfId="5699" xr:uid="{00000000-0005-0000-0000-0000096D0000}"/>
    <cellStyle name="60% - Énfasis6 2 2 2 3 5 2" xfId="27792" xr:uid="{00000000-0005-0000-0000-00000A6D0000}"/>
    <cellStyle name="60% - Énfasis6 2 2 2 3 6" xfId="15780" xr:uid="{00000000-0005-0000-0000-00000B6D0000}"/>
    <cellStyle name="60% - Énfasis6 2 2 2 3 6 2" xfId="32677" xr:uid="{00000000-0005-0000-0000-00000C6D0000}"/>
    <cellStyle name="60% - Énfasis6 2 2 2 3 7" xfId="20083" xr:uid="{00000000-0005-0000-0000-00000D6D0000}"/>
    <cellStyle name="60% - Énfasis6 2 2 2 3 8" xfId="10610" xr:uid="{00000000-0005-0000-0000-00000E6D0000}"/>
    <cellStyle name="60% - Énfasis6 2 2 2 3 9" xfId="22751" xr:uid="{00000000-0005-0000-0000-00000F6D0000}"/>
    <cellStyle name="60% - Énfasis6 2 2 2 4" xfId="1260" xr:uid="{00000000-0005-0000-0000-0000106D0000}"/>
    <cellStyle name="60% - Énfasis6 2 2 2 4 2" xfId="3705" xr:uid="{00000000-0005-0000-0000-0000116D0000}"/>
    <cellStyle name="60% - Énfasis6 2 2 2 4 2 2" xfId="17815" xr:uid="{00000000-0005-0000-0000-0000126D0000}"/>
    <cellStyle name="60% - Énfasis6 2 2 2 4 2 2 2" xfId="30708" xr:uid="{00000000-0005-0000-0000-0000136D0000}"/>
    <cellStyle name="60% - Énfasis6 2 2 2 4 2 3" xfId="13526" xr:uid="{00000000-0005-0000-0000-0000146D0000}"/>
    <cellStyle name="60% - Énfasis6 2 2 2 4 2 3 2" xfId="35593" xr:uid="{00000000-0005-0000-0000-0000156D0000}"/>
    <cellStyle name="60% - Énfasis6 2 2 2 4 2 4" xfId="8648" xr:uid="{00000000-0005-0000-0000-0000166D0000}"/>
    <cellStyle name="60% - Énfasis6 2 2 2 4 2 5" xfId="25773" xr:uid="{00000000-0005-0000-0000-0000176D0000}"/>
    <cellStyle name="60% - Énfasis6 2 2 2 4 2 6" xfId="40602" xr:uid="{00000000-0005-0000-0000-0000186D0000}"/>
    <cellStyle name="60% - Énfasis6 2 2 2 4 2 7" xfId="45665" xr:uid="{FA9DBC1A-AF37-43A1-B26F-22810547DD5C}"/>
    <cellStyle name="60% - Énfasis6 2 2 2 4 3" xfId="6179" xr:uid="{00000000-0005-0000-0000-0000196D0000}"/>
    <cellStyle name="60% - Énfasis6 2 2 2 4 3 2" xfId="28272" xr:uid="{00000000-0005-0000-0000-00001A6D0000}"/>
    <cellStyle name="60% - Énfasis6 2 2 2 4 4" xfId="15322" xr:uid="{00000000-0005-0000-0000-00001B6D0000}"/>
    <cellStyle name="60% - Énfasis6 2 2 2 4 4 2" xfId="33157" xr:uid="{00000000-0005-0000-0000-00001C6D0000}"/>
    <cellStyle name="60% - Énfasis6 2 2 2 4 5" xfId="20581" xr:uid="{00000000-0005-0000-0000-00001D6D0000}"/>
    <cellStyle name="60% - Énfasis6 2 2 2 4 6" xfId="11090" xr:uid="{00000000-0005-0000-0000-00001E6D0000}"/>
    <cellStyle name="60% - Énfasis6 2 2 2 4 7" xfId="23231" xr:uid="{00000000-0005-0000-0000-00001F6D0000}"/>
    <cellStyle name="60% - Énfasis6 2 2 2 4 8" xfId="38061" xr:uid="{00000000-0005-0000-0000-0000206D0000}"/>
    <cellStyle name="60% - Énfasis6 2 2 2 4 9" xfId="43129" xr:uid="{769FEE68-A507-4A33-9035-2463FE118BB5}"/>
    <cellStyle name="60% - Énfasis6 2 2 2 5" xfId="1876" xr:uid="{00000000-0005-0000-0000-0000216D0000}"/>
    <cellStyle name="60% - Énfasis6 2 2 2 5 2" xfId="4318" xr:uid="{00000000-0005-0000-0000-0000226D0000}"/>
    <cellStyle name="60% - Énfasis6 2 2 2 5 2 2" xfId="18428" xr:uid="{00000000-0005-0000-0000-0000236D0000}"/>
    <cellStyle name="60% - Énfasis6 2 2 2 5 2 2 2" xfId="31321" xr:uid="{00000000-0005-0000-0000-0000246D0000}"/>
    <cellStyle name="60% - Énfasis6 2 2 2 5 2 3" xfId="14139" xr:uid="{00000000-0005-0000-0000-0000256D0000}"/>
    <cellStyle name="60% - Énfasis6 2 2 2 5 2 3 2" xfId="36206" xr:uid="{00000000-0005-0000-0000-0000266D0000}"/>
    <cellStyle name="60% - Énfasis6 2 2 2 5 2 4" xfId="9261" xr:uid="{00000000-0005-0000-0000-0000276D0000}"/>
    <cellStyle name="60% - Énfasis6 2 2 2 5 2 5" xfId="26386" xr:uid="{00000000-0005-0000-0000-0000286D0000}"/>
    <cellStyle name="60% - Énfasis6 2 2 2 5 2 6" xfId="41215" xr:uid="{00000000-0005-0000-0000-0000296D0000}"/>
    <cellStyle name="60% - Énfasis6 2 2 2 5 2 7" xfId="46278" xr:uid="{46E95D2F-F587-42DA-9C22-24F12A0920CB}"/>
    <cellStyle name="60% - Énfasis6 2 2 2 5 3" xfId="6792" xr:uid="{00000000-0005-0000-0000-00002A6D0000}"/>
    <cellStyle name="60% - Énfasis6 2 2 2 5 3 2" xfId="28885" xr:uid="{00000000-0005-0000-0000-00002B6D0000}"/>
    <cellStyle name="60% - Énfasis6 2 2 2 5 4" xfId="15953" xr:uid="{00000000-0005-0000-0000-00002C6D0000}"/>
    <cellStyle name="60% - Énfasis6 2 2 2 5 4 2" xfId="33770" xr:uid="{00000000-0005-0000-0000-00002D6D0000}"/>
    <cellStyle name="60% - Énfasis6 2 2 2 5 5" xfId="21194" xr:uid="{00000000-0005-0000-0000-00002E6D0000}"/>
    <cellStyle name="60% - Énfasis6 2 2 2 5 6" xfId="11703" xr:uid="{00000000-0005-0000-0000-00002F6D0000}"/>
    <cellStyle name="60% - Énfasis6 2 2 2 5 7" xfId="23844" xr:uid="{00000000-0005-0000-0000-0000306D0000}"/>
    <cellStyle name="60% - Énfasis6 2 2 2 5 8" xfId="38674" xr:uid="{00000000-0005-0000-0000-0000316D0000}"/>
    <cellStyle name="60% - Énfasis6 2 2 2 5 9" xfId="43742" xr:uid="{AF1A4DA2-F64E-4B02-87B6-944410A67136}"/>
    <cellStyle name="60% - Énfasis6 2 2 2 6" xfId="2532" xr:uid="{00000000-0005-0000-0000-0000326D0000}"/>
    <cellStyle name="60% - Énfasis6 2 2 2 6 2" xfId="4974" xr:uid="{00000000-0005-0000-0000-0000336D0000}"/>
    <cellStyle name="60% - Énfasis6 2 2 2 6 2 2" xfId="19084" xr:uid="{00000000-0005-0000-0000-0000346D0000}"/>
    <cellStyle name="60% - Énfasis6 2 2 2 6 2 2 2" xfId="31977" xr:uid="{00000000-0005-0000-0000-0000356D0000}"/>
    <cellStyle name="60% - Énfasis6 2 2 2 6 2 3" xfId="14795" xr:uid="{00000000-0005-0000-0000-0000366D0000}"/>
    <cellStyle name="60% - Énfasis6 2 2 2 6 2 3 2" xfId="36862" xr:uid="{00000000-0005-0000-0000-0000376D0000}"/>
    <cellStyle name="60% - Énfasis6 2 2 2 6 2 4" xfId="9917" xr:uid="{00000000-0005-0000-0000-0000386D0000}"/>
    <cellStyle name="60% - Énfasis6 2 2 2 6 2 5" xfId="27042" xr:uid="{00000000-0005-0000-0000-0000396D0000}"/>
    <cellStyle name="60% - Énfasis6 2 2 2 6 2 6" xfId="41871" xr:uid="{00000000-0005-0000-0000-00003A6D0000}"/>
    <cellStyle name="60% - Énfasis6 2 2 2 6 2 7" xfId="46934" xr:uid="{483B9647-205E-461C-B6EB-C5F04F749059}"/>
    <cellStyle name="60% - Énfasis6 2 2 2 6 3" xfId="7448" xr:uid="{00000000-0005-0000-0000-00003B6D0000}"/>
    <cellStyle name="60% - Énfasis6 2 2 2 6 3 2" xfId="29541" xr:uid="{00000000-0005-0000-0000-00003C6D0000}"/>
    <cellStyle name="60% - Énfasis6 2 2 2 6 4" xfId="16609" xr:uid="{00000000-0005-0000-0000-00003D6D0000}"/>
    <cellStyle name="60% - Énfasis6 2 2 2 6 4 2" xfId="34426" xr:uid="{00000000-0005-0000-0000-00003E6D0000}"/>
    <cellStyle name="60% - Énfasis6 2 2 2 6 5" xfId="21850" xr:uid="{00000000-0005-0000-0000-00003F6D0000}"/>
    <cellStyle name="60% - Énfasis6 2 2 2 6 6" xfId="12359" xr:uid="{00000000-0005-0000-0000-0000406D0000}"/>
    <cellStyle name="60% - Énfasis6 2 2 2 6 7" xfId="24500" xr:uid="{00000000-0005-0000-0000-0000416D0000}"/>
    <cellStyle name="60% - Énfasis6 2 2 2 6 8" xfId="39330" xr:uid="{00000000-0005-0000-0000-0000426D0000}"/>
    <cellStyle name="60% - Énfasis6 2 2 2 6 9" xfId="44398" xr:uid="{622072D9-6943-46FD-8349-B54A6A3CF25E}"/>
    <cellStyle name="60% - Énfasis6 2 2 2 7" xfId="985" xr:uid="{00000000-0005-0000-0000-0000436D0000}"/>
    <cellStyle name="60% - Énfasis6 2 2 2 7 2" xfId="3430" xr:uid="{00000000-0005-0000-0000-0000446D0000}"/>
    <cellStyle name="60% - Énfasis6 2 2 2 7 2 2" xfId="17540" xr:uid="{00000000-0005-0000-0000-0000456D0000}"/>
    <cellStyle name="60% - Énfasis6 2 2 2 7 2 2 2" xfId="30433" xr:uid="{00000000-0005-0000-0000-0000466D0000}"/>
    <cellStyle name="60% - Énfasis6 2 2 2 7 2 3" xfId="13251" xr:uid="{00000000-0005-0000-0000-0000476D0000}"/>
    <cellStyle name="60% - Énfasis6 2 2 2 7 2 3 2" xfId="35318" xr:uid="{00000000-0005-0000-0000-0000486D0000}"/>
    <cellStyle name="60% - Énfasis6 2 2 2 7 2 4" xfId="8373" xr:uid="{00000000-0005-0000-0000-0000496D0000}"/>
    <cellStyle name="60% - Énfasis6 2 2 2 7 2 5" xfId="25498" xr:uid="{00000000-0005-0000-0000-00004A6D0000}"/>
    <cellStyle name="60% - Énfasis6 2 2 2 7 2 6" xfId="40327" xr:uid="{00000000-0005-0000-0000-00004B6D0000}"/>
    <cellStyle name="60% - Énfasis6 2 2 2 7 2 7" xfId="45390" xr:uid="{2D1BC8A4-20EB-4E18-92BC-E57A162FD9BE}"/>
    <cellStyle name="60% - Énfasis6 2 2 2 7 3" xfId="5904" xr:uid="{00000000-0005-0000-0000-00004C6D0000}"/>
    <cellStyle name="60% - Énfasis6 2 2 2 7 3 2" xfId="27997" xr:uid="{00000000-0005-0000-0000-00004D6D0000}"/>
    <cellStyle name="60% - Énfasis6 2 2 2 7 4" xfId="20306" xr:uid="{00000000-0005-0000-0000-00004E6D0000}"/>
    <cellStyle name="60% - Énfasis6 2 2 2 7 4 2" xfId="32882" xr:uid="{00000000-0005-0000-0000-00004F6D0000}"/>
    <cellStyle name="60% - Énfasis6 2 2 2 7 5" xfId="10815" xr:uid="{00000000-0005-0000-0000-0000506D0000}"/>
    <cellStyle name="60% - Énfasis6 2 2 2 7 6" xfId="22956" xr:uid="{00000000-0005-0000-0000-0000516D0000}"/>
    <cellStyle name="60% - Énfasis6 2 2 2 7 7" xfId="37786" xr:uid="{00000000-0005-0000-0000-0000526D0000}"/>
    <cellStyle name="60% - Énfasis6 2 2 2 7 8" xfId="42854" xr:uid="{2260730E-6E13-4B1F-85F5-3C262C28A5EC}"/>
    <cellStyle name="60% - Énfasis6 2 2 2 8" xfId="2767" xr:uid="{00000000-0005-0000-0000-0000536D0000}"/>
    <cellStyle name="60% - Énfasis6 2 2 2 8 2" xfId="16877" xr:uid="{00000000-0005-0000-0000-0000546D0000}"/>
    <cellStyle name="60% - Énfasis6 2 2 2 8 2 2" xfId="29770" xr:uid="{00000000-0005-0000-0000-0000556D0000}"/>
    <cellStyle name="60% - Énfasis6 2 2 2 8 3" xfId="12588" xr:uid="{00000000-0005-0000-0000-0000566D0000}"/>
    <cellStyle name="60% - Énfasis6 2 2 2 8 3 2" xfId="34655" xr:uid="{00000000-0005-0000-0000-0000576D0000}"/>
    <cellStyle name="60% - Énfasis6 2 2 2 8 4" xfId="7710" xr:uid="{00000000-0005-0000-0000-0000586D0000}"/>
    <cellStyle name="60% - Énfasis6 2 2 2 8 5" xfId="24833" xr:uid="{00000000-0005-0000-0000-0000596D0000}"/>
    <cellStyle name="60% - Énfasis6 2 2 2 8 6" xfId="39662" xr:uid="{00000000-0005-0000-0000-00005A6D0000}"/>
    <cellStyle name="60% - Énfasis6 2 2 2 8 7" xfId="44727" xr:uid="{8AA55204-D3A6-4B97-8553-5B8336A0A411}"/>
    <cellStyle name="60% - Énfasis6 2 2 2 9" xfId="5239" xr:uid="{00000000-0005-0000-0000-00005B6D0000}"/>
    <cellStyle name="60% - Énfasis6 2 2 2 9 2" xfId="27332" xr:uid="{00000000-0005-0000-0000-00005C6D0000}"/>
    <cellStyle name="60% - Énfasis6 2 2 20" xfId="37055" xr:uid="{00000000-0005-0000-0000-00005D6D0000}"/>
    <cellStyle name="60% - Énfasis6 2 2 21" xfId="42128" xr:uid="{7AADC377-D75B-4F9B-9CA4-5312631D3CC7}"/>
    <cellStyle name="60% - Énfasis6 2 2 3" xfId="360" xr:uid="{00000000-0005-0000-0000-00005E6D0000}"/>
    <cellStyle name="60% - Énfasis6 2 2 3 10" xfId="19314" xr:uid="{00000000-0005-0000-0000-00005F6D0000}"/>
    <cellStyle name="60% - Énfasis6 2 2 3 11" xfId="19726" xr:uid="{00000000-0005-0000-0000-0000606D0000}"/>
    <cellStyle name="60% - Énfasis6 2 2 3 12" xfId="10253" xr:uid="{00000000-0005-0000-0000-0000616D0000}"/>
    <cellStyle name="60% - Énfasis6 2 2 3 13" xfId="22394" xr:uid="{00000000-0005-0000-0000-0000626D0000}"/>
    <cellStyle name="60% - Énfasis6 2 2 3 14" xfId="37224" xr:uid="{00000000-0005-0000-0000-0000636D0000}"/>
    <cellStyle name="60% - Énfasis6 2 2 3 15" xfId="42292" xr:uid="{2A207708-DDFF-45F7-8383-AFDB2D7090CE}"/>
    <cellStyle name="60% - Énfasis6 2 2 3 2" xfId="725" xr:uid="{00000000-0005-0000-0000-0000646D0000}"/>
    <cellStyle name="60% - Énfasis6 2 2 3 2 10" xfId="37582" xr:uid="{00000000-0005-0000-0000-0000656D0000}"/>
    <cellStyle name="60% - Énfasis6 2 2 3 2 11" xfId="42650" xr:uid="{30CB6095-9EDA-45CA-A506-968688A1C158}"/>
    <cellStyle name="60% - Énfasis6 2 2 3 2 2" xfId="2335" xr:uid="{00000000-0005-0000-0000-0000666D0000}"/>
    <cellStyle name="60% - Énfasis6 2 2 3 2 2 2" xfId="4777" xr:uid="{00000000-0005-0000-0000-0000676D0000}"/>
    <cellStyle name="60% - Énfasis6 2 2 3 2 2 2 2" xfId="18887" xr:uid="{00000000-0005-0000-0000-0000686D0000}"/>
    <cellStyle name="60% - Énfasis6 2 2 3 2 2 2 2 2" xfId="31780" xr:uid="{00000000-0005-0000-0000-0000696D0000}"/>
    <cellStyle name="60% - Énfasis6 2 2 3 2 2 2 3" xfId="14598" xr:uid="{00000000-0005-0000-0000-00006A6D0000}"/>
    <cellStyle name="60% - Énfasis6 2 2 3 2 2 2 3 2" xfId="36665" xr:uid="{00000000-0005-0000-0000-00006B6D0000}"/>
    <cellStyle name="60% - Énfasis6 2 2 3 2 2 2 4" xfId="9720" xr:uid="{00000000-0005-0000-0000-00006C6D0000}"/>
    <cellStyle name="60% - Énfasis6 2 2 3 2 2 2 5" xfId="26845" xr:uid="{00000000-0005-0000-0000-00006D6D0000}"/>
    <cellStyle name="60% - Énfasis6 2 2 3 2 2 2 6" xfId="41674" xr:uid="{00000000-0005-0000-0000-00006E6D0000}"/>
    <cellStyle name="60% - Énfasis6 2 2 3 2 2 2 7" xfId="46737" xr:uid="{B2DF4D20-48C4-4777-9247-BAC51BEB28CF}"/>
    <cellStyle name="60% - Énfasis6 2 2 3 2 2 3" xfId="7251" xr:uid="{00000000-0005-0000-0000-00006F6D0000}"/>
    <cellStyle name="60% - Énfasis6 2 2 3 2 2 3 2" xfId="29344" xr:uid="{00000000-0005-0000-0000-0000706D0000}"/>
    <cellStyle name="60% - Énfasis6 2 2 3 2 2 4" xfId="16412" xr:uid="{00000000-0005-0000-0000-0000716D0000}"/>
    <cellStyle name="60% - Énfasis6 2 2 3 2 2 4 2" xfId="34229" xr:uid="{00000000-0005-0000-0000-0000726D0000}"/>
    <cellStyle name="60% - Énfasis6 2 2 3 2 2 5" xfId="21653" xr:uid="{00000000-0005-0000-0000-0000736D0000}"/>
    <cellStyle name="60% - Énfasis6 2 2 3 2 2 6" xfId="12162" xr:uid="{00000000-0005-0000-0000-0000746D0000}"/>
    <cellStyle name="60% - Énfasis6 2 2 3 2 2 7" xfId="24303" xr:uid="{00000000-0005-0000-0000-0000756D0000}"/>
    <cellStyle name="60% - Énfasis6 2 2 3 2 2 8" xfId="39133" xr:uid="{00000000-0005-0000-0000-0000766D0000}"/>
    <cellStyle name="60% - Énfasis6 2 2 3 2 2 9" xfId="44201" xr:uid="{94298D66-D5FF-4B7F-9EE7-07A1879EB9E2}"/>
    <cellStyle name="60% - Énfasis6 2 2 3 2 3" xfId="1722" xr:uid="{00000000-0005-0000-0000-0000776D0000}"/>
    <cellStyle name="60% - Énfasis6 2 2 3 2 3 2" xfId="4164" xr:uid="{00000000-0005-0000-0000-0000786D0000}"/>
    <cellStyle name="60% - Énfasis6 2 2 3 2 3 2 2" xfId="18274" xr:uid="{00000000-0005-0000-0000-0000796D0000}"/>
    <cellStyle name="60% - Énfasis6 2 2 3 2 3 2 2 2" xfId="31167" xr:uid="{00000000-0005-0000-0000-00007A6D0000}"/>
    <cellStyle name="60% - Énfasis6 2 2 3 2 3 2 3" xfId="13985" xr:uid="{00000000-0005-0000-0000-00007B6D0000}"/>
    <cellStyle name="60% - Énfasis6 2 2 3 2 3 2 3 2" xfId="36052" xr:uid="{00000000-0005-0000-0000-00007C6D0000}"/>
    <cellStyle name="60% - Énfasis6 2 2 3 2 3 2 4" xfId="9107" xr:uid="{00000000-0005-0000-0000-00007D6D0000}"/>
    <cellStyle name="60% - Énfasis6 2 2 3 2 3 2 5" xfId="26232" xr:uid="{00000000-0005-0000-0000-00007E6D0000}"/>
    <cellStyle name="60% - Énfasis6 2 2 3 2 3 2 6" xfId="41061" xr:uid="{00000000-0005-0000-0000-00007F6D0000}"/>
    <cellStyle name="60% - Énfasis6 2 2 3 2 3 2 7" xfId="46124" xr:uid="{B6FAC3A2-B46B-4E74-9815-C4343C387BD3}"/>
    <cellStyle name="60% - Énfasis6 2 2 3 2 3 3" xfId="6638" xr:uid="{00000000-0005-0000-0000-0000806D0000}"/>
    <cellStyle name="60% - Énfasis6 2 2 3 2 3 3 2" xfId="28731" xr:uid="{00000000-0005-0000-0000-0000816D0000}"/>
    <cellStyle name="60% - Énfasis6 2 2 3 2 3 4" xfId="21040" xr:uid="{00000000-0005-0000-0000-0000826D0000}"/>
    <cellStyle name="60% - Énfasis6 2 2 3 2 3 4 2" xfId="33616" xr:uid="{00000000-0005-0000-0000-0000836D0000}"/>
    <cellStyle name="60% - Énfasis6 2 2 3 2 3 5" xfId="11549" xr:uid="{00000000-0005-0000-0000-0000846D0000}"/>
    <cellStyle name="60% - Énfasis6 2 2 3 2 3 6" xfId="23690" xr:uid="{00000000-0005-0000-0000-0000856D0000}"/>
    <cellStyle name="60% - Énfasis6 2 2 3 2 3 7" xfId="38520" xr:uid="{00000000-0005-0000-0000-0000866D0000}"/>
    <cellStyle name="60% - Énfasis6 2 2 3 2 3 8" xfId="43588" xr:uid="{8FCE0E78-D838-4884-B723-F8130ABD01AC}"/>
    <cellStyle name="60% - Énfasis6 2 2 3 2 4" xfId="3226" xr:uid="{00000000-0005-0000-0000-0000876D0000}"/>
    <cellStyle name="60% - Énfasis6 2 2 3 2 4 2" xfId="17336" xr:uid="{00000000-0005-0000-0000-0000886D0000}"/>
    <cellStyle name="60% - Énfasis6 2 2 3 2 4 2 2" xfId="30229" xr:uid="{00000000-0005-0000-0000-0000896D0000}"/>
    <cellStyle name="60% - Énfasis6 2 2 3 2 4 3" xfId="13047" xr:uid="{00000000-0005-0000-0000-00008A6D0000}"/>
    <cellStyle name="60% - Énfasis6 2 2 3 2 4 3 2" xfId="35114" xr:uid="{00000000-0005-0000-0000-00008B6D0000}"/>
    <cellStyle name="60% - Énfasis6 2 2 3 2 4 4" xfId="8169" xr:uid="{00000000-0005-0000-0000-00008C6D0000}"/>
    <cellStyle name="60% - Énfasis6 2 2 3 2 4 5" xfId="25294" xr:uid="{00000000-0005-0000-0000-00008D6D0000}"/>
    <cellStyle name="60% - Énfasis6 2 2 3 2 4 6" xfId="40123" xr:uid="{00000000-0005-0000-0000-00008E6D0000}"/>
    <cellStyle name="60% - Énfasis6 2 2 3 2 4 7" xfId="45186" xr:uid="{AA045412-3436-494C-9021-23A0F7387CE4}"/>
    <cellStyle name="60% - Énfasis6 2 2 3 2 5" xfId="5700" xr:uid="{00000000-0005-0000-0000-00008F6D0000}"/>
    <cellStyle name="60% - Énfasis6 2 2 3 2 5 2" xfId="27793" xr:uid="{00000000-0005-0000-0000-0000906D0000}"/>
    <cellStyle name="60% - Énfasis6 2 2 3 2 6" xfId="15781" xr:uid="{00000000-0005-0000-0000-0000916D0000}"/>
    <cellStyle name="60% - Énfasis6 2 2 3 2 6 2" xfId="32678" xr:uid="{00000000-0005-0000-0000-0000926D0000}"/>
    <cellStyle name="60% - Énfasis6 2 2 3 2 7" xfId="20084" xr:uid="{00000000-0005-0000-0000-0000936D0000}"/>
    <cellStyle name="60% - Énfasis6 2 2 3 2 8" xfId="10611" xr:uid="{00000000-0005-0000-0000-0000946D0000}"/>
    <cellStyle name="60% - Énfasis6 2 2 3 2 9" xfId="22752" xr:uid="{00000000-0005-0000-0000-0000956D0000}"/>
    <cellStyle name="60% - Énfasis6 2 2 3 3" xfId="1364" xr:uid="{00000000-0005-0000-0000-0000966D0000}"/>
    <cellStyle name="60% - Énfasis6 2 2 3 3 2" xfId="3806" xr:uid="{00000000-0005-0000-0000-0000976D0000}"/>
    <cellStyle name="60% - Énfasis6 2 2 3 3 2 2" xfId="17916" xr:uid="{00000000-0005-0000-0000-0000986D0000}"/>
    <cellStyle name="60% - Énfasis6 2 2 3 3 2 2 2" xfId="30809" xr:uid="{00000000-0005-0000-0000-0000996D0000}"/>
    <cellStyle name="60% - Énfasis6 2 2 3 3 2 3" xfId="13627" xr:uid="{00000000-0005-0000-0000-00009A6D0000}"/>
    <cellStyle name="60% - Énfasis6 2 2 3 3 2 3 2" xfId="35694" xr:uid="{00000000-0005-0000-0000-00009B6D0000}"/>
    <cellStyle name="60% - Énfasis6 2 2 3 3 2 4" xfId="8749" xr:uid="{00000000-0005-0000-0000-00009C6D0000}"/>
    <cellStyle name="60% - Énfasis6 2 2 3 3 2 5" xfId="25874" xr:uid="{00000000-0005-0000-0000-00009D6D0000}"/>
    <cellStyle name="60% - Énfasis6 2 2 3 3 2 6" xfId="40703" xr:uid="{00000000-0005-0000-0000-00009E6D0000}"/>
    <cellStyle name="60% - Énfasis6 2 2 3 3 2 7" xfId="45766" xr:uid="{7E371E0C-BE65-4389-8DDF-D7DC01041890}"/>
    <cellStyle name="60% - Énfasis6 2 2 3 3 3" xfId="6280" xr:uid="{00000000-0005-0000-0000-00009F6D0000}"/>
    <cellStyle name="60% - Énfasis6 2 2 3 3 3 2" xfId="28373" xr:uid="{00000000-0005-0000-0000-0000A06D0000}"/>
    <cellStyle name="60% - Énfasis6 2 2 3 3 4" xfId="15423" xr:uid="{00000000-0005-0000-0000-0000A16D0000}"/>
    <cellStyle name="60% - Énfasis6 2 2 3 3 4 2" xfId="33258" xr:uid="{00000000-0005-0000-0000-0000A26D0000}"/>
    <cellStyle name="60% - Énfasis6 2 2 3 3 5" xfId="20682" xr:uid="{00000000-0005-0000-0000-0000A36D0000}"/>
    <cellStyle name="60% - Énfasis6 2 2 3 3 6" xfId="11191" xr:uid="{00000000-0005-0000-0000-0000A46D0000}"/>
    <cellStyle name="60% - Énfasis6 2 2 3 3 7" xfId="23332" xr:uid="{00000000-0005-0000-0000-0000A56D0000}"/>
    <cellStyle name="60% - Énfasis6 2 2 3 3 8" xfId="38162" xr:uid="{00000000-0005-0000-0000-0000A66D0000}"/>
    <cellStyle name="60% - Énfasis6 2 2 3 3 9" xfId="43230" xr:uid="{F6D0DB59-2F39-482A-92A6-48C4BF5ED46C}"/>
    <cellStyle name="60% - Énfasis6 2 2 3 4" xfId="1977" xr:uid="{00000000-0005-0000-0000-0000A76D0000}"/>
    <cellStyle name="60% - Énfasis6 2 2 3 4 2" xfId="4419" xr:uid="{00000000-0005-0000-0000-0000A86D0000}"/>
    <cellStyle name="60% - Énfasis6 2 2 3 4 2 2" xfId="18529" xr:uid="{00000000-0005-0000-0000-0000A96D0000}"/>
    <cellStyle name="60% - Énfasis6 2 2 3 4 2 2 2" xfId="31422" xr:uid="{00000000-0005-0000-0000-0000AA6D0000}"/>
    <cellStyle name="60% - Énfasis6 2 2 3 4 2 3" xfId="14240" xr:uid="{00000000-0005-0000-0000-0000AB6D0000}"/>
    <cellStyle name="60% - Énfasis6 2 2 3 4 2 3 2" xfId="36307" xr:uid="{00000000-0005-0000-0000-0000AC6D0000}"/>
    <cellStyle name="60% - Énfasis6 2 2 3 4 2 4" xfId="9362" xr:uid="{00000000-0005-0000-0000-0000AD6D0000}"/>
    <cellStyle name="60% - Énfasis6 2 2 3 4 2 5" xfId="26487" xr:uid="{00000000-0005-0000-0000-0000AE6D0000}"/>
    <cellStyle name="60% - Énfasis6 2 2 3 4 2 6" xfId="41316" xr:uid="{00000000-0005-0000-0000-0000AF6D0000}"/>
    <cellStyle name="60% - Énfasis6 2 2 3 4 2 7" xfId="46379" xr:uid="{224F37EE-A358-4F29-B04D-0D5FCE62DD6D}"/>
    <cellStyle name="60% - Énfasis6 2 2 3 4 3" xfId="6893" xr:uid="{00000000-0005-0000-0000-0000B06D0000}"/>
    <cellStyle name="60% - Énfasis6 2 2 3 4 3 2" xfId="28986" xr:uid="{00000000-0005-0000-0000-0000B16D0000}"/>
    <cellStyle name="60% - Énfasis6 2 2 3 4 4" xfId="16054" xr:uid="{00000000-0005-0000-0000-0000B26D0000}"/>
    <cellStyle name="60% - Énfasis6 2 2 3 4 4 2" xfId="33871" xr:uid="{00000000-0005-0000-0000-0000B36D0000}"/>
    <cellStyle name="60% - Énfasis6 2 2 3 4 5" xfId="21295" xr:uid="{00000000-0005-0000-0000-0000B46D0000}"/>
    <cellStyle name="60% - Énfasis6 2 2 3 4 6" xfId="11804" xr:uid="{00000000-0005-0000-0000-0000B56D0000}"/>
    <cellStyle name="60% - Énfasis6 2 2 3 4 7" xfId="23945" xr:uid="{00000000-0005-0000-0000-0000B66D0000}"/>
    <cellStyle name="60% - Énfasis6 2 2 3 4 8" xfId="38775" xr:uid="{00000000-0005-0000-0000-0000B76D0000}"/>
    <cellStyle name="60% - Énfasis6 2 2 3 4 9" xfId="43843" xr:uid="{377024BA-E821-46DD-A480-BA75D8B3E3A4}"/>
    <cellStyle name="60% - Énfasis6 2 2 3 5" xfId="2601" xr:uid="{00000000-0005-0000-0000-0000B86D0000}"/>
    <cellStyle name="60% - Énfasis6 2 2 3 5 2" xfId="5043" xr:uid="{00000000-0005-0000-0000-0000B96D0000}"/>
    <cellStyle name="60% - Énfasis6 2 2 3 5 2 2" xfId="19153" xr:uid="{00000000-0005-0000-0000-0000BA6D0000}"/>
    <cellStyle name="60% - Énfasis6 2 2 3 5 2 2 2" xfId="32046" xr:uid="{00000000-0005-0000-0000-0000BB6D0000}"/>
    <cellStyle name="60% - Énfasis6 2 2 3 5 2 3" xfId="14864" xr:uid="{00000000-0005-0000-0000-0000BC6D0000}"/>
    <cellStyle name="60% - Énfasis6 2 2 3 5 2 3 2" xfId="36931" xr:uid="{00000000-0005-0000-0000-0000BD6D0000}"/>
    <cellStyle name="60% - Énfasis6 2 2 3 5 2 4" xfId="9986" xr:uid="{00000000-0005-0000-0000-0000BE6D0000}"/>
    <cellStyle name="60% - Énfasis6 2 2 3 5 2 5" xfId="27111" xr:uid="{00000000-0005-0000-0000-0000BF6D0000}"/>
    <cellStyle name="60% - Énfasis6 2 2 3 5 2 6" xfId="41940" xr:uid="{00000000-0005-0000-0000-0000C06D0000}"/>
    <cellStyle name="60% - Énfasis6 2 2 3 5 2 7" xfId="47003" xr:uid="{D2872219-6ED0-425C-8187-224A4F47F3D0}"/>
    <cellStyle name="60% - Énfasis6 2 2 3 5 3" xfId="7517" xr:uid="{00000000-0005-0000-0000-0000C16D0000}"/>
    <cellStyle name="60% - Énfasis6 2 2 3 5 3 2" xfId="29610" xr:uid="{00000000-0005-0000-0000-0000C26D0000}"/>
    <cellStyle name="60% - Énfasis6 2 2 3 5 4" xfId="16678" xr:uid="{00000000-0005-0000-0000-0000C36D0000}"/>
    <cellStyle name="60% - Énfasis6 2 2 3 5 4 2" xfId="34495" xr:uid="{00000000-0005-0000-0000-0000C46D0000}"/>
    <cellStyle name="60% - Énfasis6 2 2 3 5 5" xfId="21919" xr:uid="{00000000-0005-0000-0000-0000C56D0000}"/>
    <cellStyle name="60% - Énfasis6 2 2 3 5 6" xfId="12428" xr:uid="{00000000-0005-0000-0000-0000C66D0000}"/>
    <cellStyle name="60% - Énfasis6 2 2 3 5 7" xfId="24569" xr:uid="{00000000-0005-0000-0000-0000C76D0000}"/>
    <cellStyle name="60% - Énfasis6 2 2 3 5 8" xfId="39399" xr:uid="{00000000-0005-0000-0000-0000C86D0000}"/>
    <cellStyle name="60% - Énfasis6 2 2 3 5 9" xfId="44467" xr:uid="{5F1639B5-2F67-4F0F-972C-07C116EF9C4B}"/>
    <cellStyle name="60% - Énfasis6 2 2 3 6" xfId="922" xr:uid="{00000000-0005-0000-0000-0000C96D0000}"/>
    <cellStyle name="60% - Énfasis6 2 2 3 6 2" xfId="3367" xr:uid="{00000000-0005-0000-0000-0000CA6D0000}"/>
    <cellStyle name="60% - Énfasis6 2 2 3 6 2 2" xfId="17477" xr:uid="{00000000-0005-0000-0000-0000CB6D0000}"/>
    <cellStyle name="60% - Énfasis6 2 2 3 6 2 2 2" xfId="30370" xr:uid="{00000000-0005-0000-0000-0000CC6D0000}"/>
    <cellStyle name="60% - Énfasis6 2 2 3 6 2 3" xfId="13188" xr:uid="{00000000-0005-0000-0000-0000CD6D0000}"/>
    <cellStyle name="60% - Énfasis6 2 2 3 6 2 3 2" xfId="35255" xr:uid="{00000000-0005-0000-0000-0000CE6D0000}"/>
    <cellStyle name="60% - Énfasis6 2 2 3 6 2 4" xfId="8310" xr:uid="{00000000-0005-0000-0000-0000CF6D0000}"/>
    <cellStyle name="60% - Énfasis6 2 2 3 6 2 5" xfId="25435" xr:uid="{00000000-0005-0000-0000-0000D06D0000}"/>
    <cellStyle name="60% - Énfasis6 2 2 3 6 2 6" xfId="40264" xr:uid="{00000000-0005-0000-0000-0000D16D0000}"/>
    <cellStyle name="60% - Énfasis6 2 2 3 6 2 7" xfId="45327" xr:uid="{43C0B8E1-6DA6-4DFE-BAD3-D64CBAB798F8}"/>
    <cellStyle name="60% - Énfasis6 2 2 3 6 3" xfId="5841" xr:uid="{00000000-0005-0000-0000-0000D26D0000}"/>
    <cellStyle name="60% - Énfasis6 2 2 3 6 3 2" xfId="27934" xr:uid="{00000000-0005-0000-0000-0000D36D0000}"/>
    <cellStyle name="60% - Énfasis6 2 2 3 6 4" xfId="20243" xr:uid="{00000000-0005-0000-0000-0000D46D0000}"/>
    <cellStyle name="60% - Énfasis6 2 2 3 6 4 2" xfId="32819" xr:uid="{00000000-0005-0000-0000-0000D56D0000}"/>
    <cellStyle name="60% - Énfasis6 2 2 3 6 5" xfId="10752" xr:uid="{00000000-0005-0000-0000-0000D66D0000}"/>
    <cellStyle name="60% - Énfasis6 2 2 3 6 6" xfId="22893" xr:uid="{00000000-0005-0000-0000-0000D76D0000}"/>
    <cellStyle name="60% - Énfasis6 2 2 3 6 7" xfId="37723" xr:uid="{00000000-0005-0000-0000-0000D86D0000}"/>
    <cellStyle name="60% - Énfasis6 2 2 3 6 8" xfId="42791" xr:uid="{6C2851CE-863B-448A-8585-AD52496902C5}"/>
    <cellStyle name="60% - Énfasis6 2 2 3 7" xfId="2868" xr:uid="{00000000-0005-0000-0000-0000D96D0000}"/>
    <cellStyle name="60% - Énfasis6 2 2 3 7 2" xfId="16978" xr:uid="{00000000-0005-0000-0000-0000DA6D0000}"/>
    <cellStyle name="60% - Énfasis6 2 2 3 7 2 2" xfId="29871" xr:uid="{00000000-0005-0000-0000-0000DB6D0000}"/>
    <cellStyle name="60% - Énfasis6 2 2 3 7 3" xfId="12689" xr:uid="{00000000-0005-0000-0000-0000DC6D0000}"/>
    <cellStyle name="60% - Énfasis6 2 2 3 7 3 2" xfId="34756" xr:uid="{00000000-0005-0000-0000-0000DD6D0000}"/>
    <cellStyle name="60% - Énfasis6 2 2 3 7 4" xfId="7811" xr:uid="{00000000-0005-0000-0000-0000DE6D0000}"/>
    <cellStyle name="60% - Énfasis6 2 2 3 7 5" xfId="24936" xr:uid="{00000000-0005-0000-0000-0000DF6D0000}"/>
    <cellStyle name="60% - Énfasis6 2 2 3 7 6" xfId="39765" xr:uid="{00000000-0005-0000-0000-0000E06D0000}"/>
    <cellStyle name="60% - Énfasis6 2 2 3 7 7" xfId="44828" xr:uid="{21E2D22E-3C7E-48DD-BBA2-700A627F8D27}"/>
    <cellStyle name="60% - Énfasis6 2 2 3 8" xfId="5342" xr:uid="{00000000-0005-0000-0000-0000E16D0000}"/>
    <cellStyle name="60% - Énfasis6 2 2 3 8 2" xfId="27435" xr:uid="{00000000-0005-0000-0000-0000E26D0000}"/>
    <cellStyle name="60% - Énfasis6 2 2 3 9" xfId="14985" xr:uid="{00000000-0005-0000-0000-0000E36D0000}"/>
    <cellStyle name="60% - Énfasis6 2 2 3 9 2" xfId="32320" xr:uid="{00000000-0005-0000-0000-0000E46D0000}"/>
    <cellStyle name="60% - Énfasis6 2 2 4" xfId="454" xr:uid="{00000000-0005-0000-0000-0000E56D0000}"/>
    <cellStyle name="60% - Énfasis6 2 2 4 10" xfId="19405" xr:uid="{00000000-0005-0000-0000-0000E66D0000}"/>
    <cellStyle name="60% - Énfasis6 2 2 4 11" xfId="19817" xr:uid="{00000000-0005-0000-0000-0000E76D0000}"/>
    <cellStyle name="60% - Énfasis6 2 2 4 12" xfId="10344" xr:uid="{00000000-0005-0000-0000-0000E86D0000}"/>
    <cellStyle name="60% - Énfasis6 2 2 4 13" xfId="22485" xr:uid="{00000000-0005-0000-0000-0000E96D0000}"/>
    <cellStyle name="60% - Énfasis6 2 2 4 14" xfId="37315" xr:uid="{00000000-0005-0000-0000-0000EA6D0000}"/>
    <cellStyle name="60% - Énfasis6 2 2 4 15" xfId="42383" xr:uid="{43434E9A-D730-4CC7-AD40-548D2B356549}"/>
    <cellStyle name="60% - Énfasis6 2 2 4 2" xfId="726" xr:uid="{00000000-0005-0000-0000-0000EB6D0000}"/>
    <cellStyle name="60% - Énfasis6 2 2 4 2 10" xfId="37583" xr:uid="{00000000-0005-0000-0000-0000EC6D0000}"/>
    <cellStyle name="60% - Énfasis6 2 2 4 2 11" xfId="42651" xr:uid="{161DC93B-A04F-4521-9566-C30C3A2DF2AE}"/>
    <cellStyle name="60% - Énfasis6 2 2 4 2 2" xfId="2336" xr:uid="{00000000-0005-0000-0000-0000ED6D0000}"/>
    <cellStyle name="60% - Énfasis6 2 2 4 2 2 2" xfId="4778" xr:uid="{00000000-0005-0000-0000-0000EE6D0000}"/>
    <cellStyle name="60% - Énfasis6 2 2 4 2 2 2 2" xfId="18888" xr:uid="{00000000-0005-0000-0000-0000EF6D0000}"/>
    <cellStyle name="60% - Énfasis6 2 2 4 2 2 2 2 2" xfId="31781" xr:uid="{00000000-0005-0000-0000-0000F06D0000}"/>
    <cellStyle name="60% - Énfasis6 2 2 4 2 2 2 3" xfId="14599" xr:uid="{00000000-0005-0000-0000-0000F16D0000}"/>
    <cellStyle name="60% - Énfasis6 2 2 4 2 2 2 3 2" xfId="36666" xr:uid="{00000000-0005-0000-0000-0000F26D0000}"/>
    <cellStyle name="60% - Énfasis6 2 2 4 2 2 2 4" xfId="9721" xr:uid="{00000000-0005-0000-0000-0000F36D0000}"/>
    <cellStyle name="60% - Énfasis6 2 2 4 2 2 2 5" xfId="26846" xr:uid="{00000000-0005-0000-0000-0000F46D0000}"/>
    <cellStyle name="60% - Énfasis6 2 2 4 2 2 2 6" xfId="41675" xr:uid="{00000000-0005-0000-0000-0000F56D0000}"/>
    <cellStyle name="60% - Énfasis6 2 2 4 2 2 2 7" xfId="46738" xr:uid="{2FE2F12E-7059-4977-96BA-4EB084176791}"/>
    <cellStyle name="60% - Énfasis6 2 2 4 2 2 3" xfId="7252" xr:uid="{00000000-0005-0000-0000-0000F66D0000}"/>
    <cellStyle name="60% - Énfasis6 2 2 4 2 2 3 2" xfId="29345" xr:uid="{00000000-0005-0000-0000-0000F76D0000}"/>
    <cellStyle name="60% - Énfasis6 2 2 4 2 2 4" xfId="16413" xr:uid="{00000000-0005-0000-0000-0000F86D0000}"/>
    <cellStyle name="60% - Énfasis6 2 2 4 2 2 4 2" xfId="34230" xr:uid="{00000000-0005-0000-0000-0000F96D0000}"/>
    <cellStyle name="60% - Énfasis6 2 2 4 2 2 5" xfId="21654" xr:uid="{00000000-0005-0000-0000-0000FA6D0000}"/>
    <cellStyle name="60% - Énfasis6 2 2 4 2 2 6" xfId="12163" xr:uid="{00000000-0005-0000-0000-0000FB6D0000}"/>
    <cellStyle name="60% - Énfasis6 2 2 4 2 2 7" xfId="24304" xr:uid="{00000000-0005-0000-0000-0000FC6D0000}"/>
    <cellStyle name="60% - Énfasis6 2 2 4 2 2 8" xfId="39134" xr:uid="{00000000-0005-0000-0000-0000FD6D0000}"/>
    <cellStyle name="60% - Énfasis6 2 2 4 2 2 9" xfId="44202" xr:uid="{ED676031-A7DC-41DA-947F-F8C69FB21FD0}"/>
    <cellStyle name="60% - Énfasis6 2 2 4 2 3" xfId="1723" xr:uid="{00000000-0005-0000-0000-0000FE6D0000}"/>
    <cellStyle name="60% - Énfasis6 2 2 4 2 3 2" xfId="4165" xr:uid="{00000000-0005-0000-0000-0000FF6D0000}"/>
    <cellStyle name="60% - Énfasis6 2 2 4 2 3 2 2" xfId="18275" xr:uid="{00000000-0005-0000-0000-0000006E0000}"/>
    <cellStyle name="60% - Énfasis6 2 2 4 2 3 2 2 2" xfId="31168" xr:uid="{00000000-0005-0000-0000-0000016E0000}"/>
    <cellStyle name="60% - Énfasis6 2 2 4 2 3 2 3" xfId="13986" xr:uid="{00000000-0005-0000-0000-0000026E0000}"/>
    <cellStyle name="60% - Énfasis6 2 2 4 2 3 2 3 2" xfId="36053" xr:uid="{00000000-0005-0000-0000-0000036E0000}"/>
    <cellStyle name="60% - Énfasis6 2 2 4 2 3 2 4" xfId="9108" xr:uid="{00000000-0005-0000-0000-0000046E0000}"/>
    <cellStyle name="60% - Énfasis6 2 2 4 2 3 2 5" xfId="26233" xr:uid="{00000000-0005-0000-0000-0000056E0000}"/>
    <cellStyle name="60% - Énfasis6 2 2 4 2 3 2 6" xfId="41062" xr:uid="{00000000-0005-0000-0000-0000066E0000}"/>
    <cellStyle name="60% - Énfasis6 2 2 4 2 3 2 7" xfId="46125" xr:uid="{F57426F1-ECA2-446D-BD58-5BE7046A451E}"/>
    <cellStyle name="60% - Énfasis6 2 2 4 2 3 3" xfId="6639" xr:uid="{00000000-0005-0000-0000-0000076E0000}"/>
    <cellStyle name="60% - Énfasis6 2 2 4 2 3 3 2" xfId="28732" xr:uid="{00000000-0005-0000-0000-0000086E0000}"/>
    <cellStyle name="60% - Énfasis6 2 2 4 2 3 4" xfId="21041" xr:uid="{00000000-0005-0000-0000-0000096E0000}"/>
    <cellStyle name="60% - Énfasis6 2 2 4 2 3 4 2" xfId="33617" xr:uid="{00000000-0005-0000-0000-00000A6E0000}"/>
    <cellStyle name="60% - Énfasis6 2 2 4 2 3 5" xfId="11550" xr:uid="{00000000-0005-0000-0000-00000B6E0000}"/>
    <cellStyle name="60% - Énfasis6 2 2 4 2 3 6" xfId="23691" xr:uid="{00000000-0005-0000-0000-00000C6E0000}"/>
    <cellStyle name="60% - Énfasis6 2 2 4 2 3 7" xfId="38521" xr:uid="{00000000-0005-0000-0000-00000D6E0000}"/>
    <cellStyle name="60% - Énfasis6 2 2 4 2 3 8" xfId="43589" xr:uid="{DE51CFCB-0A11-4500-8A93-64E50FF6319B}"/>
    <cellStyle name="60% - Énfasis6 2 2 4 2 4" xfId="3227" xr:uid="{00000000-0005-0000-0000-00000E6E0000}"/>
    <cellStyle name="60% - Énfasis6 2 2 4 2 4 2" xfId="17337" xr:uid="{00000000-0005-0000-0000-00000F6E0000}"/>
    <cellStyle name="60% - Énfasis6 2 2 4 2 4 2 2" xfId="30230" xr:uid="{00000000-0005-0000-0000-0000106E0000}"/>
    <cellStyle name="60% - Énfasis6 2 2 4 2 4 3" xfId="13048" xr:uid="{00000000-0005-0000-0000-0000116E0000}"/>
    <cellStyle name="60% - Énfasis6 2 2 4 2 4 3 2" xfId="35115" xr:uid="{00000000-0005-0000-0000-0000126E0000}"/>
    <cellStyle name="60% - Énfasis6 2 2 4 2 4 4" xfId="8170" xr:uid="{00000000-0005-0000-0000-0000136E0000}"/>
    <cellStyle name="60% - Énfasis6 2 2 4 2 4 5" xfId="25295" xr:uid="{00000000-0005-0000-0000-0000146E0000}"/>
    <cellStyle name="60% - Énfasis6 2 2 4 2 4 6" xfId="40124" xr:uid="{00000000-0005-0000-0000-0000156E0000}"/>
    <cellStyle name="60% - Énfasis6 2 2 4 2 4 7" xfId="45187" xr:uid="{B1067330-E701-41D9-A989-BA0910EC5F0D}"/>
    <cellStyle name="60% - Énfasis6 2 2 4 2 5" xfId="5701" xr:uid="{00000000-0005-0000-0000-0000166E0000}"/>
    <cellStyle name="60% - Énfasis6 2 2 4 2 5 2" xfId="27794" xr:uid="{00000000-0005-0000-0000-0000176E0000}"/>
    <cellStyle name="60% - Énfasis6 2 2 4 2 6" xfId="15782" xr:uid="{00000000-0005-0000-0000-0000186E0000}"/>
    <cellStyle name="60% - Énfasis6 2 2 4 2 6 2" xfId="32679" xr:uid="{00000000-0005-0000-0000-0000196E0000}"/>
    <cellStyle name="60% - Énfasis6 2 2 4 2 7" xfId="20085" xr:uid="{00000000-0005-0000-0000-00001A6E0000}"/>
    <cellStyle name="60% - Énfasis6 2 2 4 2 8" xfId="10612" xr:uid="{00000000-0005-0000-0000-00001B6E0000}"/>
    <cellStyle name="60% - Énfasis6 2 2 4 2 9" xfId="22753" xr:uid="{00000000-0005-0000-0000-00001C6E0000}"/>
    <cellStyle name="60% - Énfasis6 2 2 4 3" xfId="1455" xr:uid="{00000000-0005-0000-0000-00001D6E0000}"/>
    <cellStyle name="60% - Énfasis6 2 2 4 3 2" xfId="3897" xr:uid="{00000000-0005-0000-0000-00001E6E0000}"/>
    <cellStyle name="60% - Énfasis6 2 2 4 3 2 2" xfId="18007" xr:uid="{00000000-0005-0000-0000-00001F6E0000}"/>
    <cellStyle name="60% - Énfasis6 2 2 4 3 2 2 2" xfId="30900" xr:uid="{00000000-0005-0000-0000-0000206E0000}"/>
    <cellStyle name="60% - Énfasis6 2 2 4 3 2 3" xfId="13718" xr:uid="{00000000-0005-0000-0000-0000216E0000}"/>
    <cellStyle name="60% - Énfasis6 2 2 4 3 2 3 2" xfId="35785" xr:uid="{00000000-0005-0000-0000-0000226E0000}"/>
    <cellStyle name="60% - Énfasis6 2 2 4 3 2 4" xfId="8840" xr:uid="{00000000-0005-0000-0000-0000236E0000}"/>
    <cellStyle name="60% - Énfasis6 2 2 4 3 2 5" xfId="25965" xr:uid="{00000000-0005-0000-0000-0000246E0000}"/>
    <cellStyle name="60% - Énfasis6 2 2 4 3 2 6" xfId="40794" xr:uid="{00000000-0005-0000-0000-0000256E0000}"/>
    <cellStyle name="60% - Énfasis6 2 2 4 3 2 7" xfId="45857" xr:uid="{5E45AC64-CD63-4FAC-B289-A3E1A9F19363}"/>
    <cellStyle name="60% - Énfasis6 2 2 4 3 3" xfId="6371" xr:uid="{00000000-0005-0000-0000-0000266E0000}"/>
    <cellStyle name="60% - Énfasis6 2 2 4 3 3 2" xfId="28464" xr:uid="{00000000-0005-0000-0000-0000276E0000}"/>
    <cellStyle name="60% - Énfasis6 2 2 4 3 4" xfId="15514" xr:uid="{00000000-0005-0000-0000-0000286E0000}"/>
    <cellStyle name="60% - Énfasis6 2 2 4 3 4 2" xfId="33349" xr:uid="{00000000-0005-0000-0000-0000296E0000}"/>
    <cellStyle name="60% - Énfasis6 2 2 4 3 5" xfId="20773" xr:uid="{00000000-0005-0000-0000-00002A6E0000}"/>
    <cellStyle name="60% - Énfasis6 2 2 4 3 6" xfId="11282" xr:uid="{00000000-0005-0000-0000-00002B6E0000}"/>
    <cellStyle name="60% - Énfasis6 2 2 4 3 7" xfId="23423" xr:uid="{00000000-0005-0000-0000-00002C6E0000}"/>
    <cellStyle name="60% - Énfasis6 2 2 4 3 8" xfId="38253" xr:uid="{00000000-0005-0000-0000-00002D6E0000}"/>
    <cellStyle name="60% - Énfasis6 2 2 4 3 9" xfId="43321" xr:uid="{754652AB-CFF6-4ADD-9B28-2B834AA354E5}"/>
    <cellStyle name="60% - Énfasis6 2 2 4 4" xfId="2068" xr:uid="{00000000-0005-0000-0000-00002E6E0000}"/>
    <cellStyle name="60% - Énfasis6 2 2 4 4 2" xfId="4510" xr:uid="{00000000-0005-0000-0000-00002F6E0000}"/>
    <cellStyle name="60% - Énfasis6 2 2 4 4 2 2" xfId="18620" xr:uid="{00000000-0005-0000-0000-0000306E0000}"/>
    <cellStyle name="60% - Énfasis6 2 2 4 4 2 2 2" xfId="31513" xr:uid="{00000000-0005-0000-0000-0000316E0000}"/>
    <cellStyle name="60% - Énfasis6 2 2 4 4 2 3" xfId="14331" xr:uid="{00000000-0005-0000-0000-0000326E0000}"/>
    <cellStyle name="60% - Énfasis6 2 2 4 4 2 3 2" xfId="36398" xr:uid="{00000000-0005-0000-0000-0000336E0000}"/>
    <cellStyle name="60% - Énfasis6 2 2 4 4 2 4" xfId="9453" xr:uid="{00000000-0005-0000-0000-0000346E0000}"/>
    <cellStyle name="60% - Énfasis6 2 2 4 4 2 5" xfId="26578" xr:uid="{00000000-0005-0000-0000-0000356E0000}"/>
    <cellStyle name="60% - Énfasis6 2 2 4 4 2 6" xfId="41407" xr:uid="{00000000-0005-0000-0000-0000366E0000}"/>
    <cellStyle name="60% - Énfasis6 2 2 4 4 2 7" xfId="46470" xr:uid="{4196DD5D-9B9D-4770-BC9F-B4565BA4C24F}"/>
    <cellStyle name="60% - Énfasis6 2 2 4 4 3" xfId="6984" xr:uid="{00000000-0005-0000-0000-0000376E0000}"/>
    <cellStyle name="60% - Énfasis6 2 2 4 4 3 2" xfId="29077" xr:uid="{00000000-0005-0000-0000-0000386E0000}"/>
    <cellStyle name="60% - Énfasis6 2 2 4 4 4" xfId="16145" xr:uid="{00000000-0005-0000-0000-0000396E0000}"/>
    <cellStyle name="60% - Énfasis6 2 2 4 4 4 2" xfId="33962" xr:uid="{00000000-0005-0000-0000-00003A6E0000}"/>
    <cellStyle name="60% - Énfasis6 2 2 4 4 5" xfId="21386" xr:uid="{00000000-0005-0000-0000-00003B6E0000}"/>
    <cellStyle name="60% - Énfasis6 2 2 4 4 6" xfId="11895" xr:uid="{00000000-0005-0000-0000-00003C6E0000}"/>
    <cellStyle name="60% - Énfasis6 2 2 4 4 7" xfId="24036" xr:uid="{00000000-0005-0000-0000-00003D6E0000}"/>
    <cellStyle name="60% - Énfasis6 2 2 4 4 8" xfId="38866" xr:uid="{00000000-0005-0000-0000-00003E6E0000}"/>
    <cellStyle name="60% - Énfasis6 2 2 4 4 9" xfId="43934" xr:uid="{8560F42A-8B13-47FD-9241-09EC1790D871}"/>
    <cellStyle name="60% - Énfasis6 2 2 4 5" xfId="2602" xr:uid="{00000000-0005-0000-0000-00003F6E0000}"/>
    <cellStyle name="60% - Énfasis6 2 2 4 5 2" xfId="5044" xr:uid="{00000000-0005-0000-0000-0000406E0000}"/>
    <cellStyle name="60% - Énfasis6 2 2 4 5 2 2" xfId="19154" xr:uid="{00000000-0005-0000-0000-0000416E0000}"/>
    <cellStyle name="60% - Énfasis6 2 2 4 5 2 2 2" xfId="32047" xr:uid="{00000000-0005-0000-0000-0000426E0000}"/>
    <cellStyle name="60% - Énfasis6 2 2 4 5 2 3" xfId="14865" xr:uid="{00000000-0005-0000-0000-0000436E0000}"/>
    <cellStyle name="60% - Énfasis6 2 2 4 5 2 3 2" xfId="36932" xr:uid="{00000000-0005-0000-0000-0000446E0000}"/>
    <cellStyle name="60% - Énfasis6 2 2 4 5 2 4" xfId="9987" xr:uid="{00000000-0005-0000-0000-0000456E0000}"/>
    <cellStyle name="60% - Énfasis6 2 2 4 5 2 5" xfId="27112" xr:uid="{00000000-0005-0000-0000-0000466E0000}"/>
    <cellStyle name="60% - Énfasis6 2 2 4 5 2 6" xfId="41941" xr:uid="{00000000-0005-0000-0000-0000476E0000}"/>
    <cellStyle name="60% - Énfasis6 2 2 4 5 2 7" xfId="47004" xr:uid="{F23889D6-616A-443D-B2C3-C43AC000A1C3}"/>
    <cellStyle name="60% - Énfasis6 2 2 4 5 3" xfId="7518" xr:uid="{00000000-0005-0000-0000-0000486E0000}"/>
    <cellStyle name="60% - Énfasis6 2 2 4 5 3 2" xfId="29611" xr:uid="{00000000-0005-0000-0000-0000496E0000}"/>
    <cellStyle name="60% - Énfasis6 2 2 4 5 4" xfId="16679" xr:uid="{00000000-0005-0000-0000-00004A6E0000}"/>
    <cellStyle name="60% - Énfasis6 2 2 4 5 4 2" xfId="34496" xr:uid="{00000000-0005-0000-0000-00004B6E0000}"/>
    <cellStyle name="60% - Énfasis6 2 2 4 5 5" xfId="21920" xr:uid="{00000000-0005-0000-0000-00004C6E0000}"/>
    <cellStyle name="60% - Énfasis6 2 2 4 5 6" xfId="12429" xr:uid="{00000000-0005-0000-0000-00004D6E0000}"/>
    <cellStyle name="60% - Énfasis6 2 2 4 5 7" xfId="24570" xr:uid="{00000000-0005-0000-0000-00004E6E0000}"/>
    <cellStyle name="60% - Énfasis6 2 2 4 5 8" xfId="39400" xr:uid="{00000000-0005-0000-0000-00004F6E0000}"/>
    <cellStyle name="60% - Énfasis6 2 2 4 5 9" xfId="44468" xr:uid="{2898E06E-341E-42D0-B5D9-00EC03071867}"/>
    <cellStyle name="60% - Énfasis6 2 2 4 6" xfId="1013" xr:uid="{00000000-0005-0000-0000-0000506E0000}"/>
    <cellStyle name="60% - Énfasis6 2 2 4 6 2" xfId="3458" xr:uid="{00000000-0005-0000-0000-0000516E0000}"/>
    <cellStyle name="60% - Énfasis6 2 2 4 6 2 2" xfId="17568" xr:uid="{00000000-0005-0000-0000-0000526E0000}"/>
    <cellStyle name="60% - Énfasis6 2 2 4 6 2 2 2" xfId="30461" xr:uid="{00000000-0005-0000-0000-0000536E0000}"/>
    <cellStyle name="60% - Énfasis6 2 2 4 6 2 3" xfId="13279" xr:uid="{00000000-0005-0000-0000-0000546E0000}"/>
    <cellStyle name="60% - Énfasis6 2 2 4 6 2 3 2" xfId="35346" xr:uid="{00000000-0005-0000-0000-0000556E0000}"/>
    <cellStyle name="60% - Énfasis6 2 2 4 6 2 4" xfId="8401" xr:uid="{00000000-0005-0000-0000-0000566E0000}"/>
    <cellStyle name="60% - Énfasis6 2 2 4 6 2 5" xfId="25526" xr:uid="{00000000-0005-0000-0000-0000576E0000}"/>
    <cellStyle name="60% - Énfasis6 2 2 4 6 2 6" xfId="40355" xr:uid="{00000000-0005-0000-0000-0000586E0000}"/>
    <cellStyle name="60% - Énfasis6 2 2 4 6 2 7" xfId="45418" xr:uid="{95027A45-5F52-442A-BDD0-9EDC757D2E5E}"/>
    <cellStyle name="60% - Énfasis6 2 2 4 6 3" xfId="5932" xr:uid="{00000000-0005-0000-0000-0000596E0000}"/>
    <cellStyle name="60% - Énfasis6 2 2 4 6 3 2" xfId="28025" xr:uid="{00000000-0005-0000-0000-00005A6E0000}"/>
    <cellStyle name="60% - Énfasis6 2 2 4 6 4" xfId="20334" xr:uid="{00000000-0005-0000-0000-00005B6E0000}"/>
    <cellStyle name="60% - Énfasis6 2 2 4 6 4 2" xfId="32910" xr:uid="{00000000-0005-0000-0000-00005C6E0000}"/>
    <cellStyle name="60% - Énfasis6 2 2 4 6 5" xfId="10843" xr:uid="{00000000-0005-0000-0000-00005D6E0000}"/>
    <cellStyle name="60% - Énfasis6 2 2 4 6 6" xfId="22984" xr:uid="{00000000-0005-0000-0000-00005E6E0000}"/>
    <cellStyle name="60% - Énfasis6 2 2 4 6 7" xfId="37814" xr:uid="{00000000-0005-0000-0000-00005F6E0000}"/>
    <cellStyle name="60% - Énfasis6 2 2 4 6 8" xfId="42882" xr:uid="{77E6B56A-8D68-47D4-AD99-D6B05C0CF71D}"/>
    <cellStyle name="60% - Énfasis6 2 2 4 7" xfId="2959" xr:uid="{00000000-0005-0000-0000-0000606E0000}"/>
    <cellStyle name="60% - Énfasis6 2 2 4 7 2" xfId="17069" xr:uid="{00000000-0005-0000-0000-0000616E0000}"/>
    <cellStyle name="60% - Énfasis6 2 2 4 7 2 2" xfId="29962" xr:uid="{00000000-0005-0000-0000-0000626E0000}"/>
    <cellStyle name="60% - Énfasis6 2 2 4 7 3" xfId="12780" xr:uid="{00000000-0005-0000-0000-0000636E0000}"/>
    <cellStyle name="60% - Énfasis6 2 2 4 7 3 2" xfId="34847" xr:uid="{00000000-0005-0000-0000-0000646E0000}"/>
    <cellStyle name="60% - Énfasis6 2 2 4 7 4" xfId="7902" xr:uid="{00000000-0005-0000-0000-0000656E0000}"/>
    <cellStyle name="60% - Énfasis6 2 2 4 7 5" xfId="25027" xr:uid="{00000000-0005-0000-0000-0000666E0000}"/>
    <cellStyle name="60% - Énfasis6 2 2 4 7 6" xfId="39856" xr:uid="{00000000-0005-0000-0000-0000676E0000}"/>
    <cellStyle name="60% - Énfasis6 2 2 4 7 7" xfId="44919" xr:uid="{9EF0F6D4-701B-4AE1-9EA6-83A983945507}"/>
    <cellStyle name="60% - Énfasis6 2 2 4 8" xfId="5433" xr:uid="{00000000-0005-0000-0000-0000686E0000}"/>
    <cellStyle name="60% - Énfasis6 2 2 4 8 2" xfId="27526" xr:uid="{00000000-0005-0000-0000-0000696E0000}"/>
    <cellStyle name="60% - Énfasis6 2 2 4 9" xfId="15075" xr:uid="{00000000-0005-0000-0000-00006A6E0000}"/>
    <cellStyle name="60% - Énfasis6 2 2 4 9 2" xfId="32411" xr:uid="{00000000-0005-0000-0000-00006B6E0000}"/>
    <cellStyle name="60% - Énfasis6 2 2 5" xfId="535" xr:uid="{00000000-0005-0000-0000-00006C6E0000}"/>
    <cellStyle name="60% - Énfasis6 2 2 5 10" xfId="19483" xr:uid="{00000000-0005-0000-0000-00006D6E0000}"/>
    <cellStyle name="60% - Énfasis6 2 2 5 11" xfId="19895" xr:uid="{00000000-0005-0000-0000-00006E6E0000}"/>
    <cellStyle name="60% - Énfasis6 2 2 5 12" xfId="10422" xr:uid="{00000000-0005-0000-0000-00006F6E0000}"/>
    <cellStyle name="60% - Énfasis6 2 2 5 13" xfId="22563" xr:uid="{00000000-0005-0000-0000-0000706E0000}"/>
    <cellStyle name="60% - Énfasis6 2 2 5 14" xfId="37393" xr:uid="{00000000-0005-0000-0000-0000716E0000}"/>
    <cellStyle name="60% - Énfasis6 2 2 5 15" xfId="42461" xr:uid="{6175D42C-EA44-44F9-BE05-753D4A00AA7E}"/>
    <cellStyle name="60% - Énfasis6 2 2 5 2" xfId="727" xr:uid="{00000000-0005-0000-0000-0000726E0000}"/>
    <cellStyle name="60% - Énfasis6 2 2 5 2 10" xfId="37584" xr:uid="{00000000-0005-0000-0000-0000736E0000}"/>
    <cellStyle name="60% - Énfasis6 2 2 5 2 11" xfId="42652" xr:uid="{70C7BA22-9328-4E04-A294-AC438307D7DD}"/>
    <cellStyle name="60% - Énfasis6 2 2 5 2 2" xfId="2337" xr:uid="{00000000-0005-0000-0000-0000746E0000}"/>
    <cellStyle name="60% - Énfasis6 2 2 5 2 2 2" xfId="4779" xr:uid="{00000000-0005-0000-0000-0000756E0000}"/>
    <cellStyle name="60% - Énfasis6 2 2 5 2 2 2 2" xfId="18889" xr:uid="{00000000-0005-0000-0000-0000766E0000}"/>
    <cellStyle name="60% - Énfasis6 2 2 5 2 2 2 2 2" xfId="31782" xr:uid="{00000000-0005-0000-0000-0000776E0000}"/>
    <cellStyle name="60% - Énfasis6 2 2 5 2 2 2 3" xfId="14600" xr:uid="{00000000-0005-0000-0000-0000786E0000}"/>
    <cellStyle name="60% - Énfasis6 2 2 5 2 2 2 3 2" xfId="36667" xr:uid="{00000000-0005-0000-0000-0000796E0000}"/>
    <cellStyle name="60% - Énfasis6 2 2 5 2 2 2 4" xfId="9722" xr:uid="{00000000-0005-0000-0000-00007A6E0000}"/>
    <cellStyle name="60% - Énfasis6 2 2 5 2 2 2 5" xfId="26847" xr:uid="{00000000-0005-0000-0000-00007B6E0000}"/>
    <cellStyle name="60% - Énfasis6 2 2 5 2 2 2 6" xfId="41676" xr:uid="{00000000-0005-0000-0000-00007C6E0000}"/>
    <cellStyle name="60% - Énfasis6 2 2 5 2 2 2 7" xfId="46739" xr:uid="{3FBEB256-3745-4B0F-B4B9-781432FB49C2}"/>
    <cellStyle name="60% - Énfasis6 2 2 5 2 2 3" xfId="7253" xr:uid="{00000000-0005-0000-0000-00007D6E0000}"/>
    <cellStyle name="60% - Énfasis6 2 2 5 2 2 3 2" xfId="29346" xr:uid="{00000000-0005-0000-0000-00007E6E0000}"/>
    <cellStyle name="60% - Énfasis6 2 2 5 2 2 4" xfId="16414" xr:uid="{00000000-0005-0000-0000-00007F6E0000}"/>
    <cellStyle name="60% - Énfasis6 2 2 5 2 2 4 2" xfId="34231" xr:uid="{00000000-0005-0000-0000-0000806E0000}"/>
    <cellStyle name="60% - Énfasis6 2 2 5 2 2 5" xfId="21655" xr:uid="{00000000-0005-0000-0000-0000816E0000}"/>
    <cellStyle name="60% - Énfasis6 2 2 5 2 2 6" xfId="12164" xr:uid="{00000000-0005-0000-0000-0000826E0000}"/>
    <cellStyle name="60% - Énfasis6 2 2 5 2 2 7" xfId="24305" xr:uid="{00000000-0005-0000-0000-0000836E0000}"/>
    <cellStyle name="60% - Énfasis6 2 2 5 2 2 8" xfId="39135" xr:uid="{00000000-0005-0000-0000-0000846E0000}"/>
    <cellStyle name="60% - Énfasis6 2 2 5 2 2 9" xfId="44203" xr:uid="{DF885674-A2B6-4BEB-9B73-FF6AA1BE9539}"/>
    <cellStyle name="60% - Énfasis6 2 2 5 2 3" xfId="1724" xr:uid="{00000000-0005-0000-0000-0000856E0000}"/>
    <cellStyle name="60% - Énfasis6 2 2 5 2 3 2" xfId="4166" xr:uid="{00000000-0005-0000-0000-0000866E0000}"/>
    <cellStyle name="60% - Énfasis6 2 2 5 2 3 2 2" xfId="18276" xr:uid="{00000000-0005-0000-0000-0000876E0000}"/>
    <cellStyle name="60% - Énfasis6 2 2 5 2 3 2 2 2" xfId="31169" xr:uid="{00000000-0005-0000-0000-0000886E0000}"/>
    <cellStyle name="60% - Énfasis6 2 2 5 2 3 2 3" xfId="13987" xr:uid="{00000000-0005-0000-0000-0000896E0000}"/>
    <cellStyle name="60% - Énfasis6 2 2 5 2 3 2 3 2" xfId="36054" xr:uid="{00000000-0005-0000-0000-00008A6E0000}"/>
    <cellStyle name="60% - Énfasis6 2 2 5 2 3 2 4" xfId="9109" xr:uid="{00000000-0005-0000-0000-00008B6E0000}"/>
    <cellStyle name="60% - Énfasis6 2 2 5 2 3 2 5" xfId="26234" xr:uid="{00000000-0005-0000-0000-00008C6E0000}"/>
    <cellStyle name="60% - Énfasis6 2 2 5 2 3 2 6" xfId="41063" xr:uid="{00000000-0005-0000-0000-00008D6E0000}"/>
    <cellStyle name="60% - Énfasis6 2 2 5 2 3 2 7" xfId="46126" xr:uid="{825F76ED-E2D2-4E09-A7AA-706A60C4834B}"/>
    <cellStyle name="60% - Énfasis6 2 2 5 2 3 3" xfId="6640" xr:uid="{00000000-0005-0000-0000-00008E6E0000}"/>
    <cellStyle name="60% - Énfasis6 2 2 5 2 3 3 2" xfId="28733" xr:uid="{00000000-0005-0000-0000-00008F6E0000}"/>
    <cellStyle name="60% - Énfasis6 2 2 5 2 3 4" xfId="21042" xr:uid="{00000000-0005-0000-0000-0000906E0000}"/>
    <cellStyle name="60% - Énfasis6 2 2 5 2 3 4 2" xfId="33618" xr:uid="{00000000-0005-0000-0000-0000916E0000}"/>
    <cellStyle name="60% - Énfasis6 2 2 5 2 3 5" xfId="11551" xr:uid="{00000000-0005-0000-0000-0000926E0000}"/>
    <cellStyle name="60% - Énfasis6 2 2 5 2 3 6" xfId="23692" xr:uid="{00000000-0005-0000-0000-0000936E0000}"/>
    <cellStyle name="60% - Énfasis6 2 2 5 2 3 7" xfId="38522" xr:uid="{00000000-0005-0000-0000-0000946E0000}"/>
    <cellStyle name="60% - Énfasis6 2 2 5 2 3 8" xfId="43590" xr:uid="{48B1D589-4355-4794-9B3F-7F6AE53B0A1E}"/>
    <cellStyle name="60% - Énfasis6 2 2 5 2 4" xfId="3228" xr:uid="{00000000-0005-0000-0000-0000956E0000}"/>
    <cellStyle name="60% - Énfasis6 2 2 5 2 4 2" xfId="17338" xr:uid="{00000000-0005-0000-0000-0000966E0000}"/>
    <cellStyle name="60% - Énfasis6 2 2 5 2 4 2 2" xfId="30231" xr:uid="{00000000-0005-0000-0000-0000976E0000}"/>
    <cellStyle name="60% - Énfasis6 2 2 5 2 4 3" xfId="13049" xr:uid="{00000000-0005-0000-0000-0000986E0000}"/>
    <cellStyle name="60% - Énfasis6 2 2 5 2 4 3 2" xfId="35116" xr:uid="{00000000-0005-0000-0000-0000996E0000}"/>
    <cellStyle name="60% - Énfasis6 2 2 5 2 4 4" xfId="8171" xr:uid="{00000000-0005-0000-0000-00009A6E0000}"/>
    <cellStyle name="60% - Énfasis6 2 2 5 2 4 5" xfId="25296" xr:uid="{00000000-0005-0000-0000-00009B6E0000}"/>
    <cellStyle name="60% - Énfasis6 2 2 5 2 4 6" xfId="40125" xr:uid="{00000000-0005-0000-0000-00009C6E0000}"/>
    <cellStyle name="60% - Énfasis6 2 2 5 2 4 7" xfId="45188" xr:uid="{0BB4D32B-EDB2-46E1-9EA5-7001C89EB29C}"/>
    <cellStyle name="60% - Énfasis6 2 2 5 2 5" xfId="5702" xr:uid="{00000000-0005-0000-0000-00009D6E0000}"/>
    <cellStyle name="60% - Énfasis6 2 2 5 2 5 2" xfId="27795" xr:uid="{00000000-0005-0000-0000-00009E6E0000}"/>
    <cellStyle name="60% - Énfasis6 2 2 5 2 6" xfId="15783" xr:uid="{00000000-0005-0000-0000-00009F6E0000}"/>
    <cellStyle name="60% - Énfasis6 2 2 5 2 6 2" xfId="32680" xr:uid="{00000000-0005-0000-0000-0000A06E0000}"/>
    <cellStyle name="60% - Énfasis6 2 2 5 2 7" xfId="20086" xr:uid="{00000000-0005-0000-0000-0000A16E0000}"/>
    <cellStyle name="60% - Énfasis6 2 2 5 2 8" xfId="10613" xr:uid="{00000000-0005-0000-0000-0000A26E0000}"/>
    <cellStyle name="60% - Énfasis6 2 2 5 2 9" xfId="22754" xr:uid="{00000000-0005-0000-0000-0000A36E0000}"/>
    <cellStyle name="60% - Énfasis6 2 2 5 3" xfId="1533" xr:uid="{00000000-0005-0000-0000-0000A46E0000}"/>
    <cellStyle name="60% - Énfasis6 2 2 5 3 2" xfId="3975" xr:uid="{00000000-0005-0000-0000-0000A56E0000}"/>
    <cellStyle name="60% - Énfasis6 2 2 5 3 2 2" xfId="18085" xr:uid="{00000000-0005-0000-0000-0000A66E0000}"/>
    <cellStyle name="60% - Énfasis6 2 2 5 3 2 2 2" xfId="30978" xr:uid="{00000000-0005-0000-0000-0000A76E0000}"/>
    <cellStyle name="60% - Énfasis6 2 2 5 3 2 3" xfId="13796" xr:uid="{00000000-0005-0000-0000-0000A86E0000}"/>
    <cellStyle name="60% - Énfasis6 2 2 5 3 2 3 2" xfId="35863" xr:uid="{00000000-0005-0000-0000-0000A96E0000}"/>
    <cellStyle name="60% - Énfasis6 2 2 5 3 2 4" xfId="8918" xr:uid="{00000000-0005-0000-0000-0000AA6E0000}"/>
    <cellStyle name="60% - Énfasis6 2 2 5 3 2 5" xfId="26043" xr:uid="{00000000-0005-0000-0000-0000AB6E0000}"/>
    <cellStyle name="60% - Énfasis6 2 2 5 3 2 6" xfId="40872" xr:uid="{00000000-0005-0000-0000-0000AC6E0000}"/>
    <cellStyle name="60% - Énfasis6 2 2 5 3 2 7" xfId="45935" xr:uid="{20B7FE55-F122-4A55-AA72-FFB3202389E9}"/>
    <cellStyle name="60% - Énfasis6 2 2 5 3 3" xfId="6449" xr:uid="{00000000-0005-0000-0000-0000AD6E0000}"/>
    <cellStyle name="60% - Énfasis6 2 2 5 3 3 2" xfId="28542" xr:uid="{00000000-0005-0000-0000-0000AE6E0000}"/>
    <cellStyle name="60% - Énfasis6 2 2 5 3 4" xfId="15592" xr:uid="{00000000-0005-0000-0000-0000AF6E0000}"/>
    <cellStyle name="60% - Énfasis6 2 2 5 3 4 2" xfId="33427" xr:uid="{00000000-0005-0000-0000-0000B06E0000}"/>
    <cellStyle name="60% - Énfasis6 2 2 5 3 5" xfId="20851" xr:uid="{00000000-0005-0000-0000-0000B16E0000}"/>
    <cellStyle name="60% - Énfasis6 2 2 5 3 6" xfId="11360" xr:uid="{00000000-0005-0000-0000-0000B26E0000}"/>
    <cellStyle name="60% - Énfasis6 2 2 5 3 7" xfId="23501" xr:uid="{00000000-0005-0000-0000-0000B36E0000}"/>
    <cellStyle name="60% - Énfasis6 2 2 5 3 8" xfId="38331" xr:uid="{00000000-0005-0000-0000-0000B46E0000}"/>
    <cellStyle name="60% - Énfasis6 2 2 5 3 9" xfId="43399" xr:uid="{4EF71610-1F5B-4578-A286-8C5FEE31AAE4}"/>
    <cellStyle name="60% - Énfasis6 2 2 5 4" xfId="2146" xr:uid="{00000000-0005-0000-0000-0000B56E0000}"/>
    <cellStyle name="60% - Énfasis6 2 2 5 4 2" xfId="4588" xr:uid="{00000000-0005-0000-0000-0000B66E0000}"/>
    <cellStyle name="60% - Énfasis6 2 2 5 4 2 2" xfId="18698" xr:uid="{00000000-0005-0000-0000-0000B76E0000}"/>
    <cellStyle name="60% - Énfasis6 2 2 5 4 2 2 2" xfId="31591" xr:uid="{00000000-0005-0000-0000-0000B86E0000}"/>
    <cellStyle name="60% - Énfasis6 2 2 5 4 2 3" xfId="14409" xr:uid="{00000000-0005-0000-0000-0000B96E0000}"/>
    <cellStyle name="60% - Énfasis6 2 2 5 4 2 3 2" xfId="36476" xr:uid="{00000000-0005-0000-0000-0000BA6E0000}"/>
    <cellStyle name="60% - Énfasis6 2 2 5 4 2 4" xfId="9531" xr:uid="{00000000-0005-0000-0000-0000BB6E0000}"/>
    <cellStyle name="60% - Énfasis6 2 2 5 4 2 5" xfId="26656" xr:uid="{00000000-0005-0000-0000-0000BC6E0000}"/>
    <cellStyle name="60% - Énfasis6 2 2 5 4 2 6" xfId="41485" xr:uid="{00000000-0005-0000-0000-0000BD6E0000}"/>
    <cellStyle name="60% - Énfasis6 2 2 5 4 2 7" xfId="46548" xr:uid="{79E74F55-D7CD-4235-AD76-F2554FE1307A}"/>
    <cellStyle name="60% - Énfasis6 2 2 5 4 3" xfId="7062" xr:uid="{00000000-0005-0000-0000-0000BE6E0000}"/>
    <cellStyle name="60% - Énfasis6 2 2 5 4 3 2" xfId="29155" xr:uid="{00000000-0005-0000-0000-0000BF6E0000}"/>
    <cellStyle name="60% - Énfasis6 2 2 5 4 4" xfId="16223" xr:uid="{00000000-0005-0000-0000-0000C06E0000}"/>
    <cellStyle name="60% - Énfasis6 2 2 5 4 4 2" xfId="34040" xr:uid="{00000000-0005-0000-0000-0000C16E0000}"/>
    <cellStyle name="60% - Énfasis6 2 2 5 4 5" xfId="21464" xr:uid="{00000000-0005-0000-0000-0000C26E0000}"/>
    <cellStyle name="60% - Énfasis6 2 2 5 4 6" xfId="11973" xr:uid="{00000000-0005-0000-0000-0000C36E0000}"/>
    <cellStyle name="60% - Énfasis6 2 2 5 4 7" xfId="24114" xr:uid="{00000000-0005-0000-0000-0000C46E0000}"/>
    <cellStyle name="60% - Énfasis6 2 2 5 4 8" xfId="38944" xr:uid="{00000000-0005-0000-0000-0000C56E0000}"/>
    <cellStyle name="60% - Énfasis6 2 2 5 4 9" xfId="44012" xr:uid="{2BA6896B-03D0-4607-BD99-51A3FBD66434}"/>
    <cellStyle name="60% - Énfasis6 2 2 5 5" xfId="2603" xr:uid="{00000000-0005-0000-0000-0000C66E0000}"/>
    <cellStyle name="60% - Énfasis6 2 2 5 5 2" xfId="5045" xr:uid="{00000000-0005-0000-0000-0000C76E0000}"/>
    <cellStyle name="60% - Énfasis6 2 2 5 5 2 2" xfId="19155" xr:uid="{00000000-0005-0000-0000-0000C86E0000}"/>
    <cellStyle name="60% - Énfasis6 2 2 5 5 2 2 2" xfId="32048" xr:uid="{00000000-0005-0000-0000-0000C96E0000}"/>
    <cellStyle name="60% - Énfasis6 2 2 5 5 2 3" xfId="14866" xr:uid="{00000000-0005-0000-0000-0000CA6E0000}"/>
    <cellStyle name="60% - Énfasis6 2 2 5 5 2 3 2" xfId="36933" xr:uid="{00000000-0005-0000-0000-0000CB6E0000}"/>
    <cellStyle name="60% - Énfasis6 2 2 5 5 2 4" xfId="9988" xr:uid="{00000000-0005-0000-0000-0000CC6E0000}"/>
    <cellStyle name="60% - Énfasis6 2 2 5 5 2 5" xfId="27113" xr:uid="{00000000-0005-0000-0000-0000CD6E0000}"/>
    <cellStyle name="60% - Énfasis6 2 2 5 5 2 6" xfId="41942" xr:uid="{00000000-0005-0000-0000-0000CE6E0000}"/>
    <cellStyle name="60% - Énfasis6 2 2 5 5 2 7" xfId="47005" xr:uid="{AB1D0EE5-A4B0-44B2-BAD0-BE324988D3E8}"/>
    <cellStyle name="60% - Énfasis6 2 2 5 5 3" xfId="7519" xr:uid="{00000000-0005-0000-0000-0000CF6E0000}"/>
    <cellStyle name="60% - Énfasis6 2 2 5 5 3 2" xfId="29612" xr:uid="{00000000-0005-0000-0000-0000D06E0000}"/>
    <cellStyle name="60% - Énfasis6 2 2 5 5 4" xfId="16680" xr:uid="{00000000-0005-0000-0000-0000D16E0000}"/>
    <cellStyle name="60% - Énfasis6 2 2 5 5 4 2" xfId="34497" xr:uid="{00000000-0005-0000-0000-0000D26E0000}"/>
    <cellStyle name="60% - Énfasis6 2 2 5 5 5" xfId="21921" xr:uid="{00000000-0005-0000-0000-0000D36E0000}"/>
    <cellStyle name="60% - Énfasis6 2 2 5 5 6" xfId="12430" xr:uid="{00000000-0005-0000-0000-0000D46E0000}"/>
    <cellStyle name="60% - Énfasis6 2 2 5 5 7" xfId="24571" xr:uid="{00000000-0005-0000-0000-0000D56E0000}"/>
    <cellStyle name="60% - Énfasis6 2 2 5 5 8" xfId="39401" xr:uid="{00000000-0005-0000-0000-0000D66E0000}"/>
    <cellStyle name="60% - Énfasis6 2 2 5 5 9" xfId="44469" xr:uid="{C8CD3733-87C5-49F6-BEF0-519B5B920EB6}"/>
    <cellStyle name="60% - Énfasis6 2 2 5 6" xfId="1091" xr:uid="{00000000-0005-0000-0000-0000D76E0000}"/>
    <cellStyle name="60% - Énfasis6 2 2 5 6 2" xfId="3536" xr:uid="{00000000-0005-0000-0000-0000D86E0000}"/>
    <cellStyle name="60% - Énfasis6 2 2 5 6 2 2" xfId="17646" xr:uid="{00000000-0005-0000-0000-0000D96E0000}"/>
    <cellStyle name="60% - Énfasis6 2 2 5 6 2 2 2" xfId="30539" xr:uid="{00000000-0005-0000-0000-0000DA6E0000}"/>
    <cellStyle name="60% - Énfasis6 2 2 5 6 2 3" xfId="13357" xr:uid="{00000000-0005-0000-0000-0000DB6E0000}"/>
    <cellStyle name="60% - Énfasis6 2 2 5 6 2 3 2" xfId="35424" xr:uid="{00000000-0005-0000-0000-0000DC6E0000}"/>
    <cellStyle name="60% - Énfasis6 2 2 5 6 2 4" xfId="8479" xr:uid="{00000000-0005-0000-0000-0000DD6E0000}"/>
    <cellStyle name="60% - Énfasis6 2 2 5 6 2 5" xfId="25604" xr:uid="{00000000-0005-0000-0000-0000DE6E0000}"/>
    <cellStyle name="60% - Énfasis6 2 2 5 6 2 6" xfId="40433" xr:uid="{00000000-0005-0000-0000-0000DF6E0000}"/>
    <cellStyle name="60% - Énfasis6 2 2 5 6 2 7" xfId="45496" xr:uid="{094ACF32-B096-423B-A3BF-3144015B58F6}"/>
    <cellStyle name="60% - Énfasis6 2 2 5 6 3" xfId="6010" xr:uid="{00000000-0005-0000-0000-0000E06E0000}"/>
    <cellStyle name="60% - Énfasis6 2 2 5 6 3 2" xfId="28103" xr:uid="{00000000-0005-0000-0000-0000E16E0000}"/>
    <cellStyle name="60% - Énfasis6 2 2 5 6 4" xfId="20412" xr:uid="{00000000-0005-0000-0000-0000E26E0000}"/>
    <cellStyle name="60% - Énfasis6 2 2 5 6 4 2" xfId="32988" xr:uid="{00000000-0005-0000-0000-0000E36E0000}"/>
    <cellStyle name="60% - Énfasis6 2 2 5 6 5" xfId="10921" xr:uid="{00000000-0005-0000-0000-0000E46E0000}"/>
    <cellStyle name="60% - Énfasis6 2 2 5 6 6" xfId="23062" xr:uid="{00000000-0005-0000-0000-0000E56E0000}"/>
    <cellStyle name="60% - Énfasis6 2 2 5 6 7" xfId="37892" xr:uid="{00000000-0005-0000-0000-0000E66E0000}"/>
    <cellStyle name="60% - Énfasis6 2 2 5 6 8" xfId="42960" xr:uid="{292372CE-F8EB-4160-8B3E-66C319E27210}"/>
    <cellStyle name="60% - Énfasis6 2 2 5 7" xfId="3037" xr:uid="{00000000-0005-0000-0000-0000E76E0000}"/>
    <cellStyle name="60% - Énfasis6 2 2 5 7 2" xfId="17147" xr:uid="{00000000-0005-0000-0000-0000E86E0000}"/>
    <cellStyle name="60% - Énfasis6 2 2 5 7 2 2" xfId="30040" xr:uid="{00000000-0005-0000-0000-0000E96E0000}"/>
    <cellStyle name="60% - Énfasis6 2 2 5 7 3" xfId="12858" xr:uid="{00000000-0005-0000-0000-0000EA6E0000}"/>
    <cellStyle name="60% - Énfasis6 2 2 5 7 3 2" xfId="34925" xr:uid="{00000000-0005-0000-0000-0000EB6E0000}"/>
    <cellStyle name="60% - Énfasis6 2 2 5 7 4" xfId="7980" xr:uid="{00000000-0005-0000-0000-0000EC6E0000}"/>
    <cellStyle name="60% - Énfasis6 2 2 5 7 5" xfId="25105" xr:uid="{00000000-0005-0000-0000-0000ED6E0000}"/>
    <cellStyle name="60% - Énfasis6 2 2 5 7 6" xfId="39934" xr:uid="{00000000-0005-0000-0000-0000EE6E0000}"/>
    <cellStyle name="60% - Énfasis6 2 2 5 7 7" xfId="44997" xr:uid="{DDCF5CCA-AE9C-4021-A595-F5385C624237}"/>
    <cellStyle name="60% - Énfasis6 2 2 5 8" xfId="5511" xr:uid="{00000000-0005-0000-0000-0000EF6E0000}"/>
    <cellStyle name="60% - Énfasis6 2 2 5 8 2" xfId="27604" xr:uid="{00000000-0005-0000-0000-0000F06E0000}"/>
    <cellStyle name="60% - Énfasis6 2 2 5 9" xfId="15153" xr:uid="{00000000-0005-0000-0000-0000F16E0000}"/>
    <cellStyle name="60% - Énfasis6 2 2 5 9 2" xfId="32489" xr:uid="{00000000-0005-0000-0000-0000F26E0000}"/>
    <cellStyle name="60% - Énfasis6 2 2 6" xfId="300" xr:uid="{00000000-0005-0000-0000-0000F36E0000}"/>
    <cellStyle name="60% - Énfasis6 2 2 6 10" xfId="22354" xr:uid="{00000000-0005-0000-0000-0000F46E0000}"/>
    <cellStyle name="60% - Énfasis6 2 2 6 11" xfId="37184" xr:uid="{00000000-0005-0000-0000-0000F56E0000}"/>
    <cellStyle name="60% - Énfasis6 2 2 6 12" xfId="42252" xr:uid="{212C9A5C-1264-4289-AB92-7C0E80B6E5D7}"/>
    <cellStyle name="60% - Énfasis6 2 2 6 2" xfId="1322" xr:uid="{00000000-0005-0000-0000-0000F66E0000}"/>
    <cellStyle name="60% - Énfasis6 2 2 6 2 2" xfId="3766" xr:uid="{00000000-0005-0000-0000-0000F76E0000}"/>
    <cellStyle name="60% - Énfasis6 2 2 6 2 2 2" xfId="17876" xr:uid="{00000000-0005-0000-0000-0000F86E0000}"/>
    <cellStyle name="60% - Énfasis6 2 2 6 2 2 2 2" xfId="30769" xr:uid="{00000000-0005-0000-0000-0000F96E0000}"/>
    <cellStyle name="60% - Énfasis6 2 2 6 2 2 3" xfId="13587" xr:uid="{00000000-0005-0000-0000-0000FA6E0000}"/>
    <cellStyle name="60% - Énfasis6 2 2 6 2 2 3 2" xfId="35654" xr:uid="{00000000-0005-0000-0000-0000FB6E0000}"/>
    <cellStyle name="60% - Énfasis6 2 2 6 2 2 4" xfId="8709" xr:uid="{00000000-0005-0000-0000-0000FC6E0000}"/>
    <cellStyle name="60% - Énfasis6 2 2 6 2 2 5" xfId="25834" xr:uid="{00000000-0005-0000-0000-0000FD6E0000}"/>
    <cellStyle name="60% - Énfasis6 2 2 6 2 2 6" xfId="40663" xr:uid="{00000000-0005-0000-0000-0000FE6E0000}"/>
    <cellStyle name="60% - Énfasis6 2 2 6 2 2 7" xfId="45726" xr:uid="{4C374B06-E2E7-49AE-BF7D-ECF937880F7C}"/>
    <cellStyle name="60% - Énfasis6 2 2 6 2 3" xfId="6240" xr:uid="{00000000-0005-0000-0000-0000FF6E0000}"/>
    <cellStyle name="60% - Énfasis6 2 2 6 2 3 2" xfId="28333" xr:uid="{00000000-0005-0000-0000-0000006F0000}"/>
    <cellStyle name="60% - Énfasis6 2 2 6 2 4" xfId="15383" xr:uid="{00000000-0005-0000-0000-0000016F0000}"/>
    <cellStyle name="60% - Énfasis6 2 2 6 2 4 2" xfId="33218" xr:uid="{00000000-0005-0000-0000-0000026F0000}"/>
    <cellStyle name="60% - Énfasis6 2 2 6 2 5" xfId="20642" xr:uid="{00000000-0005-0000-0000-0000036F0000}"/>
    <cellStyle name="60% - Énfasis6 2 2 6 2 6" xfId="11151" xr:uid="{00000000-0005-0000-0000-0000046F0000}"/>
    <cellStyle name="60% - Énfasis6 2 2 6 2 7" xfId="23292" xr:uid="{00000000-0005-0000-0000-0000056F0000}"/>
    <cellStyle name="60% - Énfasis6 2 2 6 2 8" xfId="38122" xr:uid="{00000000-0005-0000-0000-0000066F0000}"/>
    <cellStyle name="60% - Énfasis6 2 2 6 2 9" xfId="43190" xr:uid="{C92D59A6-805A-4E7D-8D47-FB9F51DE5F17}"/>
    <cellStyle name="60% - Énfasis6 2 2 6 3" xfId="1937" xr:uid="{00000000-0005-0000-0000-0000076F0000}"/>
    <cellStyle name="60% - Énfasis6 2 2 6 3 2" xfId="4379" xr:uid="{00000000-0005-0000-0000-0000086F0000}"/>
    <cellStyle name="60% - Énfasis6 2 2 6 3 2 2" xfId="18489" xr:uid="{00000000-0005-0000-0000-0000096F0000}"/>
    <cellStyle name="60% - Énfasis6 2 2 6 3 2 2 2" xfId="31382" xr:uid="{00000000-0005-0000-0000-00000A6F0000}"/>
    <cellStyle name="60% - Énfasis6 2 2 6 3 2 3" xfId="14200" xr:uid="{00000000-0005-0000-0000-00000B6F0000}"/>
    <cellStyle name="60% - Énfasis6 2 2 6 3 2 3 2" xfId="36267" xr:uid="{00000000-0005-0000-0000-00000C6F0000}"/>
    <cellStyle name="60% - Énfasis6 2 2 6 3 2 4" xfId="9322" xr:uid="{00000000-0005-0000-0000-00000D6F0000}"/>
    <cellStyle name="60% - Énfasis6 2 2 6 3 2 5" xfId="26447" xr:uid="{00000000-0005-0000-0000-00000E6F0000}"/>
    <cellStyle name="60% - Énfasis6 2 2 6 3 2 6" xfId="41276" xr:uid="{00000000-0005-0000-0000-00000F6F0000}"/>
    <cellStyle name="60% - Énfasis6 2 2 6 3 2 7" xfId="46339" xr:uid="{E8E86794-35FD-4142-BA26-4A9F7EE6E760}"/>
    <cellStyle name="60% - Énfasis6 2 2 6 3 3" xfId="6853" xr:uid="{00000000-0005-0000-0000-0000106F0000}"/>
    <cellStyle name="60% - Énfasis6 2 2 6 3 3 2" xfId="28946" xr:uid="{00000000-0005-0000-0000-0000116F0000}"/>
    <cellStyle name="60% - Énfasis6 2 2 6 3 4" xfId="16014" xr:uid="{00000000-0005-0000-0000-0000126F0000}"/>
    <cellStyle name="60% - Énfasis6 2 2 6 3 4 2" xfId="33831" xr:uid="{00000000-0005-0000-0000-0000136F0000}"/>
    <cellStyle name="60% - Énfasis6 2 2 6 3 5" xfId="21255" xr:uid="{00000000-0005-0000-0000-0000146F0000}"/>
    <cellStyle name="60% - Énfasis6 2 2 6 3 6" xfId="11764" xr:uid="{00000000-0005-0000-0000-0000156F0000}"/>
    <cellStyle name="60% - Énfasis6 2 2 6 3 7" xfId="23905" xr:uid="{00000000-0005-0000-0000-0000166F0000}"/>
    <cellStyle name="60% - Énfasis6 2 2 6 3 8" xfId="38735" xr:uid="{00000000-0005-0000-0000-0000176F0000}"/>
    <cellStyle name="60% - Énfasis6 2 2 6 3 9" xfId="43803" xr:uid="{6FB0EE9F-828F-4B6B-8515-71BF91287151}"/>
    <cellStyle name="60% - Énfasis6 2 2 6 4" xfId="1142" xr:uid="{00000000-0005-0000-0000-0000186F0000}"/>
    <cellStyle name="60% - Énfasis6 2 2 6 4 2" xfId="3587" xr:uid="{00000000-0005-0000-0000-0000196F0000}"/>
    <cellStyle name="60% - Énfasis6 2 2 6 4 2 2" xfId="17697" xr:uid="{00000000-0005-0000-0000-00001A6F0000}"/>
    <cellStyle name="60% - Énfasis6 2 2 6 4 2 2 2" xfId="30590" xr:uid="{00000000-0005-0000-0000-00001B6F0000}"/>
    <cellStyle name="60% - Énfasis6 2 2 6 4 2 3" xfId="13408" xr:uid="{00000000-0005-0000-0000-00001C6F0000}"/>
    <cellStyle name="60% - Énfasis6 2 2 6 4 2 3 2" xfId="35475" xr:uid="{00000000-0005-0000-0000-00001D6F0000}"/>
    <cellStyle name="60% - Énfasis6 2 2 6 4 2 4" xfId="8530" xr:uid="{00000000-0005-0000-0000-00001E6F0000}"/>
    <cellStyle name="60% - Énfasis6 2 2 6 4 2 5" xfId="25655" xr:uid="{00000000-0005-0000-0000-00001F6F0000}"/>
    <cellStyle name="60% - Énfasis6 2 2 6 4 2 6" xfId="40484" xr:uid="{00000000-0005-0000-0000-0000206F0000}"/>
    <cellStyle name="60% - Énfasis6 2 2 6 4 2 7" xfId="45547" xr:uid="{986F40E6-A5A7-45F1-B54D-B86715B728E1}"/>
    <cellStyle name="60% - Énfasis6 2 2 6 4 3" xfId="6061" xr:uid="{00000000-0005-0000-0000-0000216F0000}"/>
    <cellStyle name="60% - Énfasis6 2 2 6 4 3 2" xfId="28154" xr:uid="{00000000-0005-0000-0000-0000226F0000}"/>
    <cellStyle name="60% - Énfasis6 2 2 6 4 4" xfId="20463" xr:uid="{00000000-0005-0000-0000-0000236F0000}"/>
    <cellStyle name="60% - Énfasis6 2 2 6 4 4 2" xfId="33039" xr:uid="{00000000-0005-0000-0000-0000246F0000}"/>
    <cellStyle name="60% - Énfasis6 2 2 6 4 5" xfId="10972" xr:uid="{00000000-0005-0000-0000-0000256F0000}"/>
    <cellStyle name="60% - Énfasis6 2 2 6 4 6" xfId="23113" xr:uid="{00000000-0005-0000-0000-0000266F0000}"/>
    <cellStyle name="60% - Énfasis6 2 2 6 4 7" xfId="37943" xr:uid="{00000000-0005-0000-0000-0000276F0000}"/>
    <cellStyle name="60% - Énfasis6 2 2 6 4 8" xfId="43011" xr:uid="{BD895CFD-D3B1-4628-89BA-AD5D67A98D8D}"/>
    <cellStyle name="60% - Énfasis6 2 2 6 5" xfId="2828" xr:uid="{00000000-0005-0000-0000-0000286F0000}"/>
    <cellStyle name="60% - Énfasis6 2 2 6 5 2" xfId="16938" xr:uid="{00000000-0005-0000-0000-0000296F0000}"/>
    <cellStyle name="60% - Énfasis6 2 2 6 5 2 2" xfId="29831" xr:uid="{00000000-0005-0000-0000-00002A6F0000}"/>
    <cellStyle name="60% - Énfasis6 2 2 6 5 3" xfId="12649" xr:uid="{00000000-0005-0000-0000-00002B6F0000}"/>
    <cellStyle name="60% - Énfasis6 2 2 6 5 3 2" xfId="34716" xr:uid="{00000000-0005-0000-0000-00002C6F0000}"/>
    <cellStyle name="60% - Énfasis6 2 2 6 5 4" xfId="7771" xr:uid="{00000000-0005-0000-0000-00002D6F0000}"/>
    <cellStyle name="60% - Énfasis6 2 2 6 5 5" xfId="24896" xr:uid="{00000000-0005-0000-0000-00002E6F0000}"/>
    <cellStyle name="60% - Énfasis6 2 2 6 5 6" xfId="39725" xr:uid="{00000000-0005-0000-0000-00002F6F0000}"/>
    <cellStyle name="60% - Énfasis6 2 2 6 5 7" xfId="44788" xr:uid="{AE9A99A8-CC40-41BC-96AC-9AB9AC0ABD55}"/>
    <cellStyle name="60% - Énfasis6 2 2 6 6" xfId="5302" xr:uid="{00000000-0005-0000-0000-0000306F0000}"/>
    <cellStyle name="60% - Énfasis6 2 2 6 6 2" xfId="27395" xr:uid="{00000000-0005-0000-0000-0000316F0000}"/>
    <cellStyle name="60% - Énfasis6 2 2 6 7" xfId="15204" xr:uid="{00000000-0005-0000-0000-0000326F0000}"/>
    <cellStyle name="60% - Énfasis6 2 2 6 7 2" xfId="32280" xr:uid="{00000000-0005-0000-0000-0000336F0000}"/>
    <cellStyle name="60% - Énfasis6 2 2 6 8" xfId="19686" xr:uid="{00000000-0005-0000-0000-0000346F0000}"/>
    <cellStyle name="60% - Énfasis6 2 2 6 9" xfId="10213" xr:uid="{00000000-0005-0000-0000-0000356F0000}"/>
    <cellStyle name="60% - Énfasis6 2 2 7" xfId="723" xr:uid="{00000000-0005-0000-0000-0000366F0000}"/>
    <cellStyle name="60% - Énfasis6 2 2 7 10" xfId="37580" xr:uid="{00000000-0005-0000-0000-0000376F0000}"/>
    <cellStyle name="60% - Énfasis6 2 2 7 11" xfId="42648" xr:uid="{CFF8F855-C17D-4F3E-8A2F-B2B7F51BED9E}"/>
    <cellStyle name="60% - Énfasis6 2 2 7 2" xfId="2333" xr:uid="{00000000-0005-0000-0000-0000386F0000}"/>
    <cellStyle name="60% - Énfasis6 2 2 7 2 2" xfId="4775" xr:uid="{00000000-0005-0000-0000-0000396F0000}"/>
    <cellStyle name="60% - Énfasis6 2 2 7 2 2 2" xfId="18885" xr:uid="{00000000-0005-0000-0000-00003A6F0000}"/>
    <cellStyle name="60% - Énfasis6 2 2 7 2 2 2 2" xfId="31778" xr:uid="{00000000-0005-0000-0000-00003B6F0000}"/>
    <cellStyle name="60% - Énfasis6 2 2 7 2 2 3" xfId="14596" xr:uid="{00000000-0005-0000-0000-00003C6F0000}"/>
    <cellStyle name="60% - Énfasis6 2 2 7 2 2 3 2" xfId="36663" xr:uid="{00000000-0005-0000-0000-00003D6F0000}"/>
    <cellStyle name="60% - Énfasis6 2 2 7 2 2 4" xfId="9718" xr:uid="{00000000-0005-0000-0000-00003E6F0000}"/>
    <cellStyle name="60% - Énfasis6 2 2 7 2 2 5" xfId="26843" xr:uid="{00000000-0005-0000-0000-00003F6F0000}"/>
    <cellStyle name="60% - Énfasis6 2 2 7 2 2 6" xfId="41672" xr:uid="{00000000-0005-0000-0000-0000406F0000}"/>
    <cellStyle name="60% - Énfasis6 2 2 7 2 2 7" xfId="46735" xr:uid="{91A0D83F-8EA3-4DE1-9C63-981A8B3C9638}"/>
    <cellStyle name="60% - Énfasis6 2 2 7 2 3" xfId="7249" xr:uid="{00000000-0005-0000-0000-0000416F0000}"/>
    <cellStyle name="60% - Énfasis6 2 2 7 2 3 2" xfId="29342" xr:uid="{00000000-0005-0000-0000-0000426F0000}"/>
    <cellStyle name="60% - Énfasis6 2 2 7 2 4" xfId="16410" xr:uid="{00000000-0005-0000-0000-0000436F0000}"/>
    <cellStyle name="60% - Énfasis6 2 2 7 2 4 2" xfId="34227" xr:uid="{00000000-0005-0000-0000-0000446F0000}"/>
    <cellStyle name="60% - Énfasis6 2 2 7 2 5" xfId="21651" xr:uid="{00000000-0005-0000-0000-0000456F0000}"/>
    <cellStyle name="60% - Énfasis6 2 2 7 2 6" xfId="12160" xr:uid="{00000000-0005-0000-0000-0000466F0000}"/>
    <cellStyle name="60% - Énfasis6 2 2 7 2 7" xfId="24301" xr:uid="{00000000-0005-0000-0000-0000476F0000}"/>
    <cellStyle name="60% - Énfasis6 2 2 7 2 8" xfId="39131" xr:uid="{00000000-0005-0000-0000-0000486F0000}"/>
    <cellStyle name="60% - Énfasis6 2 2 7 2 9" xfId="44199" xr:uid="{26C7A2CA-6806-48ED-9E61-4D7AEA64A547}"/>
    <cellStyle name="60% - Énfasis6 2 2 7 3" xfId="1720" xr:uid="{00000000-0005-0000-0000-0000496F0000}"/>
    <cellStyle name="60% - Énfasis6 2 2 7 3 2" xfId="4162" xr:uid="{00000000-0005-0000-0000-00004A6F0000}"/>
    <cellStyle name="60% - Énfasis6 2 2 7 3 2 2" xfId="18272" xr:uid="{00000000-0005-0000-0000-00004B6F0000}"/>
    <cellStyle name="60% - Énfasis6 2 2 7 3 2 2 2" xfId="31165" xr:uid="{00000000-0005-0000-0000-00004C6F0000}"/>
    <cellStyle name="60% - Énfasis6 2 2 7 3 2 3" xfId="13983" xr:uid="{00000000-0005-0000-0000-00004D6F0000}"/>
    <cellStyle name="60% - Énfasis6 2 2 7 3 2 3 2" xfId="36050" xr:uid="{00000000-0005-0000-0000-00004E6F0000}"/>
    <cellStyle name="60% - Énfasis6 2 2 7 3 2 4" xfId="9105" xr:uid="{00000000-0005-0000-0000-00004F6F0000}"/>
    <cellStyle name="60% - Énfasis6 2 2 7 3 2 5" xfId="26230" xr:uid="{00000000-0005-0000-0000-0000506F0000}"/>
    <cellStyle name="60% - Énfasis6 2 2 7 3 2 6" xfId="41059" xr:uid="{00000000-0005-0000-0000-0000516F0000}"/>
    <cellStyle name="60% - Énfasis6 2 2 7 3 2 7" xfId="46122" xr:uid="{A485F1B7-4784-4828-BA97-CDE77E4DED76}"/>
    <cellStyle name="60% - Énfasis6 2 2 7 3 3" xfId="6636" xr:uid="{00000000-0005-0000-0000-0000526F0000}"/>
    <cellStyle name="60% - Énfasis6 2 2 7 3 3 2" xfId="28729" xr:uid="{00000000-0005-0000-0000-0000536F0000}"/>
    <cellStyle name="60% - Énfasis6 2 2 7 3 4" xfId="21038" xr:uid="{00000000-0005-0000-0000-0000546F0000}"/>
    <cellStyle name="60% - Énfasis6 2 2 7 3 4 2" xfId="33614" xr:uid="{00000000-0005-0000-0000-0000556F0000}"/>
    <cellStyle name="60% - Énfasis6 2 2 7 3 5" xfId="11547" xr:uid="{00000000-0005-0000-0000-0000566F0000}"/>
    <cellStyle name="60% - Énfasis6 2 2 7 3 6" xfId="23688" xr:uid="{00000000-0005-0000-0000-0000576F0000}"/>
    <cellStyle name="60% - Énfasis6 2 2 7 3 7" xfId="38518" xr:uid="{00000000-0005-0000-0000-0000586F0000}"/>
    <cellStyle name="60% - Énfasis6 2 2 7 3 8" xfId="43586" xr:uid="{3AFB819A-2DF8-4242-AC20-9C6C2A86F7D4}"/>
    <cellStyle name="60% - Énfasis6 2 2 7 4" xfId="3224" xr:uid="{00000000-0005-0000-0000-0000596F0000}"/>
    <cellStyle name="60% - Énfasis6 2 2 7 4 2" xfId="17334" xr:uid="{00000000-0005-0000-0000-00005A6F0000}"/>
    <cellStyle name="60% - Énfasis6 2 2 7 4 2 2" xfId="30227" xr:uid="{00000000-0005-0000-0000-00005B6F0000}"/>
    <cellStyle name="60% - Énfasis6 2 2 7 4 3" xfId="13045" xr:uid="{00000000-0005-0000-0000-00005C6F0000}"/>
    <cellStyle name="60% - Énfasis6 2 2 7 4 3 2" xfId="35112" xr:uid="{00000000-0005-0000-0000-00005D6F0000}"/>
    <cellStyle name="60% - Énfasis6 2 2 7 4 4" xfId="8167" xr:uid="{00000000-0005-0000-0000-00005E6F0000}"/>
    <cellStyle name="60% - Énfasis6 2 2 7 4 5" xfId="25292" xr:uid="{00000000-0005-0000-0000-00005F6F0000}"/>
    <cellStyle name="60% - Énfasis6 2 2 7 4 6" xfId="40121" xr:uid="{00000000-0005-0000-0000-0000606F0000}"/>
    <cellStyle name="60% - Énfasis6 2 2 7 4 7" xfId="45184" xr:uid="{24FD4C14-AAF7-4BA9-B83E-1D7F9AA8B80A}"/>
    <cellStyle name="60% - Énfasis6 2 2 7 5" xfId="5698" xr:uid="{00000000-0005-0000-0000-0000616F0000}"/>
    <cellStyle name="60% - Énfasis6 2 2 7 5 2" xfId="27791" xr:uid="{00000000-0005-0000-0000-0000626F0000}"/>
    <cellStyle name="60% - Énfasis6 2 2 7 6" xfId="15779" xr:uid="{00000000-0005-0000-0000-0000636F0000}"/>
    <cellStyle name="60% - Énfasis6 2 2 7 6 2" xfId="32676" xr:uid="{00000000-0005-0000-0000-0000646F0000}"/>
    <cellStyle name="60% - Énfasis6 2 2 7 7" xfId="20082" xr:uid="{00000000-0005-0000-0000-0000656F0000}"/>
    <cellStyle name="60% - Énfasis6 2 2 7 8" xfId="10609" xr:uid="{00000000-0005-0000-0000-0000666F0000}"/>
    <cellStyle name="60% - Énfasis6 2 2 7 9" xfId="22750" xr:uid="{00000000-0005-0000-0000-0000676F0000}"/>
    <cellStyle name="60% - Énfasis6 2 2 8" xfId="1197" xr:uid="{00000000-0005-0000-0000-0000686F0000}"/>
    <cellStyle name="60% - Énfasis6 2 2 8 2" xfId="3642" xr:uid="{00000000-0005-0000-0000-0000696F0000}"/>
    <cellStyle name="60% - Énfasis6 2 2 8 2 2" xfId="17752" xr:uid="{00000000-0005-0000-0000-00006A6F0000}"/>
    <cellStyle name="60% - Énfasis6 2 2 8 2 2 2" xfId="30645" xr:uid="{00000000-0005-0000-0000-00006B6F0000}"/>
    <cellStyle name="60% - Énfasis6 2 2 8 2 3" xfId="13463" xr:uid="{00000000-0005-0000-0000-00006C6F0000}"/>
    <cellStyle name="60% - Énfasis6 2 2 8 2 3 2" xfId="35530" xr:uid="{00000000-0005-0000-0000-00006D6F0000}"/>
    <cellStyle name="60% - Énfasis6 2 2 8 2 4" xfId="8585" xr:uid="{00000000-0005-0000-0000-00006E6F0000}"/>
    <cellStyle name="60% - Énfasis6 2 2 8 2 5" xfId="25710" xr:uid="{00000000-0005-0000-0000-00006F6F0000}"/>
    <cellStyle name="60% - Énfasis6 2 2 8 2 6" xfId="40539" xr:uid="{00000000-0005-0000-0000-0000706F0000}"/>
    <cellStyle name="60% - Énfasis6 2 2 8 2 7" xfId="45602" xr:uid="{2D09CF4A-0FF3-4AE9-ADF7-2CB111BD9D2D}"/>
    <cellStyle name="60% - Énfasis6 2 2 8 3" xfId="6116" xr:uid="{00000000-0005-0000-0000-0000716F0000}"/>
    <cellStyle name="60% - Énfasis6 2 2 8 3 2" xfId="28209" xr:uid="{00000000-0005-0000-0000-0000726F0000}"/>
    <cellStyle name="60% - Énfasis6 2 2 8 4" xfId="15259" xr:uid="{00000000-0005-0000-0000-0000736F0000}"/>
    <cellStyle name="60% - Énfasis6 2 2 8 4 2" xfId="33094" xr:uid="{00000000-0005-0000-0000-0000746F0000}"/>
    <cellStyle name="60% - Énfasis6 2 2 8 5" xfId="20518" xr:uid="{00000000-0005-0000-0000-0000756F0000}"/>
    <cellStyle name="60% - Énfasis6 2 2 8 6" xfId="11027" xr:uid="{00000000-0005-0000-0000-0000766F0000}"/>
    <cellStyle name="60% - Énfasis6 2 2 8 7" xfId="23168" xr:uid="{00000000-0005-0000-0000-0000776F0000}"/>
    <cellStyle name="60% - Énfasis6 2 2 8 8" xfId="37998" xr:uid="{00000000-0005-0000-0000-0000786F0000}"/>
    <cellStyle name="60% - Énfasis6 2 2 8 9" xfId="43066" xr:uid="{B89C9337-FDBB-464E-A690-14C18A516DAF}"/>
    <cellStyle name="60% - Énfasis6 2 2 9" xfId="1813" xr:uid="{00000000-0005-0000-0000-0000796F0000}"/>
    <cellStyle name="60% - Énfasis6 2 2 9 2" xfId="4255" xr:uid="{00000000-0005-0000-0000-00007A6F0000}"/>
    <cellStyle name="60% - Énfasis6 2 2 9 2 2" xfId="18365" xr:uid="{00000000-0005-0000-0000-00007B6F0000}"/>
    <cellStyle name="60% - Énfasis6 2 2 9 2 2 2" xfId="31258" xr:uid="{00000000-0005-0000-0000-00007C6F0000}"/>
    <cellStyle name="60% - Énfasis6 2 2 9 2 3" xfId="14076" xr:uid="{00000000-0005-0000-0000-00007D6F0000}"/>
    <cellStyle name="60% - Énfasis6 2 2 9 2 3 2" xfId="36143" xr:uid="{00000000-0005-0000-0000-00007E6F0000}"/>
    <cellStyle name="60% - Énfasis6 2 2 9 2 4" xfId="9198" xr:uid="{00000000-0005-0000-0000-00007F6F0000}"/>
    <cellStyle name="60% - Énfasis6 2 2 9 2 5" xfId="26323" xr:uid="{00000000-0005-0000-0000-0000806F0000}"/>
    <cellStyle name="60% - Énfasis6 2 2 9 2 6" xfId="41152" xr:uid="{00000000-0005-0000-0000-0000816F0000}"/>
    <cellStyle name="60% - Énfasis6 2 2 9 2 7" xfId="46215" xr:uid="{3FE09FAB-A647-4DF2-98E2-341261ED85D1}"/>
    <cellStyle name="60% - Énfasis6 2 2 9 3" xfId="6729" xr:uid="{00000000-0005-0000-0000-0000826F0000}"/>
    <cellStyle name="60% - Énfasis6 2 2 9 3 2" xfId="28822" xr:uid="{00000000-0005-0000-0000-0000836F0000}"/>
    <cellStyle name="60% - Énfasis6 2 2 9 4" xfId="15890" xr:uid="{00000000-0005-0000-0000-0000846F0000}"/>
    <cellStyle name="60% - Énfasis6 2 2 9 4 2" xfId="33707" xr:uid="{00000000-0005-0000-0000-0000856F0000}"/>
    <cellStyle name="60% - Énfasis6 2 2 9 5" xfId="21131" xr:uid="{00000000-0005-0000-0000-0000866F0000}"/>
    <cellStyle name="60% - Énfasis6 2 2 9 6" xfId="11640" xr:uid="{00000000-0005-0000-0000-0000876F0000}"/>
    <cellStyle name="60% - Énfasis6 2 2 9 7" xfId="23781" xr:uid="{00000000-0005-0000-0000-0000886F0000}"/>
    <cellStyle name="60% - Énfasis6 2 2 9 8" xfId="38611" xr:uid="{00000000-0005-0000-0000-0000896F0000}"/>
    <cellStyle name="60% - Énfasis6 2 2 9 9" xfId="43679" xr:uid="{6CD38DA3-2D59-4405-80CF-4AB9082E8F40}"/>
    <cellStyle name="60% - Énfasis6 2 20" xfId="22055" xr:uid="{00000000-0005-0000-0000-00008A6F0000}"/>
    <cellStyle name="60% - Énfasis6 2 21" xfId="22183" xr:uid="{00000000-0005-0000-0000-00008B6F0000}"/>
    <cellStyle name="60% - Énfasis6 2 22" xfId="37013" xr:uid="{00000000-0005-0000-0000-00008C6F0000}"/>
    <cellStyle name="60% - Énfasis6 2 23" xfId="42086" xr:uid="{C28EEBD0-68B7-4CE6-8AB1-B1A7084A78CC}"/>
    <cellStyle name="60% - Énfasis6 2 3" xfId="232" xr:uid="{00000000-0005-0000-0000-00008D6F0000}"/>
    <cellStyle name="60% - Énfasis6 2 3 10" xfId="15046" xr:uid="{00000000-0005-0000-0000-00008E6F0000}"/>
    <cellStyle name="60% - Énfasis6 2 3 10 2" xfId="32216" xr:uid="{00000000-0005-0000-0000-00008F6F0000}"/>
    <cellStyle name="60% - Énfasis6 2 3 11" xfId="19376" xr:uid="{00000000-0005-0000-0000-0000906F0000}"/>
    <cellStyle name="60% - Énfasis6 2 3 12" xfId="19624" xr:uid="{00000000-0005-0000-0000-0000916F0000}"/>
    <cellStyle name="60% - Énfasis6 2 3 13" xfId="10149" xr:uid="{00000000-0005-0000-0000-0000926F0000}"/>
    <cellStyle name="60% - Énfasis6 2 3 14" xfId="22095" xr:uid="{00000000-0005-0000-0000-0000936F0000}"/>
    <cellStyle name="60% - Énfasis6 2 3 15" xfId="22290" xr:uid="{00000000-0005-0000-0000-0000946F0000}"/>
    <cellStyle name="60% - Énfasis6 2 3 16" xfId="37120" xr:uid="{00000000-0005-0000-0000-0000956F0000}"/>
    <cellStyle name="60% - Énfasis6 2 3 17" xfId="42190" xr:uid="{A239CFA2-8975-41E9-AF01-742EE7FC0AA3}"/>
    <cellStyle name="60% - Énfasis6 2 3 2" xfId="425" xr:uid="{00000000-0005-0000-0000-0000966F0000}"/>
    <cellStyle name="60% - Énfasis6 2 3 2 10" xfId="37286" xr:uid="{00000000-0005-0000-0000-0000976F0000}"/>
    <cellStyle name="60% - Énfasis6 2 3 2 11" xfId="42354" xr:uid="{91833CC3-61EC-4905-8C82-4298AA043EFF}"/>
    <cellStyle name="60% - Énfasis6 2 3 2 2" xfId="2039" xr:uid="{00000000-0005-0000-0000-0000986F0000}"/>
    <cellStyle name="60% - Énfasis6 2 3 2 2 2" xfId="4481" xr:uid="{00000000-0005-0000-0000-0000996F0000}"/>
    <cellStyle name="60% - Énfasis6 2 3 2 2 2 2" xfId="18591" xr:uid="{00000000-0005-0000-0000-00009A6F0000}"/>
    <cellStyle name="60% - Énfasis6 2 3 2 2 2 2 2" xfId="31484" xr:uid="{00000000-0005-0000-0000-00009B6F0000}"/>
    <cellStyle name="60% - Énfasis6 2 3 2 2 2 3" xfId="14302" xr:uid="{00000000-0005-0000-0000-00009C6F0000}"/>
    <cellStyle name="60% - Énfasis6 2 3 2 2 2 3 2" xfId="36369" xr:uid="{00000000-0005-0000-0000-00009D6F0000}"/>
    <cellStyle name="60% - Énfasis6 2 3 2 2 2 4" xfId="9424" xr:uid="{00000000-0005-0000-0000-00009E6F0000}"/>
    <cellStyle name="60% - Énfasis6 2 3 2 2 2 5" xfId="26549" xr:uid="{00000000-0005-0000-0000-00009F6F0000}"/>
    <cellStyle name="60% - Énfasis6 2 3 2 2 2 6" xfId="41378" xr:uid="{00000000-0005-0000-0000-0000A06F0000}"/>
    <cellStyle name="60% - Énfasis6 2 3 2 2 2 7" xfId="46441" xr:uid="{3E5B4B7F-14DA-473E-A7B5-3B8447713ED3}"/>
    <cellStyle name="60% - Énfasis6 2 3 2 2 3" xfId="6955" xr:uid="{00000000-0005-0000-0000-0000A16F0000}"/>
    <cellStyle name="60% - Énfasis6 2 3 2 2 3 2" xfId="29048" xr:uid="{00000000-0005-0000-0000-0000A26F0000}"/>
    <cellStyle name="60% - Énfasis6 2 3 2 2 4" xfId="16116" xr:uid="{00000000-0005-0000-0000-0000A36F0000}"/>
    <cellStyle name="60% - Énfasis6 2 3 2 2 4 2" xfId="33933" xr:uid="{00000000-0005-0000-0000-0000A46F0000}"/>
    <cellStyle name="60% - Énfasis6 2 3 2 2 5" xfId="21357" xr:uid="{00000000-0005-0000-0000-0000A56F0000}"/>
    <cellStyle name="60% - Énfasis6 2 3 2 2 6" xfId="11866" xr:uid="{00000000-0005-0000-0000-0000A66F0000}"/>
    <cellStyle name="60% - Énfasis6 2 3 2 2 7" xfId="24007" xr:uid="{00000000-0005-0000-0000-0000A76F0000}"/>
    <cellStyle name="60% - Énfasis6 2 3 2 2 8" xfId="38837" xr:uid="{00000000-0005-0000-0000-0000A86F0000}"/>
    <cellStyle name="60% - Énfasis6 2 3 2 2 9" xfId="43905" xr:uid="{5BA6F60F-A693-4212-843B-BAB14E45DFF8}"/>
    <cellStyle name="60% - Énfasis6 2 3 2 3" xfId="1426" xr:uid="{00000000-0005-0000-0000-0000A96F0000}"/>
    <cellStyle name="60% - Énfasis6 2 3 2 3 2" xfId="3868" xr:uid="{00000000-0005-0000-0000-0000AA6F0000}"/>
    <cellStyle name="60% - Énfasis6 2 3 2 3 2 2" xfId="17978" xr:uid="{00000000-0005-0000-0000-0000AB6F0000}"/>
    <cellStyle name="60% - Énfasis6 2 3 2 3 2 2 2" xfId="30871" xr:uid="{00000000-0005-0000-0000-0000AC6F0000}"/>
    <cellStyle name="60% - Énfasis6 2 3 2 3 2 3" xfId="13689" xr:uid="{00000000-0005-0000-0000-0000AD6F0000}"/>
    <cellStyle name="60% - Énfasis6 2 3 2 3 2 3 2" xfId="35756" xr:uid="{00000000-0005-0000-0000-0000AE6F0000}"/>
    <cellStyle name="60% - Énfasis6 2 3 2 3 2 4" xfId="8811" xr:uid="{00000000-0005-0000-0000-0000AF6F0000}"/>
    <cellStyle name="60% - Énfasis6 2 3 2 3 2 5" xfId="25936" xr:uid="{00000000-0005-0000-0000-0000B06F0000}"/>
    <cellStyle name="60% - Énfasis6 2 3 2 3 2 6" xfId="40765" xr:uid="{00000000-0005-0000-0000-0000B16F0000}"/>
    <cellStyle name="60% - Énfasis6 2 3 2 3 2 7" xfId="45828" xr:uid="{07AB826E-A9E9-42D1-842B-043419E34EF5}"/>
    <cellStyle name="60% - Énfasis6 2 3 2 3 3" xfId="6342" xr:uid="{00000000-0005-0000-0000-0000B26F0000}"/>
    <cellStyle name="60% - Énfasis6 2 3 2 3 3 2" xfId="28435" xr:uid="{00000000-0005-0000-0000-0000B36F0000}"/>
    <cellStyle name="60% - Énfasis6 2 3 2 3 4" xfId="20744" xr:uid="{00000000-0005-0000-0000-0000B46F0000}"/>
    <cellStyle name="60% - Énfasis6 2 3 2 3 4 2" xfId="33320" xr:uid="{00000000-0005-0000-0000-0000B56F0000}"/>
    <cellStyle name="60% - Énfasis6 2 3 2 3 5" xfId="11253" xr:uid="{00000000-0005-0000-0000-0000B66F0000}"/>
    <cellStyle name="60% - Énfasis6 2 3 2 3 6" xfId="23394" xr:uid="{00000000-0005-0000-0000-0000B76F0000}"/>
    <cellStyle name="60% - Énfasis6 2 3 2 3 7" xfId="38224" xr:uid="{00000000-0005-0000-0000-0000B86F0000}"/>
    <cellStyle name="60% - Énfasis6 2 3 2 3 8" xfId="43292" xr:uid="{020E6EAA-3EA6-4308-B589-C8D2604E716F}"/>
    <cellStyle name="60% - Énfasis6 2 3 2 4" xfId="2930" xr:uid="{00000000-0005-0000-0000-0000B96F0000}"/>
    <cellStyle name="60% - Énfasis6 2 3 2 4 2" xfId="17040" xr:uid="{00000000-0005-0000-0000-0000BA6F0000}"/>
    <cellStyle name="60% - Énfasis6 2 3 2 4 2 2" xfId="29933" xr:uid="{00000000-0005-0000-0000-0000BB6F0000}"/>
    <cellStyle name="60% - Énfasis6 2 3 2 4 3" xfId="12751" xr:uid="{00000000-0005-0000-0000-0000BC6F0000}"/>
    <cellStyle name="60% - Énfasis6 2 3 2 4 3 2" xfId="34818" xr:uid="{00000000-0005-0000-0000-0000BD6F0000}"/>
    <cellStyle name="60% - Énfasis6 2 3 2 4 4" xfId="7873" xr:uid="{00000000-0005-0000-0000-0000BE6F0000}"/>
    <cellStyle name="60% - Énfasis6 2 3 2 4 5" xfId="24998" xr:uid="{00000000-0005-0000-0000-0000BF6F0000}"/>
    <cellStyle name="60% - Énfasis6 2 3 2 4 6" xfId="39827" xr:uid="{00000000-0005-0000-0000-0000C06F0000}"/>
    <cellStyle name="60% - Énfasis6 2 3 2 4 7" xfId="44890" xr:uid="{21CBF9D9-5D07-4388-BB8E-BE137FBA5F25}"/>
    <cellStyle name="60% - Énfasis6 2 3 2 5" xfId="5404" xr:uid="{00000000-0005-0000-0000-0000C16F0000}"/>
    <cellStyle name="60% - Énfasis6 2 3 2 5 2" xfId="27497" xr:uid="{00000000-0005-0000-0000-0000C26F0000}"/>
    <cellStyle name="60% - Énfasis6 2 3 2 6" xfId="15485" xr:uid="{00000000-0005-0000-0000-0000C36F0000}"/>
    <cellStyle name="60% - Énfasis6 2 3 2 6 2" xfId="32382" xr:uid="{00000000-0005-0000-0000-0000C46F0000}"/>
    <cellStyle name="60% - Énfasis6 2 3 2 7" xfId="19788" xr:uid="{00000000-0005-0000-0000-0000C56F0000}"/>
    <cellStyle name="60% - Énfasis6 2 3 2 8" xfId="10315" xr:uid="{00000000-0005-0000-0000-0000C66F0000}"/>
    <cellStyle name="60% - Énfasis6 2 3 2 9" xfId="22456" xr:uid="{00000000-0005-0000-0000-0000C76F0000}"/>
    <cellStyle name="60% - Énfasis6 2 3 3" xfId="728" xr:uid="{00000000-0005-0000-0000-0000C86F0000}"/>
    <cellStyle name="60% - Énfasis6 2 3 3 10" xfId="37585" xr:uid="{00000000-0005-0000-0000-0000C96F0000}"/>
    <cellStyle name="60% - Énfasis6 2 3 3 11" xfId="42653" xr:uid="{7C24E5EB-F8BB-4C5B-B7FE-17D3009B3A45}"/>
    <cellStyle name="60% - Énfasis6 2 3 3 2" xfId="2338" xr:uid="{00000000-0005-0000-0000-0000CA6F0000}"/>
    <cellStyle name="60% - Énfasis6 2 3 3 2 2" xfId="4780" xr:uid="{00000000-0005-0000-0000-0000CB6F0000}"/>
    <cellStyle name="60% - Énfasis6 2 3 3 2 2 2" xfId="18890" xr:uid="{00000000-0005-0000-0000-0000CC6F0000}"/>
    <cellStyle name="60% - Énfasis6 2 3 3 2 2 2 2" xfId="31783" xr:uid="{00000000-0005-0000-0000-0000CD6F0000}"/>
    <cellStyle name="60% - Énfasis6 2 3 3 2 2 3" xfId="14601" xr:uid="{00000000-0005-0000-0000-0000CE6F0000}"/>
    <cellStyle name="60% - Énfasis6 2 3 3 2 2 3 2" xfId="36668" xr:uid="{00000000-0005-0000-0000-0000CF6F0000}"/>
    <cellStyle name="60% - Énfasis6 2 3 3 2 2 4" xfId="9723" xr:uid="{00000000-0005-0000-0000-0000D06F0000}"/>
    <cellStyle name="60% - Énfasis6 2 3 3 2 2 5" xfId="26848" xr:uid="{00000000-0005-0000-0000-0000D16F0000}"/>
    <cellStyle name="60% - Énfasis6 2 3 3 2 2 6" xfId="41677" xr:uid="{00000000-0005-0000-0000-0000D26F0000}"/>
    <cellStyle name="60% - Énfasis6 2 3 3 2 2 7" xfId="46740" xr:uid="{6AEA30D2-33AF-44CC-B33F-7AAFFCBA1541}"/>
    <cellStyle name="60% - Énfasis6 2 3 3 2 3" xfId="7254" xr:uid="{00000000-0005-0000-0000-0000D36F0000}"/>
    <cellStyle name="60% - Énfasis6 2 3 3 2 3 2" xfId="29347" xr:uid="{00000000-0005-0000-0000-0000D46F0000}"/>
    <cellStyle name="60% - Énfasis6 2 3 3 2 4" xfId="16415" xr:uid="{00000000-0005-0000-0000-0000D56F0000}"/>
    <cellStyle name="60% - Énfasis6 2 3 3 2 4 2" xfId="34232" xr:uid="{00000000-0005-0000-0000-0000D66F0000}"/>
    <cellStyle name="60% - Énfasis6 2 3 3 2 5" xfId="21656" xr:uid="{00000000-0005-0000-0000-0000D76F0000}"/>
    <cellStyle name="60% - Énfasis6 2 3 3 2 6" xfId="12165" xr:uid="{00000000-0005-0000-0000-0000D86F0000}"/>
    <cellStyle name="60% - Énfasis6 2 3 3 2 7" xfId="24306" xr:uid="{00000000-0005-0000-0000-0000D96F0000}"/>
    <cellStyle name="60% - Énfasis6 2 3 3 2 8" xfId="39136" xr:uid="{00000000-0005-0000-0000-0000DA6F0000}"/>
    <cellStyle name="60% - Énfasis6 2 3 3 2 9" xfId="44204" xr:uid="{BC2B0BCB-08C2-4FF6-9307-B422FB587C7A}"/>
    <cellStyle name="60% - Énfasis6 2 3 3 3" xfId="1725" xr:uid="{00000000-0005-0000-0000-0000DB6F0000}"/>
    <cellStyle name="60% - Énfasis6 2 3 3 3 2" xfId="4167" xr:uid="{00000000-0005-0000-0000-0000DC6F0000}"/>
    <cellStyle name="60% - Énfasis6 2 3 3 3 2 2" xfId="18277" xr:uid="{00000000-0005-0000-0000-0000DD6F0000}"/>
    <cellStyle name="60% - Énfasis6 2 3 3 3 2 2 2" xfId="31170" xr:uid="{00000000-0005-0000-0000-0000DE6F0000}"/>
    <cellStyle name="60% - Énfasis6 2 3 3 3 2 3" xfId="13988" xr:uid="{00000000-0005-0000-0000-0000DF6F0000}"/>
    <cellStyle name="60% - Énfasis6 2 3 3 3 2 3 2" xfId="36055" xr:uid="{00000000-0005-0000-0000-0000E06F0000}"/>
    <cellStyle name="60% - Énfasis6 2 3 3 3 2 4" xfId="9110" xr:uid="{00000000-0005-0000-0000-0000E16F0000}"/>
    <cellStyle name="60% - Énfasis6 2 3 3 3 2 5" xfId="26235" xr:uid="{00000000-0005-0000-0000-0000E26F0000}"/>
    <cellStyle name="60% - Énfasis6 2 3 3 3 2 6" xfId="41064" xr:uid="{00000000-0005-0000-0000-0000E36F0000}"/>
    <cellStyle name="60% - Énfasis6 2 3 3 3 2 7" xfId="46127" xr:uid="{80F736E7-6A05-46C6-8DE9-F35620366679}"/>
    <cellStyle name="60% - Énfasis6 2 3 3 3 3" xfId="6641" xr:uid="{00000000-0005-0000-0000-0000E46F0000}"/>
    <cellStyle name="60% - Énfasis6 2 3 3 3 3 2" xfId="28734" xr:uid="{00000000-0005-0000-0000-0000E56F0000}"/>
    <cellStyle name="60% - Énfasis6 2 3 3 3 4" xfId="21043" xr:uid="{00000000-0005-0000-0000-0000E66F0000}"/>
    <cellStyle name="60% - Énfasis6 2 3 3 3 4 2" xfId="33619" xr:uid="{00000000-0005-0000-0000-0000E76F0000}"/>
    <cellStyle name="60% - Énfasis6 2 3 3 3 5" xfId="11552" xr:uid="{00000000-0005-0000-0000-0000E86F0000}"/>
    <cellStyle name="60% - Énfasis6 2 3 3 3 6" xfId="23693" xr:uid="{00000000-0005-0000-0000-0000E96F0000}"/>
    <cellStyle name="60% - Énfasis6 2 3 3 3 7" xfId="38523" xr:uid="{00000000-0005-0000-0000-0000EA6F0000}"/>
    <cellStyle name="60% - Énfasis6 2 3 3 3 8" xfId="43591" xr:uid="{0665C0B0-E11E-4571-88EB-11B525DF5D6D}"/>
    <cellStyle name="60% - Énfasis6 2 3 3 4" xfId="3229" xr:uid="{00000000-0005-0000-0000-0000EB6F0000}"/>
    <cellStyle name="60% - Énfasis6 2 3 3 4 2" xfId="17339" xr:uid="{00000000-0005-0000-0000-0000EC6F0000}"/>
    <cellStyle name="60% - Énfasis6 2 3 3 4 2 2" xfId="30232" xr:uid="{00000000-0005-0000-0000-0000ED6F0000}"/>
    <cellStyle name="60% - Énfasis6 2 3 3 4 3" xfId="13050" xr:uid="{00000000-0005-0000-0000-0000EE6F0000}"/>
    <cellStyle name="60% - Énfasis6 2 3 3 4 3 2" xfId="35117" xr:uid="{00000000-0005-0000-0000-0000EF6F0000}"/>
    <cellStyle name="60% - Énfasis6 2 3 3 4 4" xfId="8172" xr:uid="{00000000-0005-0000-0000-0000F06F0000}"/>
    <cellStyle name="60% - Énfasis6 2 3 3 4 5" xfId="25297" xr:uid="{00000000-0005-0000-0000-0000F16F0000}"/>
    <cellStyle name="60% - Énfasis6 2 3 3 4 6" xfId="40126" xr:uid="{00000000-0005-0000-0000-0000F26F0000}"/>
    <cellStyle name="60% - Énfasis6 2 3 3 4 7" xfId="45189" xr:uid="{86DB7B08-D62C-4B03-A755-123157DF4BD1}"/>
    <cellStyle name="60% - Énfasis6 2 3 3 5" xfId="5703" xr:uid="{00000000-0005-0000-0000-0000F36F0000}"/>
    <cellStyle name="60% - Énfasis6 2 3 3 5 2" xfId="27796" xr:uid="{00000000-0005-0000-0000-0000F46F0000}"/>
    <cellStyle name="60% - Énfasis6 2 3 3 6" xfId="15784" xr:uid="{00000000-0005-0000-0000-0000F56F0000}"/>
    <cellStyle name="60% - Énfasis6 2 3 3 6 2" xfId="32681" xr:uid="{00000000-0005-0000-0000-0000F66F0000}"/>
    <cellStyle name="60% - Énfasis6 2 3 3 7" xfId="20087" xr:uid="{00000000-0005-0000-0000-0000F76F0000}"/>
    <cellStyle name="60% - Énfasis6 2 3 3 8" xfId="10614" xr:uid="{00000000-0005-0000-0000-0000F86F0000}"/>
    <cellStyle name="60% - Énfasis6 2 3 3 9" xfId="22755" xr:uid="{00000000-0005-0000-0000-0000F96F0000}"/>
    <cellStyle name="60% - Énfasis6 2 3 4" xfId="1259" xr:uid="{00000000-0005-0000-0000-0000FA6F0000}"/>
    <cellStyle name="60% - Énfasis6 2 3 4 2" xfId="3704" xr:uid="{00000000-0005-0000-0000-0000FB6F0000}"/>
    <cellStyle name="60% - Énfasis6 2 3 4 2 2" xfId="17814" xr:uid="{00000000-0005-0000-0000-0000FC6F0000}"/>
    <cellStyle name="60% - Énfasis6 2 3 4 2 2 2" xfId="30707" xr:uid="{00000000-0005-0000-0000-0000FD6F0000}"/>
    <cellStyle name="60% - Énfasis6 2 3 4 2 3" xfId="13525" xr:uid="{00000000-0005-0000-0000-0000FE6F0000}"/>
    <cellStyle name="60% - Énfasis6 2 3 4 2 3 2" xfId="35592" xr:uid="{00000000-0005-0000-0000-0000FF6F0000}"/>
    <cellStyle name="60% - Énfasis6 2 3 4 2 4" xfId="8647" xr:uid="{00000000-0005-0000-0000-000000700000}"/>
    <cellStyle name="60% - Énfasis6 2 3 4 2 5" xfId="25772" xr:uid="{00000000-0005-0000-0000-000001700000}"/>
    <cellStyle name="60% - Énfasis6 2 3 4 2 6" xfId="40601" xr:uid="{00000000-0005-0000-0000-000002700000}"/>
    <cellStyle name="60% - Énfasis6 2 3 4 2 7" xfId="45664" xr:uid="{D7ABF476-6102-44B0-B92B-69386429CF7B}"/>
    <cellStyle name="60% - Énfasis6 2 3 4 3" xfId="6178" xr:uid="{00000000-0005-0000-0000-000003700000}"/>
    <cellStyle name="60% - Énfasis6 2 3 4 3 2" xfId="28271" xr:uid="{00000000-0005-0000-0000-000004700000}"/>
    <cellStyle name="60% - Énfasis6 2 3 4 4" xfId="15321" xr:uid="{00000000-0005-0000-0000-000005700000}"/>
    <cellStyle name="60% - Énfasis6 2 3 4 4 2" xfId="33156" xr:uid="{00000000-0005-0000-0000-000006700000}"/>
    <cellStyle name="60% - Énfasis6 2 3 4 5" xfId="20580" xr:uid="{00000000-0005-0000-0000-000007700000}"/>
    <cellStyle name="60% - Énfasis6 2 3 4 6" xfId="11089" xr:uid="{00000000-0005-0000-0000-000008700000}"/>
    <cellStyle name="60% - Énfasis6 2 3 4 7" xfId="23230" xr:uid="{00000000-0005-0000-0000-000009700000}"/>
    <cellStyle name="60% - Énfasis6 2 3 4 8" xfId="38060" xr:uid="{00000000-0005-0000-0000-00000A700000}"/>
    <cellStyle name="60% - Énfasis6 2 3 4 9" xfId="43128" xr:uid="{93133FFD-683E-47F4-8FC3-E5727CA71D08}"/>
    <cellStyle name="60% - Énfasis6 2 3 5" xfId="1875" xr:uid="{00000000-0005-0000-0000-00000B700000}"/>
    <cellStyle name="60% - Énfasis6 2 3 5 2" xfId="4317" xr:uid="{00000000-0005-0000-0000-00000C700000}"/>
    <cellStyle name="60% - Énfasis6 2 3 5 2 2" xfId="18427" xr:uid="{00000000-0005-0000-0000-00000D700000}"/>
    <cellStyle name="60% - Énfasis6 2 3 5 2 2 2" xfId="31320" xr:uid="{00000000-0005-0000-0000-00000E700000}"/>
    <cellStyle name="60% - Énfasis6 2 3 5 2 3" xfId="14138" xr:uid="{00000000-0005-0000-0000-00000F700000}"/>
    <cellStyle name="60% - Énfasis6 2 3 5 2 3 2" xfId="36205" xr:uid="{00000000-0005-0000-0000-000010700000}"/>
    <cellStyle name="60% - Énfasis6 2 3 5 2 4" xfId="9260" xr:uid="{00000000-0005-0000-0000-000011700000}"/>
    <cellStyle name="60% - Énfasis6 2 3 5 2 5" xfId="26385" xr:uid="{00000000-0005-0000-0000-000012700000}"/>
    <cellStyle name="60% - Énfasis6 2 3 5 2 6" xfId="41214" xr:uid="{00000000-0005-0000-0000-000013700000}"/>
    <cellStyle name="60% - Énfasis6 2 3 5 2 7" xfId="46277" xr:uid="{9392A745-1FA2-48F1-B4C8-460EDF36C5CD}"/>
    <cellStyle name="60% - Énfasis6 2 3 5 3" xfId="6791" xr:uid="{00000000-0005-0000-0000-000014700000}"/>
    <cellStyle name="60% - Énfasis6 2 3 5 3 2" xfId="28884" xr:uid="{00000000-0005-0000-0000-000015700000}"/>
    <cellStyle name="60% - Énfasis6 2 3 5 4" xfId="15952" xr:uid="{00000000-0005-0000-0000-000016700000}"/>
    <cellStyle name="60% - Énfasis6 2 3 5 4 2" xfId="33769" xr:uid="{00000000-0005-0000-0000-000017700000}"/>
    <cellStyle name="60% - Énfasis6 2 3 5 5" xfId="21193" xr:uid="{00000000-0005-0000-0000-000018700000}"/>
    <cellStyle name="60% - Énfasis6 2 3 5 6" xfId="11702" xr:uid="{00000000-0005-0000-0000-000019700000}"/>
    <cellStyle name="60% - Énfasis6 2 3 5 7" xfId="23843" xr:uid="{00000000-0005-0000-0000-00001A700000}"/>
    <cellStyle name="60% - Énfasis6 2 3 5 8" xfId="38673" xr:uid="{00000000-0005-0000-0000-00001B700000}"/>
    <cellStyle name="60% - Énfasis6 2 3 5 9" xfId="43741" xr:uid="{83220319-909E-461F-B3C0-4D798E7325E9}"/>
    <cellStyle name="60% - Énfasis6 2 3 6" xfId="2531" xr:uid="{00000000-0005-0000-0000-00001C700000}"/>
    <cellStyle name="60% - Énfasis6 2 3 6 2" xfId="4973" xr:uid="{00000000-0005-0000-0000-00001D700000}"/>
    <cellStyle name="60% - Énfasis6 2 3 6 2 2" xfId="19083" xr:uid="{00000000-0005-0000-0000-00001E700000}"/>
    <cellStyle name="60% - Énfasis6 2 3 6 2 2 2" xfId="31976" xr:uid="{00000000-0005-0000-0000-00001F700000}"/>
    <cellStyle name="60% - Énfasis6 2 3 6 2 3" xfId="14794" xr:uid="{00000000-0005-0000-0000-000020700000}"/>
    <cellStyle name="60% - Énfasis6 2 3 6 2 3 2" xfId="36861" xr:uid="{00000000-0005-0000-0000-000021700000}"/>
    <cellStyle name="60% - Énfasis6 2 3 6 2 4" xfId="9916" xr:uid="{00000000-0005-0000-0000-000022700000}"/>
    <cellStyle name="60% - Énfasis6 2 3 6 2 5" xfId="27041" xr:uid="{00000000-0005-0000-0000-000023700000}"/>
    <cellStyle name="60% - Énfasis6 2 3 6 2 6" xfId="41870" xr:uid="{00000000-0005-0000-0000-000024700000}"/>
    <cellStyle name="60% - Énfasis6 2 3 6 2 7" xfId="46933" xr:uid="{8E179141-CE72-43E6-B017-B63E97AAFBC4}"/>
    <cellStyle name="60% - Énfasis6 2 3 6 3" xfId="7447" xr:uid="{00000000-0005-0000-0000-000025700000}"/>
    <cellStyle name="60% - Énfasis6 2 3 6 3 2" xfId="29540" xr:uid="{00000000-0005-0000-0000-000026700000}"/>
    <cellStyle name="60% - Énfasis6 2 3 6 4" xfId="16608" xr:uid="{00000000-0005-0000-0000-000027700000}"/>
    <cellStyle name="60% - Énfasis6 2 3 6 4 2" xfId="34425" xr:uid="{00000000-0005-0000-0000-000028700000}"/>
    <cellStyle name="60% - Énfasis6 2 3 6 5" xfId="21849" xr:uid="{00000000-0005-0000-0000-000029700000}"/>
    <cellStyle name="60% - Énfasis6 2 3 6 6" xfId="12358" xr:uid="{00000000-0005-0000-0000-00002A700000}"/>
    <cellStyle name="60% - Énfasis6 2 3 6 7" xfId="24499" xr:uid="{00000000-0005-0000-0000-00002B700000}"/>
    <cellStyle name="60% - Énfasis6 2 3 6 8" xfId="39329" xr:uid="{00000000-0005-0000-0000-00002C700000}"/>
    <cellStyle name="60% - Énfasis6 2 3 6 9" xfId="44397" xr:uid="{0C578202-6749-4F44-A601-AF8DCC5B8820}"/>
    <cellStyle name="60% - Énfasis6 2 3 7" xfId="984" xr:uid="{00000000-0005-0000-0000-00002D700000}"/>
    <cellStyle name="60% - Énfasis6 2 3 7 2" xfId="3429" xr:uid="{00000000-0005-0000-0000-00002E700000}"/>
    <cellStyle name="60% - Énfasis6 2 3 7 2 2" xfId="17539" xr:uid="{00000000-0005-0000-0000-00002F700000}"/>
    <cellStyle name="60% - Énfasis6 2 3 7 2 2 2" xfId="30432" xr:uid="{00000000-0005-0000-0000-000030700000}"/>
    <cellStyle name="60% - Énfasis6 2 3 7 2 3" xfId="13250" xr:uid="{00000000-0005-0000-0000-000031700000}"/>
    <cellStyle name="60% - Énfasis6 2 3 7 2 3 2" xfId="35317" xr:uid="{00000000-0005-0000-0000-000032700000}"/>
    <cellStyle name="60% - Énfasis6 2 3 7 2 4" xfId="8372" xr:uid="{00000000-0005-0000-0000-000033700000}"/>
    <cellStyle name="60% - Énfasis6 2 3 7 2 5" xfId="25497" xr:uid="{00000000-0005-0000-0000-000034700000}"/>
    <cellStyle name="60% - Énfasis6 2 3 7 2 6" xfId="40326" xr:uid="{00000000-0005-0000-0000-000035700000}"/>
    <cellStyle name="60% - Énfasis6 2 3 7 2 7" xfId="45389" xr:uid="{165B302C-7F5E-4562-A1DF-389F9BD5DCAB}"/>
    <cellStyle name="60% - Énfasis6 2 3 7 3" xfId="5903" xr:uid="{00000000-0005-0000-0000-000036700000}"/>
    <cellStyle name="60% - Énfasis6 2 3 7 3 2" xfId="27996" xr:uid="{00000000-0005-0000-0000-000037700000}"/>
    <cellStyle name="60% - Énfasis6 2 3 7 4" xfId="20305" xr:uid="{00000000-0005-0000-0000-000038700000}"/>
    <cellStyle name="60% - Énfasis6 2 3 7 4 2" xfId="32881" xr:uid="{00000000-0005-0000-0000-000039700000}"/>
    <cellStyle name="60% - Énfasis6 2 3 7 5" xfId="10814" xr:uid="{00000000-0005-0000-0000-00003A700000}"/>
    <cellStyle name="60% - Énfasis6 2 3 7 6" xfId="22955" xr:uid="{00000000-0005-0000-0000-00003B700000}"/>
    <cellStyle name="60% - Énfasis6 2 3 7 7" xfId="37785" xr:uid="{00000000-0005-0000-0000-00003C700000}"/>
    <cellStyle name="60% - Énfasis6 2 3 7 8" xfId="42853" xr:uid="{15C4806A-313C-4481-ABD8-31F095C59961}"/>
    <cellStyle name="60% - Énfasis6 2 3 8" xfId="2766" xr:uid="{00000000-0005-0000-0000-00003D700000}"/>
    <cellStyle name="60% - Énfasis6 2 3 8 2" xfId="16876" xr:uid="{00000000-0005-0000-0000-00003E700000}"/>
    <cellStyle name="60% - Énfasis6 2 3 8 2 2" xfId="29769" xr:uid="{00000000-0005-0000-0000-00003F700000}"/>
    <cellStyle name="60% - Énfasis6 2 3 8 3" xfId="12587" xr:uid="{00000000-0005-0000-0000-000040700000}"/>
    <cellStyle name="60% - Énfasis6 2 3 8 3 2" xfId="34654" xr:uid="{00000000-0005-0000-0000-000041700000}"/>
    <cellStyle name="60% - Énfasis6 2 3 8 4" xfId="7709" xr:uid="{00000000-0005-0000-0000-000042700000}"/>
    <cellStyle name="60% - Énfasis6 2 3 8 5" xfId="24832" xr:uid="{00000000-0005-0000-0000-000043700000}"/>
    <cellStyle name="60% - Énfasis6 2 3 8 6" xfId="39661" xr:uid="{00000000-0005-0000-0000-000044700000}"/>
    <cellStyle name="60% - Énfasis6 2 3 8 7" xfId="44726" xr:uid="{7CDBB8CE-BFA1-4356-8772-528387743A7E}"/>
    <cellStyle name="60% - Énfasis6 2 3 9" xfId="5238" xr:uid="{00000000-0005-0000-0000-000045700000}"/>
    <cellStyle name="60% - Énfasis6 2 3 9 2" xfId="27331" xr:uid="{00000000-0005-0000-0000-000046700000}"/>
    <cellStyle name="60% - Énfasis6 2 4" xfId="359" xr:uid="{00000000-0005-0000-0000-000047700000}"/>
    <cellStyle name="60% - Énfasis6 2 4 10" xfId="19313" xr:uid="{00000000-0005-0000-0000-000048700000}"/>
    <cellStyle name="60% - Énfasis6 2 4 11" xfId="19725" xr:uid="{00000000-0005-0000-0000-000049700000}"/>
    <cellStyle name="60% - Énfasis6 2 4 12" xfId="10252" xr:uid="{00000000-0005-0000-0000-00004A700000}"/>
    <cellStyle name="60% - Énfasis6 2 4 13" xfId="22149" xr:uid="{00000000-0005-0000-0000-00004B700000}"/>
    <cellStyle name="60% - Énfasis6 2 4 14" xfId="22393" xr:uid="{00000000-0005-0000-0000-00004C700000}"/>
    <cellStyle name="60% - Énfasis6 2 4 15" xfId="37223" xr:uid="{00000000-0005-0000-0000-00004D700000}"/>
    <cellStyle name="60% - Énfasis6 2 4 16" xfId="42291" xr:uid="{0ECD42AB-305D-4756-8680-A0CD1BFC569A}"/>
    <cellStyle name="60% - Énfasis6 2 4 2" xfId="729" xr:uid="{00000000-0005-0000-0000-00004E700000}"/>
    <cellStyle name="60% - Énfasis6 2 4 2 10" xfId="37586" xr:uid="{00000000-0005-0000-0000-00004F700000}"/>
    <cellStyle name="60% - Énfasis6 2 4 2 11" xfId="42654" xr:uid="{1BEBF258-6AE0-49F9-87F9-3E6D9E1C1967}"/>
    <cellStyle name="60% - Énfasis6 2 4 2 2" xfId="2339" xr:uid="{00000000-0005-0000-0000-000050700000}"/>
    <cellStyle name="60% - Énfasis6 2 4 2 2 2" xfId="4781" xr:uid="{00000000-0005-0000-0000-000051700000}"/>
    <cellStyle name="60% - Énfasis6 2 4 2 2 2 2" xfId="18891" xr:uid="{00000000-0005-0000-0000-000052700000}"/>
    <cellStyle name="60% - Énfasis6 2 4 2 2 2 2 2" xfId="31784" xr:uid="{00000000-0005-0000-0000-000053700000}"/>
    <cellStyle name="60% - Énfasis6 2 4 2 2 2 3" xfId="14602" xr:uid="{00000000-0005-0000-0000-000054700000}"/>
    <cellStyle name="60% - Énfasis6 2 4 2 2 2 3 2" xfId="36669" xr:uid="{00000000-0005-0000-0000-000055700000}"/>
    <cellStyle name="60% - Énfasis6 2 4 2 2 2 4" xfId="9724" xr:uid="{00000000-0005-0000-0000-000056700000}"/>
    <cellStyle name="60% - Énfasis6 2 4 2 2 2 5" xfId="26849" xr:uid="{00000000-0005-0000-0000-000057700000}"/>
    <cellStyle name="60% - Énfasis6 2 4 2 2 2 6" xfId="41678" xr:uid="{00000000-0005-0000-0000-000058700000}"/>
    <cellStyle name="60% - Énfasis6 2 4 2 2 2 7" xfId="46741" xr:uid="{824581E3-1DD8-4CB3-B123-64FB3BC3DF66}"/>
    <cellStyle name="60% - Énfasis6 2 4 2 2 3" xfId="7255" xr:uid="{00000000-0005-0000-0000-000059700000}"/>
    <cellStyle name="60% - Énfasis6 2 4 2 2 3 2" xfId="29348" xr:uid="{00000000-0005-0000-0000-00005A700000}"/>
    <cellStyle name="60% - Énfasis6 2 4 2 2 4" xfId="16416" xr:uid="{00000000-0005-0000-0000-00005B700000}"/>
    <cellStyle name="60% - Énfasis6 2 4 2 2 4 2" xfId="34233" xr:uid="{00000000-0005-0000-0000-00005C700000}"/>
    <cellStyle name="60% - Énfasis6 2 4 2 2 5" xfId="21657" xr:uid="{00000000-0005-0000-0000-00005D700000}"/>
    <cellStyle name="60% - Énfasis6 2 4 2 2 6" xfId="12166" xr:uid="{00000000-0005-0000-0000-00005E700000}"/>
    <cellStyle name="60% - Énfasis6 2 4 2 2 7" xfId="24307" xr:uid="{00000000-0005-0000-0000-00005F700000}"/>
    <cellStyle name="60% - Énfasis6 2 4 2 2 8" xfId="39137" xr:uid="{00000000-0005-0000-0000-000060700000}"/>
    <cellStyle name="60% - Énfasis6 2 4 2 2 9" xfId="44205" xr:uid="{8286CD5D-7F05-4568-A0A6-E803420B371D}"/>
    <cellStyle name="60% - Énfasis6 2 4 2 3" xfId="1726" xr:uid="{00000000-0005-0000-0000-000061700000}"/>
    <cellStyle name="60% - Énfasis6 2 4 2 3 2" xfId="4168" xr:uid="{00000000-0005-0000-0000-000062700000}"/>
    <cellStyle name="60% - Énfasis6 2 4 2 3 2 2" xfId="18278" xr:uid="{00000000-0005-0000-0000-000063700000}"/>
    <cellStyle name="60% - Énfasis6 2 4 2 3 2 2 2" xfId="31171" xr:uid="{00000000-0005-0000-0000-000064700000}"/>
    <cellStyle name="60% - Énfasis6 2 4 2 3 2 3" xfId="13989" xr:uid="{00000000-0005-0000-0000-000065700000}"/>
    <cellStyle name="60% - Énfasis6 2 4 2 3 2 3 2" xfId="36056" xr:uid="{00000000-0005-0000-0000-000066700000}"/>
    <cellStyle name="60% - Énfasis6 2 4 2 3 2 4" xfId="9111" xr:uid="{00000000-0005-0000-0000-000067700000}"/>
    <cellStyle name="60% - Énfasis6 2 4 2 3 2 5" xfId="26236" xr:uid="{00000000-0005-0000-0000-000068700000}"/>
    <cellStyle name="60% - Énfasis6 2 4 2 3 2 6" xfId="41065" xr:uid="{00000000-0005-0000-0000-000069700000}"/>
    <cellStyle name="60% - Énfasis6 2 4 2 3 2 7" xfId="46128" xr:uid="{09D70719-1CDC-4990-A399-40F6C9AFEBC4}"/>
    <cellStyle name="60% - Énfasis6 2 4 2 3 3" xfId="6642" xr:uid="{00000000-0005-0000-0000-00006A700000}"/>
    <cellStyle name="60% - Énfasis6 2 4 2 3 3 2" xfId="28735" xr:uid="{00000000-0005-0000-0000-00006B700000}"/>
    <cellStyle name="60% - Énfasis6 2 4 2 3 4" xfId="21044" xr:uid="{00000000-0005-0000-0000-00006C700000}"/>
    <cellStyle name="60% - Énfasis6 2 4 2 3 4 2" xfId="33620" xr:uid="{00000000-0005-0000-0000-00006D700000}"/>
    <cellStyle name="60% - Énfasis6 2 4 2 3 5" xfId="11553" xr:uid="{00000000-0005-0000-0000-00006E700000}"/>
    <cellStyle name="60% - Énfasis6 2 4 2 3 6" xfId="23694" xr:uid="{00000000-0005-0000-0000-00006F700000}"/>
    <cellStyle name="60% - Énfasis6 2 4 2 3 7" xfId="38524" xr:uid="{00000000-0005-0000-0000-000070700000}"/>
    <cellStyle name="60% - Énfasis6 2 4 2 3 8" xfId="43592" xr:uid="{4D025BA2-4511-494F-BA30-B7C29987F035}"/>
    <cellStyle name="60% - Énfasis6 2 4 2 4" xfId="3230" xr:uid="{00000000-0005-0000-0000-000071700000}"/>
    <cellStyle name="60% - Énfasis6 2 4 2 4 2" xfId="17340" xr:uid="{00000000-0005-0000-0000-000072700000}"/>
    <cellStyle name="60% - Énfasis6 2 4 2 4 2 2" xfId="30233" xr:uid="{00000000-0005-0000-0000-000073700000}"/>
    <cellStyle name="60% - Énfasis6 2 4 2 4 3" xfId="13051" xr:uid="{00000000-0005-0000-0000-000074700000}"/>
    <cellStyle name="60% - Énfasis6 2 4 2 4 3 2" xfId="35118" xr:uid="{00000000-0005-0000-0000-000075700000}"/>
    <cellStyle name="60% - Énfasis6 2 4 2 4 4" xfId="8173" xr:uid="{00000000-0005-0000-0000-000076700000}"/>
    <cellStyle name="60% - Énfasis6 2 4 2 4 5" xfId="25298" xr:uid="{00000000-0005-0000-0000-000077700000}"/>
    <cellStyle name="60% - Énfasis6 2 4 2 4 6" xfId="40127" xr:uid="{00000000-0005-0000-0000-000078700000}"/>
    <cellStyle name="60% - Énfasis6 2 4 2 4 7" xfId="45190" xr:uid="{7A5DA12C-E0D2-4E2F-A07E-E8D16AE92573}"/>
    <cellStyle name="60% - Énfasis6 2 4 2 5" xfId="5704" xr:uid="{00000000-0005-0000-0000-000079700000}"/>
    <cellStyle name="60% - Énfasis6 2 4 2 5 2" xfId="27797" xr:uid="{00000000-0005-0000-0000-00007A700000}"/>
    <cellStyle name="60% - Énfasis6 2 4 2 6" xfId="15785" xr:uid="{00000000-0005-0000-0000-00007B700000}"/>
    <cellStyle name="60% - Énfasis6 2 4 2 6 2" xfId="32682" xr:uid="{00000000-0005-0000-0000-00007C700000}"/>
    <cellStyle name="60% - Énfasis6 2 4 2 7" xfId="20088" xr:uid="{00000000-0005-0000-0000-00007D700000}"/>
    <cellStyle name="60% - Énfasis6 2 4 2 8" xfId="10615" xr:uid="{00000000-0005-0000-0000-00007E700000}"/>
    <cellStyle name="60% - Énfasis6 2 4 2 9" xfId="22756" xr:uid="{00000000-0005-0000-0000-00007F700000}"/>
    <cellStyle name="60% - Énfasis6 2 4 3" xfId="1363" xr:uid="{00000000-0005-0000-0000-000080700000}"/>
    <cellStyle name="60% - Énfasis6 2 4 3 2" xfId="3805" xr:uid="{00000000-0005-0000-0000-000081700000}"/>
    <cellStyle name="60% - Énfasis6 2 4 3 2 2" xfId="17915" xr:uid="{00000000-0005-0000-0000-000082700000}"/>
    <cellStyle name="60% - Énfasis6 2 4 3 2 2 2" xfId="30808" xr:uid="{00000000-0005-0000-0000-000083700000}"/>
    <cellStyle name="60% - Énfasis6 2 4 3 2 3" xfId="13626" xr:uid="{00000000-0005-0000-0000-000084700000}"/>
    <cellStyle name="60% - Énfasis6 2 4 3 2 3 2" xfId="35693" xr:uid="{00000000-0005-0000-0000-000085700000}"/>
    <cellStyle name="60% - Énfasis6 2 4 3 2 4" xfId="8748" xr:uid="{00000000-0005-0000-0000-000086700000}"/>
    <cellStyle name="60% - Énfasis6 2 4 3 2 5" xfId="25873" xr:uid="{00000000-0005-0000-0000-000087700000}"/>
    <cellStyle name="60% - Énfasis6 2 4 3 2 6" xfId="40702" xr:uid="{00000000-0005-0000-0000-000088700000}"/>
    <cellStyle name="60% - Énfasis6 2 4 3 2 7" xfId="45765" xr:uid="{0C308101-1755-440F-BEA3-33D141535377}"/>
    <cellStyle name="60% - Énfasis6 2 4 3 3" xfId="6279" xr:uid="{00000000-0005-0000-0000-000089700000}"/>
    <cellStyle name="60% - Énfasis6 2 4 3 3 2" xfId="28372" xr:uid="{00000000-0005-0000-0000-00008A700000}"/>
    <cellStyle name="60% - Énfasis6 2 4 3 4" xfId="15422" xr:uid="{00000000-0005-0000-0000-00008B700000}"/>
    <cellStyle name="60% - Énfasis6 2 4 3 4 2" xfId="33257" xr:uid="{00000000-0005-0000-0000-00008C700000}"/>
    <cellStyle name="60% - Énfasis6 2 4 3 5" xfId="20681" xr:uid="{00000000-0005-0000-0000-00008D700000}"/>
    <cellStyle name="60% - Énfasis6 2 4 3 6" xfId="11190" xr:uid="{00000000-0005-0000-0000-00008E700000}"/>
    <cellStyle name="60% - Énfasis6 2 4 3 7" xfId="23331" xr:uid="{00000000-0005-0000-0000-00008F700000}"/>
    <cellStyle name="60% - Énfasis6 2 4 3 8" xfId="38161" xr:uid="{00000000-0005-0000-0000-000090700000}"/>
    <cellStyle name="60% - Énfasis6 2 4 3 9" xfId="43229" xr:uid="{5F5BEC7D-106D-4058-A8C1-957F5D9178C8}"/>
    <cellStyle name="60% - Énfasis6 2 4 4" xfId="1976" xr:uid="{00000000-0005-0000-0000-000091700000}"/>
    <cellStyle name="60% - Énfasis6 2 4 4 2" xfId="4418" xr:uid="{00000000-0005-0000-0000-000092700000}"/>
    <cellStyle name="60% - Énfasis6 2 4 4 2 2" xfId="18528" xr:uid="{00000000-0005-0000-0000-000093700000}"/>
    <cellStyle name="60% - Énfasis6 2 4 4 2 2 2" xfId="31421" xr:uid="{00000000-0005-0000-0000-000094700000}"/>
    <cellStyle name="60% - Énfasis6 2 4 4 2 3" xfId="14239" xr:uid="{00000000-0005-0000-0000-000095700000}"/>
    <cellStyle name="60% - Énfasis6 2 4 4 2 3 2" xfId="36306" xr:uid="{00000000-0005-0000-0000-000096700000}"/>
    <cellStyle name="60% - Énfasis6 2 4 4 2 4" xfId="9361" xr:uid="{00000000-0005-0000-0000-000097700000}"/>
    <cellStyle name="60% - Énfasis6 2 4 4 2 5" xfId="26486" xr:uid="{00000000-0005-0000-0000-000098700000}"/>
    <cellStyle name="60% - Énfasis6 2 4 4 2 6" xfId="41315" xr:uid="{00000000-0005-0000-0000-000099700000}"/>
    <cellStyle name="60% - Énfasis6 2 4 4 2 7" xfId="46378" xr:uid="{B602E435-33E8-41B7-A24C-E0F51431077E}"/>
    <cellStyle name="60% - Énfasis6 2 4 4 3" xfId="6892" xr:uid="{00000000-0005-0000-0000-00009A700000}"/>
    <cellStyle name="60% - Énfasis6 2 4 4 3 2" xfId="28985" xr:uid="{00000000-0005-0000-0000-00009B700000}"/>
    <cellStyle name="60% - Énfasis6 2 4 4 4" xfId="16053" xr:uid="{00000000-0005-0000-0000-00009C700000}"/>
    <cellStyle name="60% - Énfasis6 2 4 4 4 2" xfId="33870" xr:uid="{00000000-0005-0000-0000-00009D700000}"/>
    <cellStyle name="60% - Énfasis6 2 4 4 5" xfId="21294" xr:uid="{00000000-0005-0000-0000-00009E700000}"/>
    <cellStyle name="60% - Énfasis6 2 4 4 6" xfId="11803" xr:uid="{00000000-0005-0000-0000-00009F700000}"/>
    <cellStyle name="60% - Énfasis6 2 4 4 7" xfId="23944" xr:uid="{00000000-0005-0000-0000-0000A0700000}"/>
    <cellStyle name="60% - Énfasis6 2 4 4 8" xfId="38774" xr:uid="{00000000-0005-0000-0000-0000A1700000}"/>
    <cellStyle name="60% - Énfasis6 2 4 4 9" xfId="43842" xr:uid="{9D8831B6-7B12-4C6B-9CB8-33B4AA0C7DA9}"/>
    <cellStyle name="60% - Énfasis6 2 4 5" xfId="2604" xr:uid="{00000000-0005-0000-0000-0000A2700000}"/>
    <cellStyle name="60% - Énfasis6 2 4 5 2" xfId="5046" xr:uid="{00000000-0005-0000-0000-0000A3700000}"/>
    <cellStyle name="60% - Énfasis6 2 4 5 2 2" xfId="19156" xr:uid="{00000000-0005-0000-0000-0000A4700000}"/>
    <cellStyle name="60% - Énfasis6 2 4 5 2 2 2" xfId="32049" xr:uid="{00000000-0005-0000-0000-0000A5700000}"/>
    <cellStyle name="60% - Énfasis6 2 4 5 2 3" xfId="14867" xr:uid="{00000000-0005-0000-0000-0000A6700000}"/>
    <cellStyle name="60% - Énfasis6 2 4 5 2 3 2" xfId="36934" xr:uid="{00000000-0005-0000-0000-0000A7700000}"/>
    <cellStyle name="60% - Énfasis6 2 4 5 2 4" xfId="9989" xr:uid="{00000000-0005-0000-0000-0000A8700000}"/>
    <cellStyle name="60% - Énfasis6 2 4 5 2 5" xfId="27114" xr:uid="{00000000-0005-0000-0000-0000A9700000}"/>
    <cellStyle name="60% - Énfasis6 2 4 5 2 6" xfId="41943" xr:uid="{00000000-0005-0000-0000-0000AA700000}"/>
    <cellStyle name="60% - Énfasis6 2 4 5 2 7" xfId="47006" xr:uid="{75B8E536-95E8-4B3F-BBC4-9C7B044EC073}"/>
    <cellStyle name="60% - Énfasis6 2 4 5 3" xfId="7520" xr:uid="{00000000-0005-0000-0000-0000AB700000}"/>
    <cellStyle name="60% - Énfasis6 2 4 5 3 2" xfId="29613" xr:uid="{00000000-0005-0000-0000-0000AC700000}"/>
    <cellStyle name="60% - Énfasis6 2 4 5 4" xfId="16681" xr:uid="{00000000-0005-0000-0000-0000AD700000}"/>
    <cellStyle name="60% - Énfasis6 2 4 5 4 2" xfId="34498" xr:uid="{00000000-0005-0000-0000-0000AE700000}"/>
    <cellStyle name="60% - Énfasis6 2 4 5 5" xfId="21922" xr:uid="{00000000-0005-0000-0000-0000AF700000}"/>
    <cellStyle name="60% - Énfasis6 2 4 5 6" xfId="12431" xr:uid="{00000000-0005-0000-0000-0000B0700000}"/>
    <cellStyle name="60% - Énfasis6 2 4 5 7" xfId="24572" xr:uid="{00000000-0005-0000-0000-0000B1700000}"/>
    <cellStyle name="60% - Énfasis6 2 4 5 8" xfId="39402" xr:uid="{00000000-0005-0000-0000-0000B2700000}"/>
    <cellStyle name="60% - Énfasis6 2 4 5 9" xfId="44470" xr:uid="{12DD6237-7C8D-4D0D-BCB3-70D1BBA14E0C}"/>
    <cellStyle name="60% - Énfasis6 2 4 6" xfId="921" xr:uid="{00000000-0005-0000-0000-0000B3700000}"/>
    <cellStyle name="60% - Énfasis6 2 4 6 2" xfId="3366" xr:uid="{00000000-0005-0000-0000-0000B4700000}"/>
    <cellStyle name="60% - Énfasis6 2 4 6 2 2" xfId="17476" xr:uid="{00000000-0005-0000-0000-0000B5700000}"/>
    <cellStyle name="60% - Énfasis6 2 4 6 2 2 2" xfId="30369" xr:uid="{00000000-0005-0000-0000-0000B6700000}"/>
    <cellStyle name="60% - Énfasis6 2 4 6 2 3" xfId="13187" xr:uid="{00000000-0005-0000-0000-0000B7700000}"/>
    <cellStyle name="60% - Énfasis6 2 4 6 2 3 2" xfId="35254" xr:uid="{00000000-0005-0000-0000-0000B8700000}"/>
    <cellStyle name="60% - Énfasis6 2 4 6 2 4" xfId="8309" xr:uid="{00000000-0005-0000-0000-0000B9700000}"/>
    <cellStyle name="60% - Énfasis6 2 4 6 2 5" xfId="25434" xr:uid="{00000000-0005-0000-0000-0000BA700000}"/>
    <cellStyle name="60% - Énfasis6 2 4 6 2 6" xfId="40263" xr:uid="{00000000-0005-0000-0000-0000BB700000}"/>
    <cellStyle name="60% - Énfasis6 2 4 6 2 7" xfId="45326" xr:uid="{1C6149AF-1FE3-472E-B83C-C81695BCAB1C}"/>
    <cellStyle name="60% - Énfasis6 2 4 6 3" xfId="5840" xr:uid="{00000000-0005-0000-0000-0000BC700000}"/>
    <cellStyle name="60% - Énfasis6 2 4 6 3 2" xfId="27933" xr:uid="{00000000-0005-0000-0000-0000BD700000}"/>
    <cellStyle name="60% - Énfasis6 2 4 6 4" xfId="20242" xr:uid="{00000000-0005-0000-0000-0000BE700000}"/>
    <cellStyle name="60% - Énfasis6 2 4 6 4 2" xfId="32818" xr:uid="{00000000-0005-0000-0000-0000BF700000}"/>
    <cellStyle name="60% - Énfasis6 2 4 6 5" xfId="10751" xr:uid="{00000000-0005-0000-0000-0000C0700000}"/>
    <cellStyle name="60% - Énfasis6 2 4 6 6" xfId="22892" xr:uid="{00000000-0005-0000-0000-0000C1700000}"/>
    <cellStyle name="60% - Énfasis6 2 4 6 7" xfId="37722" xr:uid="{00000000-0005-0000-0000-0000C2700000}"/>
    <cellStyle name="60% - Énfasis6 2 4 6 8" xfId="42790" xr:uid="{161BA537-9408-4523-AC8D-36FD95654BA1}"/>
    <cellStyle name="60% - Énfasis6 2 4 7" xfId="2867" xr:uid="{00000000-0005-0000-0000-0000C3700000}"/>
    <cellStyle name="60% - Énfasis6 2 4 7 2" xfId="16977" xr:uid="{00000000-0005-0000-0000-0000C4700000}"/>
    <cellStyle name="60% - Énfasis6 2 4 7 2 2" xfId="29870" xr:uid="{00000000-0005-0000-0000-0000C5700000}"/>
    <cellStyle name="60% - Énfasis6 2 4 7 3" xfId="12688" xr:uid="{00000000-0005-0000-0000-0000C6700000}"/>
    <cellStyle name="60% - Énfasis6 2 4 7 3 2" xfId="34755" xr:uid="{00000000-0005-0000-0000-0000C7700000}"/>
    <cellStyle name="60% - Énfasis6 2 4 7 4" xfId="7810" xr:uid="{00000000-0005-0000-0000-0000C8700000}"/>
    <cellStyle name="60% - Énfasis6 2 4 7 5" xfId="24935" xr:uid="{00000000-0005-0000-0000-0000C9700000}"/>
    <cellStyle name="60% - Énfasis6 2 4 7 6" xfId="39764" xr:uid="{00000000-0005-0000-0000-0000CA700000}"/>
    <cellStyle name="60% - Énfasis6 2 4 7 7" xfId="44827" xr:uid="{4283132B-8C6D-41ED-B993-EAF325869B7B}"/>
    <cellStyle name="60% - Énfasis6 2 4 8" xfId="5341" xr:uid="{00000000-0005-0000-0000-0000CB700000}"/>
    <cellStyle name="60% - Énfasis6 2 4 8 2" xfId="27434" xr:uid="{00000000-0005-0000-0000-0000CC700000}"/>
    <cellStyle name="60% - Énfasis6 2 4 9" xfId="14984" xr:uid="{00000000-0005-0000-0000-0000CD700000}"/>
    <cellStyle name="60% - Énfasis6 2 4 9 2" xfId="32319" xr:uid="{00000000-0005-0000-0000-0000CE700000}"/>
    <cellStyle name="60% - Énfasis6 2 5" xfId="455" xr:uid="{00000000-0005-0000-0000-0000CF700000}"/>
    <cellStyle name="60% - Énfasis6 2 5 10" xfId="19406" xr:uid="{00000000-0005-0000-0000-0000D0700000}"/>
    <cellStyle name="60% - Énfasis6 2 5 11" xfId="19818" xr:uid="{00000000-0005-0000-0000-0000D1700000}"/>
    <cellStyle name="60% - Énfasis6 2 5 12" xfId="10345" xr:uid="{00000000-0005-0000-0000-0000D2700000}"/>
    <cellStyle name="60% - Énfasis6 2 5 13" xfId="22486" xr:uid="{00000000-0005-0000-0000-0000D3700000}"/>
    <cellStyle name="60% - Énfasis6 2 5 14" xfId="37316" xr:uid="{00000000-0005-0000-0000-0000D4700000}"/>
    <cellStyle name="60% - Énfasis6 2 5 15" xfId="42384" xr:uid="{A389CF65-F388-44B9-97B2-73081B58B41F}"/>
    <cellStyle name="60% - Énfasis6 2 5 2" xfId="730" xr:uid="{00000000-0005-0000-0000-0000D5700000}"/>
    <cellStyle name="60% - Énfasis6 2 5 2 10" xfId="37587" xr:uid="{00000000-0005-0000-0000-0000D6700000}"/>
    <cellStyle name="60% - Énfasis6 2 5 2 11" xfId="42655" xr:uid="{525C224E-98E7-4252-9918-0632048B29D6}"/>
    <cellStyle name="60% - Énfasis6 2 5 2 2" xfId="2340" xr:uid="{00000000-0005-0000-0000-0000D7700000}"/>
    <cellStyle name="60% - Énfasis6 2 5 2 2 2" xfId="4782" xr:uid="{00000000-0005-0000-0000-0000D8700000}"/>
    <cellStyle name="60% - Énfasis6 2 5 2 2 2 2" xfId="18892" xr:uid="{00000000-0005-0000-0000-0000D9700000}"/>
    <cellStyle name="60% - Énfasis6 2 5 2 2 2 2 2" xfId="31785" xr:uid="{00000000-0005-0000-0000-0000DA700000}"/>
    <cellStyle name="60% - Énfasis6 2 5 2 2 2 3" xfId="14603" xr:uid="{00000000-0005-0000-0000-0000DB700000}"/>
    <cellStyle name="60% - Énfasis6 2 5 2 2 2 3 2" xfId="36670" xr:uid="{00000000-0005-0000-0000-0000DC700000}"/>
    <cellStyle name="60% - Énfasis6 2 5 2 2 2 4" xfId="9725" xr:uid="{00000000-0005-0000-0000-0000DD700000}"/>
    <cellStyle name="60% - Énfasis6 2 5 2 2 2 5" xfId="26850" xr:uid="{00000000-0005-0000-0000-0000DE700000}"/>
    <cellStyle name="60% - Énfasis6 2 5 2 2 2 6" xfId="41679" xr:uid="{00000000-0005-0000-0000-0000DF700000}"/>
    <cellStyle name="60% - Énfasis6 2 5 2 2 2 7" xfId="46742" xr:uid="{AF5A30F1-6D38-45D9-BCF7-616F3531408F}"/>
    <cellStyle name="60% - Énfasis6 2 5 2 2 3" xfId="7256" xr:uid="{00000000-0005-0000-0000-0000E0700000}"/>
    <cellStyle name="60% - Énfasis6 2 5 2 2 3 2" xfId="29349" xr:uid="{00000000-0005-0000-0000-0000E1700000}"/>
    <cellStyle name="60% - Énfasis6 2 5 2 2 4" xfId="16417" xr:uid="{00000000-0005-0000-0000-0000E2700000}"/>
    <cellStyle name="60% - Énfasis6 2 5 2 2 4 2" xfId="34234" xr:uid="{00000000-0005-0000-0000-0000E3700000}"/>
    <cellStyle name="60% - Énfasis6 2 5 2 2 5" xfId="21658" xr:uid="{00000000-0005-0000-0000-0000E4700000}"/>
    <cellStyle name="60% - Énfasis6 2 5 2 2 6" xfId="12167" xr:uid="{00000000-0005-0000-0000-0000E5700000}"/>
    <cellStyle name="60% - Énfasis6 2 5 2 2 7" xfId="24308" xr:uid="{00000000-0005-0000-0000-0000E6700000}"/>
    <cellStyle name="60% - Énfasis6 2 5 2 2 8" xfId="39138" xr:uid="{00000000-0005-0000-0000-0000E7700000}"/>
    <cellStyle name="60% - Énfasis6 2 5 2 2 9" xfId="44206" xr:uid="{7003E37D-C72D-4DE7-B800-FE773A4D424F}"/>
    <cellStyle name="60% - Énfasis6 2 5 2 3" xfId="1727" xr:uid="{00000000-0005-0000-0000-0000E8700000}"/>
    <cellStyle name="60% - Énfasis6 2 5 2 3 2" xfId="4169" xr:uid="{00000000-0005-0000-0000-0000E9700000}"/>
    <cellStyle name="60% - Énfasis6 2 5 2 3 2 2" xfId="18279" xr:uid="{00000000-0005-0000-0000-0000EA700000}"/>
    <cellStyle name="60% - Énfasis6 2 5 2 3 2 2 2" xfId="31172" xr:uid="{00000000-0005-0000-0000-0000EB700000}"/>
    <cellStyle name="60% - Énfasis6 2 5 2 3 2 3" xfId="13990" xr:uid="{00000000-0005-0000-0000-0000EC700000}"/>
    <cellStyle name="60% - Énfasis6 2 5 2 3 2 3 2" xfId="36057" xr:uid="{00000000-0005-0000-0000-0000ED700000}"/>
    <cellStyle name="60% - Énfasis6 2 5 2 3 2 4" xfId="9112" xr:uid="{00000000-0005-0000-0000-0000EE700000}"/>
    <cellStyle name="60% - Énfasis6 2 5 2 3 2 5" xfId="26237" xr:uid="{00000000-0005-0000-0000-0000EF700000}"/>
    <cellStyle name="60% - Énfasis6 2 5 2 3 2 6" xfId="41066" xr:uid="{00000000-0005-0000-0000-0000F0700000}"/>
    <cellStyle name="60% - Énfasis6 2 5 2 3 2 7" xfId="46129" xr:uid="{E4632A59-57ED-4227-91DA-87DCCBD1BA95}"/>
    <cellStyle name="60% - Énfasis6 2 5 2 3 3" xfId="6643" xr:uid="{00000000-0005-0000-0000-0000F1700000}"/>
    <cellStyle name="60% - Énfasis6 2 5 2 3 3 2" xfId="28736" xr:uid="{00000000-0005-0000-0000-0000F2700000}"/>
    <cellStyle name="60% - Énfasis6 2 5 2 3 4" xfId="21045" xr:uid="{00000000-0005-0000-0000-0000F3700000}"/>
    <cellStyle name="60% - Énfasis6 2 5 2 3 4 2" xfId="33621" xr:uid="{00000000-0005-0000-0000-0000F4700000}"/>
    <cellStyle name="60% - Énfasis6 2 5 2 3 5" xfId="11554" xr:uid="{00000000-0005-0000-0000-0000F5700000}"/>
    <cellStyle name="60% - Énfasis6 2 5 2 3 6" xfId="23695" xr:uid="{00000000-0005-0000-0000-0000F6700000}"/>
    <cellStyle name="60% - Énfasis6 2 5 2 3 7" xfId="38525" xr:uid="{00000000-0005-0000-0000-0000F7700000}"/>
    <cellStyle name="60% - Énfasis6 2 5 2 3 8" xfId="43593" xr:uid="{C363FBCF-09E3-4DE5-99B6-96DC085BE213}"/>
    <cellStyle name="60% - Énfasis6 2 5 2 4" xfId="3231" xr:uid="{00000000-0005-0000-0000-0000F8700000}"/>
    <cellStyle name="60% - Énfasis6 2 5 2 4 2" xfId="17341" xr:uid="{00000000-0005-0000-0000-0000F9700000}"/>
    <cellStyle name="60% - Énfasis6 2 5 2 4 2 2" xfId="30234" xr:uid="{00000000-0005-0000-0000-0000FA700000}"/>
    <cellStyle name="60% - Énfasis6 2 5 2 4 3" xfId="13052" xr:uid="{00000000-0005-0000-0000-0000FB700000}"/>
    <cellStyle name="60% - Énfasis6 2 5 2 4 3 2" xfId="35119" xr:uid="{00000000-0005-0000-0000-0000FC700000}"/>
    <cellStyle name="60% - Énfasis6 2 5 2 4 4" xfId="8174" xr:uid="{00000000-0005-0000-0000-0000FD700000}"/>
    <cellStyle name="60% - Énfasis6 2 5 2 4 5" xfId="25299" xr:uid="{00000000-0005-0000-0000-0000FE700000}"/>
    <cellStyle name="60% - Énfasis6 2 5 2 4 6" xfId="40128" xr:uid="{00000000-0005-0000-0000-0000FF700000}"/>
    <cellStyle name="60% - Énfasis6 2 5 2 4 7" xfId="45191" xr:uid="{508E8C10-1106-4036-8C52-7E0212546927}"/>
    <cellStyle name="60% - Énfasis6 2 5 2 5" xfId="5705" xr:uid="{00000000-0005-0000-0000-000000710000}"/>
    <cellStyle name="60% - Énfasis6 2 5 2 5 2" xfId="27798" xr:uid="{00000000-0005-0000-0000-000001710000}"/>
    <cellStyle name="60% - Énfasis6 2 5 2 6" xfId="15786" xr:uid="{00000000-0005-0000-0000-000002710000}"/>
    <cellStyle name="60% - Énfasis6 2 5 2 6 2" xfId="32683" xr:uid="{00000000-0005-0000-0000-000003710000}"/>
    <cellStyle name="60% - Énfasis6 2 5 2 7" xfId="20089" xr:uid="{00000000-0005-0000-0000-000004710000}"/>
    <cellStyle name="60% - Énfasis6 2 5 2 8" xfId="10616" xr:uid="{00000000-0005-0000-0000-000005710000}"/>
    <cellStyle name="60% - Énfasis6 2 5 2 9" xfId="22757" xr:uid="{00000000-0005-0000-0000-000006710000}"/>
    <cellStyle name="60% - Énfasis6 2 5 3" xfId="1456" xr:uid="{00000000-0005-0000-0000-000007710000}"/>
    <cellStyle name="60% - Énfasis6 2 5 3 2" xfId="3898" xr:uid="{00000000-0005-0000-0000-000008710000}"/>
    <cellStyle name="60% - Énfasis6 2 5 3 2 2" xfId="18008" xr:uid="{00000000-0005-0000-0000-000009710000}"/>
    <cellStyle name="60% - Énfasis6 2 5 3 2 2 2" xfId="30901" xr:uid="{00000000-0005-0000-0000-00000A710000}"/>
    <cellStyle name="60% - Énfasis6 2 5 3 2 3" xfId="13719" xr:uid="{00000000-0005-0000-0000-00000B710000}"/>
    <cellStyle name="60% - Énfasis6 2 5 3 2 3 2" xfId="35786" xr:uid="{00000000-0005-0000-0000-00000C710000}"/>
    <cellStyle name="60% - Énfasis6 2 5 3 2 4" xfId="8841" xr:uid="{00000000-0005-0000-0000-00000D710000}"/>
    <cellStyle name="60% - Énfasis6 2 5 3 2 5" xfId="25966" xr:uid="{00000000-0005-0000-0000-00000E710000}"/>
    <cellStyle name="60% - Énfasis6 2 5 3 2 6" xfId="40795" xr:uid="{00000000-0005-0000-0000-00000F710000}"/>
    <cellStyle name="60% - Énfasis6 2 5 3 2 7" xfId="45858" xr:uid="{3506CEB8-9931-45AC-B5B9-49B6CCF071AE}"/>
    <cellStyle name="60% - Énfasis6 2 5 3 3" xfId="6372" xr:uid="{00000000-0005-0000-0000-000010710000}"/>
    <cellStyle name="60% - Énfasis6 2 5 3 3 2" xfId="28465" xr:uid="{00000000-0005-0000-0000-000011710000}"/>
    <cellStyle name="60% - Énfasis6 2 5 3 4" xfId="15515" xr:uid="{00000000-0005-0000-0000-000012710000}"/>
    <cellStyle name="60% - Énfasis6 2 5 3 4 2" xfId="33350" xr:uid="{00000000-0005-0000-0000-000013710000}"/>
    <cellStyle name="60% - Énfasis6 2 5 3 5" xfId="20774" xr:uid="{00000000-0005-0000-0000-000014710000}"/>
    <cellStyle name="60% - Énfasis6 2 5 3 6" xfId="11283" xr:uid="{00000000-0005-0000-0000-000015710000}"/>
    <cellStyle name="60% - Énfasis6 2 5 3 7" xfId="23424" xr:uid="{00000000-0005-0000-0000-000016710000}"/>
    <cellStyle name="60% - Énfasis6 2 5 3 8" xfId="38254" xr:uid="{00000000-0005-0000-0000-000017710000}"/>
    <cellStyle name="60% - Énfasis6 2 5 3 9" xfId="43322" xr:uid="{7054EF42-270C-4D9D-A036-EA43FFE739BD}"/>
    <cellStyle name="60% - Énfasis6 2 5 4" xfId="2069" xr:uid="{00000000-0005-0000-0000-000018710000}"/>
    <cellStyle name="60% - Énfasis6 2 5 4 2" xfId="4511" xr:uid="{00000000-0005-0000-0000-000019710000}"/>
    <cellStyle name="60% - Énfasis6 2 5 4 2 2" xfId="18621" xr:uid="{00000000-0005-0000-0000-00001A710000}"/>
    <cellStyle name="60% - Énfasis6 2 5 4 2 2 2" xfId="31514" xr:uid="{00000000-0005-0000-0000-00001B710000}"/>
    <cellStyle name="60% - Énfasis6 2 5 4 2 3" xfId="14332" xr:uid="{00000000-0005-0000-0000-00001C710000}"/>
    <cellStyle name="60% - Énfasis6 2 5 4 2 3 2" xfId="36399" xr:uid="{00000000-0005-0000-0000-00001D710000}"/>
    <cellStyle name="60% - Énfasis6 2 5 4 2 4" xfId="9454" xr:uid="{00000000-0005-0000-0000-00001E710000}"/>
    <cellStyle name="60% - Énfasis6 2 5 4 2 5" xfId="26579" xr:uid="{00000000-0005-0000-0000-00001F710000}"/>
    <cellStyle name="60% - Énfasis6 2 5 4 2 6" xfId="41408" xr:uid="{00000000-0005-0000-0000-000020710000}"/>
    <cellStyle name="60% - Énfasis6 2 5 4 2 7" xfId="46471" xr:uid="{8993E030-98B1-479B-BE27-1F3284094E89}"/>
    <cellStyle name="60% - Énfasis6 2 5 4 3" xfId="6985" xr:uid="{00000000-0005-0000-0000-000021710000}"/>
    <cellStyle name="60% - Énfasis6 2 5 4 3 2" xfId="29078" xr:uid="{00000000-0005-0000-0000-000022710000}"/>
    <cellStyle name="60% - Énfasis6 2 5 4 4" xfId="16146" xr:uid="{00000000-0005-0000-0000-000023710000}"/>
    <cellStyle name="60% - Énfasis6 2 5 4 4 2" xfId="33963" xr:uid="{00000000-0005-0000-0000-000024710000}"/>
    <cellStyle name="60% - Énfasis6 2 5 4 5" xfId="21387" xr:uid="{00000000-0005-0000-0000-000025710000}"/>
    <cellStyle name="60% - Énfasis6 2 5 4 6" xfId="11896" xr:uid="{00000000-0005-0000-0000-000026710000}"/>
    <cellStyle name="60% - Énfasis6 2 5 4 7" xfId="24037" xr:uid="{00000000-0005-0000-0000-000027710000}"/>
    <cellStyle name="60% - Énfasis6 2 5 4 8" xfId="38867" xr:uid="{00000000-0005-0000-0000-000028710000}"/>
    <cellStyle name="60% - Énfasis6 2 5 4 9" xfId="43935" xr:uid="{E0144160-1D93-43C3-B59F-DC434E93D316}"/>
    <cellStyle name="60% - Énfasis6 2 5 5" xfId="2605" xr:uid="{00000000-0005-0000-0000-000029710000}"/>
    <cellStyle name="60% - Énfasis6 2 5 5 2" xfId="5047" xr:uid="{00000000-0005-0000-0000-00002A710000}"/>
    <cellStyle name="60% - Énfasis6 2 5 5 2 2" xfId="19157" xr:uid="{00000000-0005-0000-0000-00002B710000}"/>
    <cellStyle name="60% - Énfasis6 2 5 5 2 2 2" xfId="32050" xr:uid="{00000000-0005-0000-0000-00002C710000}"/>
    <cellStyle name="60% - Énfasis6 2 5 5 2 3" xfId="14868" xr:uid="{00000000-0005-0000-0000-00002D710000}"/>
    <cellStyle name="60% - Énfasis6 2 5 5 2 3 2" xfId="36935" xr:uid="{00000000-0005-0000-0000-00002E710000}"/>
    <cellStyle name="60% - Énfasis6 2 5 5 2 4" xfId="9990" xr:uid="{00000000-0005-0000-0000-00002F710000}"/>
    <cellStyle name="60% - Énfasis6 2 5 5 2 5" xfId="27115" xr:uid="{00000000-0005-0000-0000-000030710000}"/>
    <cellStyle name="60% - Énfasis6 2 5 5 2 6" xfId="41944" xr:uid="{00000000-0005-0000-0000-000031710000}"/>
    <cellStyle name="60% - Énfasis6 2 5 5 2 7" xfId="47007" xr:uid="{7B49A63A-0B66-4A5E-B626-1C1B04EB4272}"/>
    <cellStyle name="60% - Énfasis6 2 5 5 3" xfId="7521" xr:uid="{00000000-0005-0000-0000-000032710000}"/>
    <cellStyle name="60% - Énfasis6 2 5 5 3 2" xfId="29614" xr:uid="{00000000-0005-0000-0000-000033710000}"/>
    <cellStyle name="60% - Énfasis6 2 5 5 4" xfId="16682" xr:uid="{00000000-0005-0000-0000-000034710000}"/>
    <cellStyle name="60% - Énfasis6 2 5 5 4 2" xfId="34499" xr:uid="{00000000-0005-0000-0000-000035710000}"/>
    <cellStyle name="60% - Énfasis6 2 5 5 5" xfId="21923" xr:uid="{00000000-0005-0000-0000-000036710000}"/>
    <cellStyle name="60% - Énfasis6 2 5 5 6" xfId="12432" xr:uid="{00000000-0005-0000-0000-000037710000}"/>
    <cellStyle name="60% - Énfasis6 2 5 5 7" xfId="24573" xr:uid="{00000000-0005-0000-0000-000038710000}"/>
    <cellStyle name="60% - Énfasis6 2 5 5 8" xfId="39403" xr:uid="{00000000-0005-0000-0000-000039710000}"/>
    <cellStyle name="60% - Énfasis6 2 5 5 9" xfId="44471" xr:uid="{1CD108E6-5684-4416-B9A4-CB75D9FFF3C0}"/>
    <cellStyle name="60% - Énfasis6 2 5 6" xfId="1014" xr:uid="{00000000-0005-0000-0000-00003A710000}"/>
    <cellStyle name="60% - Énfasis6 2 5 6 2" xfId="3459" xr:uid="{00000000-0005-0000-0000-00003B710000}"/>
    <cellStyle name="60% - Énfasis6 2 5 6 2 2" xfId="17569" xr:uid="{00000000-0005-0000-0000-00003C710000}"/>
    <cellStyle name="60% - Énfasis6 2 5 6 2 2 2" xfId="30462" xr:uid="{00000000-0005-0000-0000-00003D710000}"/>
    <cellStyle name="60% - Énfasis6 2 5 6 2 3" xfId="13280" xr:uid="{00000000-0005-0000-0000-00003E710000}"/>
    <cellStyle name="60% - Énfasis6 2 5 6 2 3 2" xfId="35347" xr:uid="{00000000-0005-0000-0000-00003F710000}"/>
    <cellStyle name="60% - Énfasis6 2 5 6 2 4" xfId="8402" xr:uid="{00000000-0005-0000-0000-000040710000}"/>
    <cellStyle name="60% - Énfasis6 2 5 6 2 5" xfId="25527" xr:uid="{00000000-0005-0000-0000-000041710000}"/>
    <cellStyle name="60% - Énfasis6 2 5 6 2 6" xfId="40356" xr:uid="{00000000-0005-0000-0000-000042710000}"/>
    <cellStyle name="60% - Énfasis6 2 5 6 2 7" xfId="45419" xr:uid="{2B9C2C4A-FBCD-4D99-975F-0EC8C287C127}"/>
    <cellStyle name="60% - Énfasis6 2 5 6 3" xfId="5933" xr:uid="{00000000-0005-0000-0000-000043710000}"/>
    <cellStyle name="60% - Énfasis6 2 5 6 3 2" xfId="28026" xr:uid="{00000000-0005-0000-0000-000044710000}"/>
    <cellStyle name="60% - Énfasis6 2 5 6 4" xfId="20335" xr:uid="{00000000-0005-0000-0000-000045710000}"/>
    <cellStyle name="60% - Énfasis6 2 5 6 4 2" xfId="32911" xr:uid="{00000000-0005-0000-0000-000046710000}"/>
    <cellStyle name="60% - Énfasis6 2 5 6 5" xfId="10844" xr:uid="{00000000-0005-0000-0000-000047710000}"/>
    <cellStyle name="60% - Énfasis6 2 5 6 6" xfId="22985" xr:uid="{00000000-0005-0000-0000-000048710000}"/>
    <cellStyle name="60% - Énfasis6 2 5 6 7" xfId="37815" xr:uid="{00000000-0005-0000-0000-000049710000}"/>
    <cellStyle name="60% - Énfasis6 2 5 6 8" xfId="42883" xr:uid="{9B3DA125-6EAC-4136-A8F1-B5FE599C0F83}"/>
    <cellStyle name="60% - Énfasis6 2 5 7" xfId="2960" xr:uid="{00000000-0005-0000-0000-00004A710000}"/>
    <cellStyle name="60% - Énfasis6 2 5 7 2" xfId="17070" xr:uid="{00000000-0005-0000-0000-00004B710000}"/>
    <cellStyle name="60% - Énfasis6 2 5 7 2 2" xfId="29963" xr:uid="{00000000-0005-0000-0000-00004C710000}"/>
    <cellStyle name="60% - Énfasis6 2 5 7 3" xfId="12781" xr:uid="{00000000-0005-0000-0000-00004D710000}"/>
    <cellStyle name="60% - Énfasis6 2 5 7 3 2" xfId="34848" xr:uid="{00000000-0005-0000-0000-00004E710000}"/>
    <cellStyle name="60% - Énfasis6 2 5 7 4" xfId="7903" xr:uid="{00000000-0005-0000-0000-00004F710000}"/>
    <cellStyle name="60% - Énfasis6 2 5 7 5" xfId="25028" xr:uid="{00000000-0005-0000-0000-000050710000}"/>
    <cellStyle name="60% - Énfasis6 2 5 7 6" xfId="39857" xr:uid="{00000000-0005-0000-0000-000051710000}"/>
    <cellStyle name="60% - Énfasis6 2 5 7 7" xfId="44920" xr:uid="{4242DF4C-24BF-4E58-A6A0-BFFDA5FD2D23}"/>
    <cellStyle name="60% - Énfasis6 2 5 8" xfId="5434" xr:uid="{00000000-0005-0000-0000-000052710000}"/>
    <cellStyle name="60% - Énfasis6 2 5 8 2" xfId="27527" xr:uid="{00000000-0005-0000-0000-000053710000}"/>
    <cellStyle name="60% - Énfasis6 2 5 9" xfId="15076" xr:uid="{00000000-0005-0000-0000-000054710000}"/>
    <cellStyle name="60% - Énfasis6 2 5 9 2" xfId="32412" xr:uid="{00000000-0005-0000-0000-000055710000}"/>
    <cellStyle name="60% - Énfasis6 2 6" xfId="534" xr:uid="{00000000-0005-0000-0000-000056710000}"/>
    <cellStyle name="60% - Énfasis6 2 6 10" xfId="19482" xr:uid="{00000000-0005-0000-0000-000057710000}"/>
    <cellStyle name="60% - Énfasis6 2 6 11" xfId="19894" xr:uid="{00000000-0005-0000-0000-000058710000}"/>
    <cellStyle name="60% - Énfasis6 2 6 12" xfId="10421" xr:uid="{00000000-0005-0000-0000-000059710000}"/>
    <cellStyle name="60% - Énfasis6 2 6 13" xfId="22562" xr:uid="{00000000-0005-0000-0000-00005A710000}"/>
    <cellStyle name="60% - Énfasis6 2 6 14" xfId="37392" xr:uid="{00000000-0005-0000-0000-00005B710000}"/>
    <cellStyle name="60% - Énfasis6 2 6 15" xfId="42460" xr:uid="{7157051B-5032-440D-8499-95A4912D633B}"/>
    <cellStyle name="60% - Énfasis6 2 6 2" xfId="731" xr:uid="{00000000-0005-0000-0000-00005C710000}"/>
    <cellStyle name="60% - Énfasis6 2 6 2 10" xfId="37588" xr:uid="{00000000-0005-0000-0000-00005D710000}"/>
    <cellStyle name="60% - Énfasis6 2 6 2 11" xfId="42656" xr:uid="{212D68B3-4DD9-4C42-B5EE-D392A85FBFC8}"/>
    <cellStyle name="60% - Énfasis6 2 6 2 2" xfId="2341" xr:uid="{00000000-0005-0000-0000-00005E710000}"/>
    <cellStyle name="60% - Énfasis6 2 6 2 2 2" xfId="4783" xr:uid="{00000000-0005-0000-0000-00005F710000}"/>
    <cellStyle name="60% - Énfasis6 2 6 2 2 2 2" xfId="18893" xr:uid="{00000000-0005-0000-0000-000060710000}"/>
    <cellStyle name="60% - Énfasis6 2 6 2 2 2 2 2" xfId="31786" xr:uid="{00000000-0005-0000-0000-000061710000}"/>
    <cellStyle name="60% - Énfasis6 2 6 2 2 2 3" xfId="14604" xr:uid="{00000000-0005-0000-0000-000062710000}"/>
    <cellStyle name="60% - Énfasis6 2 6 2 2 2 3 2" xfId="36671" xr:uid="{00000000-0005-0000-0000-000063710000}"/>
    <cellStyle name="60% - Énfasis6 2 6 2 2 2 4" xfId="9726" xr:uid="{00000000-0005-0000-0000-000064710000}"/>
    <cellStyle name="60% - Énfasis6 2 6 2 2 2 5" xfId="26851" xr:uid="{00000000-0005-0000-0000-000065710000}"/>
    <cellStyle name="60% - Énfasis6 2 6 2 2 2 6" xfId="41680" xr:uid="{00000000-0005-0000-0000-000066710000}"/>
    <cellStyle name="60% - Énfasis6 2 6 2 2 2 7" xfId="46743" xr:uid="{584B419D-895D-4184-86F9-413FF73EA597}"/>
    <cellStyle name="60% - Énfasis6 2 6 2 2 3" xfId="7257" xr:uid="{00000000-0005-0000-0000-000067710000}"/>
    <cellStyle name="60% - Énfasis6 2 6 2 2 3 2" xfId="29350" xr:uid="{00000000-0005-0000-0000-000068710000}"/>
    <cellStyle name="60% - Énfasis6 2 6 2 2 4" xfId="16418" xr:uid="{00000000-0005-0000-0000-000069710000}"/>
    <cellStyle name="60% - Énfasis6 2 6 2 2 4 2" xfId="34235" xr:uid="{00000000-0005-0000-0000-00006A710000}"/>
    <cellStyle name="60% - Énfasis6 2 6 2 2 5" xfId="21659" xr:uid="{00000000-0005-0000-0000-00006B710000}"/>
    <cellStyle name="60% - Énfasis6 2 6 2 2 6" xfId="12168" xr:uid="{00000000-0005-0000-0000-00006C710000}"/>
    <cellStyle name="60% - Énfasis6 2 6 2 2 7" xfId="24309" xr:uid="{00000000-0005-0000-0000-00006D710000}"/>
    <cellStyle name="60% - Énfasis6 2 6 2 2 8" xfId="39139" xr:uid="{00000000-0005-0000-0000-00006E710000}"/>
    <cellStyle name="60% - Énfasis6 2 6 2 2 9" xfId="44207" xr:uid="{863C939F-1486-4D13-BC03-5E57BF730201}"/>
    <cellStyle name="60% - Énfasis6 2 6 2 3" xfId="1728" xr:uid="{00000000-0005-0000-0000-00006F710000}"/>
    <cellStyle name="60% - Énfasis6 2 6 2 3 2" xfId="4170" xr:uid="{00000000-0005-0000-0000-000070710000}"/>
    <cellStyle name="60% - Énfasis6 2 6 2 3 2 2" xfId="18280" xr:uid="{00000000-0005-0000-0000-000071710000}"/>
    <cellStyle name="60% - Énfasis6 2 6 2 3 2 2 2" xfId="31173" xr:uid="{00000000-0005-0000-0000-000072710000}"/>
    <cellStyle name="60% - Énfasis6 2 6 2 3 2 3" xfId="13991" xr:uid="{00000000-0005-0000-0000-000073710000}"/>
    <cellStyle name="60% - Énfasis6 2 6 2 3 2 3 2" xfId="36058" xr:uid="{00000000-0005-0000-0000-000074710000}"/>
    <cellStyle name="60% - Énfasis6 2 6 2 3 2 4" xfId="9113" xr:uid="{00000000-0005-0000-0000-000075710000}"/>
    <cellStyle name="60% - Énfasis6 2 6 2 3 2 5" xfId="26238" xr:uid="{00000000-0005-0000-0000-000076710000}"/>
    <cellStyle name="60% - Énfasis6 2 6 2 3 2 6" xfId="41067" xr:uid="{00000000-0005-0000-0000-000077710000}"/>
    <cellStyle name="60% - Énfasis6 2 6 2 3 2 7" xfId="46130" xr:uid="{EF9852A3-D0DB-4B9C-98B0-F11DFB3435CC}"/>
    <cellStyle name="60% - Énfasis6 2 6 2 3 3" xfId="6644" xr:uid="{00000000-0005-0000-0000-000078710000}"/>
    <cellStyle name="60% - Énfasis6 2 6 2 3 3 2" xfId="28737" xr:uid="{00000000-0005-0000-0000-000079710000}"/>
    <cellStyle name="60% - Énfasis6 2 6 2 3 4" xfId="21046" xr:uid="{00000000-0005-0000-0000-00007A710000}"/>
    <cellStyle name="60% - Énfasis6 2 6 2 3 4 2" xfId="33622" xr:uid="{00000000-0005-0000-0000-00007B710000}"/>
    <cellStyle name="60% - Énfasis6 2 6 2 3 5" xfId="11555" xr:uid="{00000000-0005-0000-0000-00007C710000}"/>
    <cellStyle name="60% - Énfasis6 2 6 2 3 6" xfId="23696" xr:uid="{00000000-0005-0000-0000-00007D710000}"/>
    <cellStyle name="60% - Énfasis6 2 6 2 3 7" xfId="38526" xr:uid="{00000000-0005-0000-0000-00007E710000}"/>
    <cellStyle name="60% - Énfasis6 2 6 2 3 8" xfId="43594" xr:uid="{B0CFC991-5CFE-4AC1-BA1E-CFE26BBED789}"/>
    <cellStyle name="60% - Énfasis6 2 6 2 4" xfId="3232" xr:uid="{00000000-0005-0000-0000-00007F710000}"/>
    <cellStyle name="60% - Énfasis6 2 6 2 4 2" xfId="17342" xr:uid="{00000000-0005-0000-0000-000080710000}"/>
    <cellStyle name="60% - Énfasis6 2 6 2 4 2 2" xfId="30235" xr:uid="{00000000-0005-0000-0000-000081710000}"/>
    <cellStyle name="60% - Énfasis6 2 6 2 4 3" xfId="13053" xr:uid="{00000000-0005-0000-0000-000082710000}"/>
    <cellStyle name="60% - Énfasis6 2 6 2 4 3 2" xfId="35120" xr:uid="{00000000-0005-0000-0000-000083710000}"/>
    <cellStyle name="60% - Énfasis6 2 6 2 4 4" xfId="8175" xr:uid="{00000000-0005-0000-0000-000084710000}"/>
    <cellStyle name="60% - Énfasis6 2 6 2 4 5" xfId="25300" xr:uid="{00000000-0005-0000-0000-000085710000}"/>
    <cellStyle name="60% - Énfasis6 2 6 2 4 6" xfId="40129" xr:uid="{00000000-0005-0000-0000-000086710000}"/>
    <cellStyle name="60% - Énfasis6 2 6 2 4 7" xfId="45192" xr:uid="{7B5474F0-40AC-4E28-8B6D-0992A41A18A3}"/>
    <cellStyle name="60% - Énfasis6 2 6 2 5" xfId="5706" xr:uid="{00000000-0005-0000-0000-000087710000}"/>
    <cellStyle name="60% - Énfasis6 2 6 2 5 2" xfId="27799" xr:uid="{00000000-0005-0000-0000-000088710000}"/>
    <cellStyle name="60% - Énfasis6 2 6 2 6" xfId="15787" xr:uid="{00000000-0005-0000-0000-000089710000}"/>
    <cellStyle name="60% - Énfasis6 2 6 2 6 2" xfId="32684" xr:uid="{00000000-0005-0000-0000-00008A710000}"/>
    <cellStyle name="60% - Énfasis6 2 6 2 7" xfId="20090" xr:uid="{00000000-0005-0000-0000-00008B710000}"/>
    <cellStyle name="60% - Énfasis6 2 6 2 8" xfId="10617" xr:uid="{00000000-0005-0000-0000-00008C710000}"/>
    <cellStyle name="60% - Énfasis6 2 6 2 9" xfId="22758" xr:uid="{00000000-0005-0000-0000-00008D710000}"/>
    <cellStyle name="60% - Énfasis6 2 6 3" xfId="1532" xr:uid="{00000000-0005-0000-0000-00008E710000}"/>
    <cellStyle name="60% - Énfasis6 2 6 3 2" xfId="3974" xr:uid="{00000000-0005-0000-0000-00008F710000}"/>
    <cellStyle name="60% - Énfasis6 2 6 3 2 2" xfId="18084" xr:uid="{00000000-0005-0000-0000-000090710000}"/>
    <cellStyle name="60% - Énfasis6 2 6 3 2 2 2" xfId="30977" xr:uid="{00000000-0005-0000-0000-000091710000}"/>
    <cellStyle name="60% - Énfasis6 2 6 3 2 3" xfId="13795" xr:uid="{00000000-0005-0000-0000-000092710000}"/>
    <cellStyle name="60% - Énfasis6 2 6 3 2 3 2" xfId="35862" xr:uid="{00000000-0005-0000-0000-000093710000}"/>
    <cellStyle name="60% - Énfasis6 2 6 3 2 4" xfId="8917" xr:uid="{00000000-0005-0000-0000-000094710000}"/>
    <cellStyle name="60% - Énfasis6 2 6 3 2 5" xfId="26042" xr:uid="{00000000-0005-0000-0000-000095710000}"/>
    <cellStyle name="60% - Énfasis6 2 6 3 2 6" xfId="40871" xr:uid="{00000000-0005-0000-0000-000096710000}"/>
    <cellStyle name="60% - Énfasis6 2 6 3 2 7" xfId="45934" xr:uid="{FEB8AF05-44AF-45D8-8A5C-C177F9CD675D}"/>
    <cellStyle name="60% - Énfasis6 2 6 3 3" xfId="6448" xr:uid="{00000000-0005-0000-0000-000097710000}"/>
    <cellStyle name="60% - Énfasis6 2 6 3 3 2" xfId="28541" xr:uid="{00000000-0005-0000-0000-000098710000}"/>
    <cellStyle name="60% - Énfasis6 2 6 3 4" xfId="15591" xr:uid="{00000000-0005-0000-0000-000099710000}"/>
    <cellStyle name="60% - Énfasis6 2 6 3 4 2" xfId="33426" xr:uid="{00000000-0005-0000-0000-00009A710000}"/>
    <cellStyle name="60% - Énfasis6 2 6 3 5" xfId="20850" xr:uid="{00000000-0005-0000-0000-00009B710000}"/>
    <cellStyle name="60% - Énfasis6 2 6 3 6" xfId="11359" xr:uid="{00000000-0005-0000-0000-00009C710000}"/>
    <cellStyle name="60% - Énfasis6 2 6 3 7" xfId="23500" xr:uid="{00000000-0005-0000-0000-00009D710000}"/>
    <cellStyle name="60% - Énfasis6 2 6 3 8" xfId="38330" xr:uid="{00000000-0005-0000-0000-00009E710000}"/>
    <cellStyle name="60% - Énfasis6 2 6 3 9" xfId="43398" xr:uid="{E15C2985-6809-400C-A75F-3E169412954C}"/>
    <cellStyle name="60% - Énfasis6 2 6 4" xfId="2145" xr:uid="{00000000-0005-0000-0000-00009F710000}"/>
    <cellStyle name="60% - Énfasis6 2 6 4 2" xfId="4587" xr:uid="{00000000-0005-0000-0000-0000A0710000}"/>
    <cellStyle name="60% - Énfasis6 2 6 4 2 2" xfId="18697" xr:uid="{00000000-0005-0000-0000-0000A1710000}"/>
    <cellStyle name="60% - Énfasis6 2 6 4 2 2 2" xfId="31590" xr:uid="{00000000-0005-0000-0000-0000A2710000}"/>
    <cellStyle name="60% - Énfasis6 2 6 4 2 3" xfId="14408" xr:uid="{00000000-0005-0000-0000-0000A3710000}"/>
    <cellStyle name="60% - Énfasis6 2 6 4 2 3 2" xfId="36475" xr:uid="{00000000-0005-0000-0000-0000A4710000}"/>
    <cellStyle name="60% - Énfasis6 2 6 4 2 4" xfId="9530" xr:uid="{00000000-0005-0000-0000-0000A5710000}"/>
    <cellStyle name="60% - Énfasis6 2 6 4 2 5" xfId="26655" xr:uid="{00000000-0005-0000-0000-0000A6710000}"/>
    <cellStyle name="60% - Énfasis6 2 6 4 2 6" xfId="41484" xr:uid="{00000000-0005-0000-0000-0000A7710000}"/>
    <cellStyle name="60% - Énfasis6 2 6 4 2 7" xfId="46547" xr:uid="{D8048175-17F4-40E8-A813-5D90468A4F38}"/>
    <cellStyle name="60% - Énfasis6 2 6 4 3" xfId="7061" xr:uid="{00000000-0005-0000-0000-0000A8710000}"/>
    <cellStyle name="60% - Énfasis6 2 6 4 3 2" xfId="29154" xr:uid="{00000000-0005-0000-0000-0000A9710000}"/>
    <cellStyle name="60% - Énfasis6 2 6 4 4" xfId="16222" xr:uid="{00000000-0005-0000-0000-0000AA710000}"/>
    <cellStyle name="60% - Énfasis6 2 6 4 4 2" xfId="34039" xr:uid="{00000000-0005-0000-0000-0000AB710000}"/>
    <cellStyle name="60% - Énfasis6 2 6 4 5" xfId="21463" xr:uid="{00000000-0005-0000-0000-0000AC710000}"/>
    <cellStyle name="60% - Énfasis6 2 6 4 6" xfId="11972" xr:uid="{00000000-0005-0000-0000-0000AD710000}"/>
    <cellStyle name="60% - Énfasis6 2 6 4 7" xfId="24113" xr:uid="{00000000-0005-0000-0000-0000AE710000}"/>
    <cellStyle name="60% - Énfasis6 2 6 4 8" xfId="38943" xr:uid="{00000000-0005-0000-0000-0000AF710000}"/>
    <cellStyle name="60% - Énfasis6 2 6 4 9" xfId="44011" xr:uid="{D215EC0B-DF9B-468C-9F51-3D0A9CEAEEEE}"/>
    <cellStyle name="60% - Énfasis6 2 6 5" xfId="2606" xr:uid="{00000000-0005-0000-0000-0000B0710000}"/>
    <cellStyle name="60% - Énfasis6 2 6 5 2" xfId="5048" xr:uid="{00000000-0005-0000-0000-0000B1710000}"/>
    <cellStyle name="60% - Énfasis6 2 6 5 2 2" xfId="19158" xr:uid="{00000000-0005-0000-0000-0000B2710000}"/>
    <cellStyle name="60% - Énfasis6 2 6 5 2 2 2" xfId="32051" xr:uid="{00000000-0005-0000-0000-0000B3710000}"/>
    <cellStyle name="60% - Énfasis6 2 6 5 2 3" xfId="14869" xr:uid="{00000000-0005-0000-0000-0000B4710000}"/>
    <cellStyle name="60% - Énfasis6 2 6 5 2 3 2" xfId="36936" xr:uid="{00000000-0005-0000-0000-0000B5710000}"/>
    <cellStyle name="60% - Énfasis6 2 6 5 2 4" xfId="9991" xr:uid="{00000000-0005-0000-0000-0000B6710000}"/>
    <cellStyle name="60% - Énfasis6 2 6 5 2 5" xfId="27116" xr:uid="{00000000-0005-0000-0000-0000B7710000}"/>
    <cellStyle name="60% - Énfasis6 2 6 5 2 6" xfId="41945" xr:uid="{00000000-0005-0000-0000-0000B8710000}"/>
    <cellStyle name="60% - Énfasis6 2 6 5 2 7" xfId="47008" xr:uid="{7C8D46CF-CA07-492F-B0D5-3A04D98208BA}"/>
    <cellStyle name="60% - Énfasis6 2 6 5 3" xfId="7522" xr:uid="{00000000-0005-0000-0000-0000B9710000}"/>
    <cellStyle name="60% - Énfasis6 2 6 5 3 2" xfId="29615" xr:uid="{00000000-0005-0000-0000-0000BA710000}"/>
    <cellStyle name="60% - Énfasis6 2 6 5 4" xfId="16683" xr:uid="{00000000-0005-0000-0000-0000BB710000}"/>
    <cellStyle name="60% - Énfasis6 2 6 5 4 2" xfId="34500" xr:uid="{00000000-0005-0000-0000-0000BC710000}"/>
    <cellStyle name="60% - Énfasis6 2 6 5 5" xfId="21924" xr:uid="{00000000-0005-0000-0000-0000BD710000}"/>
    <cellStyle name="60% - Énfasis6 2 6 5 6" xfId="12433" xr:uid="{00000000-0005-0000-0000-0000BE710000}"/>
    <cellStyle name="60% - Énfasis6 2 6 5 7" xfId="24574" xr:uid="{00000000-0005-0000-0000-0000BF710000}"/>
    <cellStyle name="60% - Énfasis6 2 6 5 8" xfId="39404" xr:uid="{00000000-0005-0000-0000-0000C0710000}"/>
    <cellStyle name="60% - Énfasis6 2 6 5 9" xfId="44472" xr:uid="{5BCCE954-332B-4139-B0EC-61B77B80A1FE}"/>
    <cellStyle name="60% - Énfasis6 2 6 6" xfId="1090" xr:uid="{00000000-0005-0000-0000-0000C1710000}"/>
    <cellStyle name="60% - Énfasis6 2 6 6 2" xfId="3535" xr:uid="{00000000-0005-0000-0000-0000C2710000}"/>
    <cellStyle name="60% - Énfasis6 2 6 6 2 2" xfId="17645" xr:uid="{00000000-0005-0000-0000-0000C3710000}"/>
    <cellStyle name="60% - Énfasis6 2 6 6 2 2 2" xfId="30538" xr:uid="{00000000-0005-0000-0000-0000C4710000}"/>
    <cellStyle name="60% - Énfasis6 2 6 6 2 3" xfId="13356" xr:uid="{00000000-0005-0000-0000-0000C5710000}"/>
    <cellStyle name="60% - Énfasis6 2 6 6 2 3 2" xfId="35423" xr:uid="{00000000-0005-0000-0000-0000C6710000}"/>
    <cellStyle name="60% - Énfasis6 2 6 6 2 4" xfId="8478" xr:uid="{00000000-0005-0000-0000-0000C7710000}"/>
    <cellStyle name="60% - Énfasis6 2 6 6 2 5" xfId="25603" xr:uid="{00000000-0005-0000-0000-0000C8710000}"/>
    <cellStyle name="60% - Énfasis6 2 6 6 2 6" xfId="40432" xr:uid="{00000000-0005-0000-0000-0000C9710000}"/>
    <cellStyle name="60% - Énfasis6 2 6 6 2 7" xfId="45495" xr:uid="{A910467F-5358-4C52-8E13-64321AC0364E}"/>
    <cellStyle name="60% - Énfasis6 2 6 6 3" xfId="6009" xr:uid="{00000000-0005-0000-0000-0000CA710000}"/>
    <cellStyle name="60% - Énfasis6 2 6 6 3 2" xfId="28102" xr:uid="{00000000-0005-0000-0000-0000CB710000}"/>
    <cellStyle name="60% - Énfasis6 2 6 6 4" xfId="20411" xr:uid="{00000000-0005-0000-0000-0000CC710000}"/>
    <cellStyle name="60% - Énfasis6 2 6 6 4 2" xfId="32987" xr:uid="{00000000-0005-0000-0000-0000CD710000}"/>
    <cellStyle name="60% - Énfasis6 2 6 6 5" xfId="10920" xr:uid="{00000000-0005-0000-0000-0000CE710000}"/>
    <cellStyle name="60% - Énfasis6 2 6 6 6" xfId="23061" xr:uid="{00000000-0005-0000-0000-0000CF710000}"/>
    <cellStyle name="60% - Énfasis6 2 6 6 7" xfId="37891" xr:uid="{00000000-0005-0000-0000-0000D0710000}"/>
    <cellStyle name="60% - Énfasis6 2 6 6 8" xfId="42959" xr:uid="{55B235E9-9B67-4907-B66E-1EAB4212AB1A}"/>
    <cellStyle name="60% - Énfasis6 2 6 7" xfId="3036" xr:uid="{00000000-0005-0000-0000-0000D1710000}"/>
    <cellStyle name="60% - Énfasis6 2 6 7 2" xfId="17146" xr:uid="{00000000-0005-0000-0000-0000D2710000}"/>
    <cellStyle name="60% - Énfasis6 2 6 7 2 2" xfId="30039" xr:uid="{00000000-0005-0000-0000-0000D3710000}"/>
    <cellStyle name="60% - Énfasis6 2 6 7 3" xfId="12857" xr:uid="{00000000-0005-0000-0000-0000D4710000}"/>
    <cellStyle name="60% - Énfasis6 2 6 7 3 2" xfId="34924" xr:uid="{00000000-0005-0000-0000-0000D5710000}"/>
    <cellStyle name="60% - Énfasis6 2 6 7 4" xfId="7979" xr:uid="{00000000-0005-0000-0000-0000D6710000}"/>
    <cellStyle name="60% - Énfasis6 2 6 7 5" xfId="25104" xr:uid="{00000000-0005-0000-0000-0000D7710000}"/>
    <cellStyle name="60% - Énfasis6 2 6 7 6" xfId="39933" xr:uid="{00000000-0005-0000-0000-0000D8710000}"/>
    <cellStyle name="60% - Énfasis6 2 6 7 7" xfId="44996" xr:uid="{CBD513CE-FE7F-4197-93BF-186231F03F11}"/>
    <cellStyle name="60% - Énfasis6 2 6 8" xfId="5510" xr:uid="{00000000-0005-0000-0000-0000D9710000}"/>
    <cellStyle name="60% - Énfasis6 2 6 8 2" xfId="27603" xr:uid="{00000000-0005-0000-0000-0000DA710000}"/>
    <cellStyle name="60% - Énfasis6 2 6 9" xfId="15152" xr:uid="{00000000-0005-0000-0000-0000DB710000}"/>
    <cellStyle name="60% - Énfasis6 2 6 9 2" xfId="32488" xr:uid="{00000000-0005-0000-0000-0000DC710000}"/>
    <cellStyle name="60% - Énfasis6 2 7" xfId="278" xr:uid="{00000000-0005-0000-0000-0000DD710000}"/>
    <cellStyle name="60% - Énfasis6 2 7 10" xfId="22334" xr:uid="{00000000-0005-0000-0000-0000DE710000}"/>
    <cellStyle name="60% - Énfasis6 2 7 11" xfId="37164" xr:uid="{00000000-0005-0000-0000-0000DF710000}"/>
    <cellStyle name="60% - Énfasis6 2 7 12" xfId="42232" xr:uid="{AB64ADFC-F9D5-4B91-A91E-522FD3406714}"/>
    <cellStyle name="60% - Énfasis6 2 7 2" xfId="1301" xr:uid="{00000000-0005-0000-0000-0000E0710000}"/>
    <cellStyle name="60% - Énfasis6 2 7 2 2" xfId="3746" xr:uid="{00000000-0005-0000-0000-0000E1710000}"/>
    <cellStyle name="60% - Énfasis6 2 7 2 2 2" xfId="17856" xr:uid="{00000000-0005-0000-0000-0000E2710000}"/>
    <cellStyle name="60% - Énfasis6 2 7 2 2 2 2" xfId="30749" xr:uid="{00000000-0005-0000-0000-0000E3710000}"/>
    <cellStyle name="60% - Énfasis6 2 7 2 2 3" xfId="13567" xr:uid="{00000000-0005-0000-0000-0000E4710000}"/>
    <cellStyle name="60% - Énfasis6 2 7 2 2 3 2" xfId="35634" xr:uid="{00000000-0005-0000-0000-0000E5710000}"/>
    <cellStyle name="60% - Énfasis6 2 7 2 2 4" xfId="8689" xr:uid="{00000000-0005-0000-0000-0000E6710000}"/>
    <cellStyle name="60% - Énfasis6 2 7 2 2 5" xfId="25814" xr:uid="{00000000-0005-0000-0000-0000E7710000}"/>
    <cellStyle name="60% - Énfasis6 2 7 2 2 6" xfId="40643" xr:uid="{00000000-0005-0000-0000-0000E8710000}"/>
    <cellStyle name="60% - Énfasis6 2 7 2 2 7" xfId="45706" xr:uid="{5B844851-2C16-43AE-8422-9C9DDC42B22B}"/>
    <cellStyle name="60% - Énfasis6 2 7 2 3" xfId="6220" xr:uid="{00000000-0005-0000-0000-0000E9710000}"/>
    <cellStyle name="60% - Énfasis6 2 7 2 3 2" xfId="28313" xr:uid="{00000000-0005-0000-0000-0000EA710000}"/>
    <cellStyle name="60% - Énfasis6 2 7 2 4" xfId="15363" xr:uid="{00000000-0005-0000-0000-0000EB710000}"/>
    <cellStyle name="60% - Énfasis6 2 7 2 4 2" xfId="33198" xr:uid="{00000000-0005-0000-0000-0000EC710000}"/>
    <cellStyle name="60% - Énfasis6 2 7 2 5" xfId="20622" xr:uid="{00000000-0005-0000-0000-0000ED710000}"/>
    <cellStyle name="60% - Énfasis6 2 7 2 6" xfId="11131" xr:uid="{00000000-0005-0000-0000-0000EE710000}"/>
    <cellStyle name="60% - Énfasis6 2 7 2 7" xfId="23272" xr:uid="{00000000-0005-0000-0000-0000EF710000}"/>
    <cellStyle name="60% - Énfasis6 2 7 2 8" xfId="38102" xr:uid="{00000000-0005-0000-0000-0000F0710000}"/>
    <cellStyle name="60% - Énfasis6 2 7 2 9" xfId="43170" xr:uid="{BCB5F59A-9A74-477C-BA9C-C39DED524258}"/>
    <cellStyle name="60% - Énfasis6 2 7 3" xfId="1917" xr:uid="{00000000-0005-0000-0000-0000F1710000}"/>
    <cellStyle name="60% - Énfasis6 2 7 3 2" xfId="4359" xr:uid="{00000000-0005-0000-0000-0000F2710000}"/>
    <cellStyle name="60% - Énfasis6 2 7 3 2 2" xfId="18469" xr:uid="{00000000-0005-0000-0000-0000F3710000}"/>
    <cellStyle name="60% - Énfasis6 2 7 3 2 2 2" xfId="31362" xr:uid="{00000000-0005-0000-0000-0000F4710000}"/>
    <cellStyle name="60% - Énfasis6 2 7 3 2 3" xfId="14180" xr:uid="{00000000-0005-0000-0000-0000F5710000}"/>
    <cellStyle name="60% - Énfasis6 2 7 3 2 3 2" xfId="36247" xr:uid="{00000000-0005-0000-0000-0000F6710000}"/>
    <cellStyle name="60% - Énfasis6 2 7 3 2 4" xfId="9302" xr:uid="{00000000-0005-0000-0000-0000F7710000}"/>
    <cellStyle name="60% - Énfasis6 2 7 3 2 5" xfId="26427" xr:uid="{00000000-0005-0000-0000-0000F8710000}"/>
    <cellStyle name="60% - Énfasis6 2 7 3 2 6" xfId="41256" xr:uid="{00000000-0005-0000-0000-0000F9710000}"/>
    <cellStyle name="60% - Énfasis6 2 7 3 2 7" xfId="46319" xr:uid="{552B0094-6E6B-4FCD-BA22-CD06ECB243C8}"/>
    <cellStyle name="60% - Énfasis6 2 7 3 3" xfId="6833" xr:uid="{00000000-0005-0000-0000-0000FA710000}"/>
    <cellStyle name="60% - Énfasis6 2 7 3 3 2" xfId="28926" xr:uid="{00000000-0005-0000-0000-0000FB710000}"/>
    <cellStyle name="60% - Énfasis6 2 7 3 4" xfId="15994" xr:uid="{00000000-0005-0000-0000-0000FC710000}"/>
    <cellStyle name="60% - Énfasis6 2 7 3 4 2" xfId="33811" xr:uid="{00000000-0005-0000-0000-0000FD710000}"/>
    <cellStyle name="60% - Énfasis6 2 7 3 5" xfId="21235" xr:uid="{00000000-0005-0000-0000-0000FE710000}"/>
    <cellStyle name="60% - Énfasis6 2 7 3 6" xfId="11744" xr:uid="{00000000-0005-0000-0000-0000FF710000}"/>
    <cellStyle name="60% - Énfasis6 2 7 3 7" xfId="23885" xr:uid="{00000000-0005-0000-0000-000000720000}"/>
    <cellStyle name="60% - Énfasis6 2 7 3 8" xfId="38715" xr:uid="{00000000-0005-0000-0000-000001720000}"/>
    <cellStyle name="60% - Énfasis6 2 7 3 9" xfId="43783" xr:uid="{B6282DA7-C300-43C1-8C92-FED339EDC7EE}"/>
    <cellStyle name="60% - Énfasis6 2 7 4" xfId="1141" xr:uid="{00000000-0005-0000-0000-000002720000}"/>
    <cellStyle name="60% - Énfasis6 2 7 4 2" xfId="3586" xr:uid="{00000000-0005-0000-0000-000003720000}"/>
    <cellStyle name="60% - Énfasis6 2 7 4 2 2" xfId="17696" xr:uid="{00000000-0005-0000-0000-000004720000}"/>
    <cellStyle name="60% - Énfasis6 2 7 4 2 2 2" xfId="30589" xr:uid="{00000000-0005-0000-0000-000005720000}"/>
    <cellStyle name="60% - Énfasis6 2 7 4 2 3" xfId="13407" xr:uid="{00000000-0005-0000-0000-000006720000}"/>
    <cellStyle name="60% - Énfasis6 2 7 4 2 3 2" xfId="35474" xr:uid="{00000000-0005-0000-0000-000007720000}"/>
    <cellStyle name="60% - Énfasis6 2 7 4 2 4" xfId="8529" xr:uid="{00000000-0005-0000-0000-000008720000}"/>
    <cellStyle name="60% - Énfasis6 2 7 4 2 5" xfId="25654" xr:uid="{00000000-0005-0000-0000-000009720000}"/>
    <cellStyle name="60% - Énfasis6 2 7 4 2 6" xfId="40483" xr:uid="{00000000-0005-0000-0000-00000A720000}"/>
    <cellStyle name="60% - Énfasis6 2 7 4 2 7" xfId="45546" xr:uid="{7D03DCD6-A52A-4CEA-9663-9E39D5788646}"/>
    <cellStyle name="60% - Énfasis6 2 7 4 3" xfId="6060" xr:uid="{00000000-0005-0000-0000-00000B720000}"/>
    <cellStyle name="60% - Énfasis6 2 7 4 3 2" xfId="28153" xr:uid="{00000000-0005-0000-0000-00000C720000}"/>
    <cellStyle name="60% - Énfasis6 2 7 4 4" xfId="20462" xr:uid="{00000000-0005-0000-0000-00000D720000}"/>
    <cellStyle name="60% - Énfasis6 2 7 4 4 2" xfId="33038" xr:uid="{00000000-0005-0000-0000-00000E720000}"/>
    <cellStyle name="60% - Énfasis6 2 7 4 5" xfId="10971" xr:uid="{00000000-0005-0000-0000-00000F720000}"/>
    <cellStyle name="60% - Énfasis6 2 7 4 6" xfId="23112" xr:uid="{00000000-0005-0000-0000-000010720000}"/>
    <cellStyle name="60% - Énfasis6 2 7 4 7" xfId="37942" xr:uid="{00000000-0005-0000-0000-000011720000}"/>
    <cellStyle name="60% - Énfasis6 2 7 4 8" xfId="43010" xr:uid="{CA01144C-6504-47CB-8668-75CAE7340A47}"/>
    <cellStyle name="60% - Énfasis6 2 7 5" xfId="2808" xr:uid="{00000000-0005-0000-0000-000012720000}"/>
    <cellStyle name="60% - Énfasis6 2 7 5 2" xfId="16918" xr:uid="{00000000-0005-0000-0000-000013720000}"/>
    <cellStyle name="60% - Énfasis6 2 7 5 2 2" xfId="29811" xr:uid="{00000000-0005-0000-0000-000014720000}"/>
    <cellStyle name="60% - Énfasis6 2 7 5 3" xfId="12629" xr:uid="{00000000-0005-0000-0000-000015720000}"/>
    <cellStyle name="60% - Énfasis6 2 7 5 3 2" xfId="34696" xr:uid="{00000000-0005-0000-0000-000016720000}"/>
    <cellStyle name="60% - Énfasis6 2 7 5 4" xfId="7751" xr:uid="{00000000-0005-0000-0000-000017720000}"/>
    <cellStyle name="60% - Énfasis6 2 7 5 5" xfId="24876" xr:uid="{00000000-0005-0000-0000-000018720000}"/>
    <cellStyle name="60% - Énfasis6 2 7 5 6" xfId="39705" xr:uid="{00000000-0005-0000-0000-000019720000}"/>
    <cellStyle name="60% - Énfasis6 2 7 5 7" xfId="44768" xr:uid="{03A4CA38-FD48-4A9E-A247-1E4E55958565}"/>
    <cellStyle name="60% - Énfasis6 2 7 6" xfId="5282" xr:uid="{00000000-0005-0000-0000-00001A720000}"/>
    <cellStyle name="60% - Énfasis6 2 7 6 2" xfId="27375" xr:uid="{00000000-0005-0000-0000-00001B720000}"/>
    <cellStyle name="60% - Énfasis6 2 7 7" xfId="15203" xr:uid="{00000000-0005-0000-0000-00001C720000}"/>
    <cellStyle name="60% - Énfasis6 2 7 7 2" xfId="32260" xr:uid="{00000000-0005-0000-0000-00001D720000}"/>
    <cellStyle name="60% - Énfasis6 2 7 8" xfId="19666" xr:uid="{00000000-0005-0000-0000-00001E720000}"/>
    <cellStyle name="60% - Énfasis6 2 7 9" xfId="10193" xr:uid="{00000000-0005-0000-0000-00001F720000}"/>
    <cellStyle name="60% - Énfasis6 2 8" xfId="722" xr:uid="{00000000-0005-0000-0000-000020720000}"/>
    <cellStyle name="60% - Énfasis6 2 8 10" xfId="37579" xr:uid="{00000000-0005-0000-0000-000021720000}"/>
    <cellStyle name="60% - Énfasis6 2 8 11" xfId="42647" xr:uid="{FB109D89-BD07-4102-A70B-DF1AAB9775A5}"/>
    <cellStyle name="60% - Énfasis6 2 8 2" xfId="2332" xr:uid="{00000000-0005-0000-0000-000022720000}"/>
    <cellStyle name="60% - Énfasis6 2 8 2 2" xfId="4774" xr:uid="{00000000-0005-0000-0000-000023720000}"/>
    <cellStyle name="60% - Énfasis6 2 8 2 2 2" xfId="18884" xr:uid="{00000000-0005-0000-0000-000024720000}"/>
    <cellStyle name="60% - Énfasis6 2 8 2 2 2 2" xfId="31777" xr:uid="{00000000-0005-0000-0000-000025720000}"/>
    <cellStyle name="60% - Énfasis6 2 8 2 2 3" xfId="14595" xr:uid="{00000000-0005-0000-0000-000026720000}"/>
    <cellStyle name="60% - Énfasis6 2 8 2 2 3 2" xfId="36662" xr:uid="{00000000-0005-0000-0000-000027720000}"/>
    <cellStyle name="60% - Énfasis6 2 8 2 2 4" xfId="9717" xr:uid="{00000000-0005-0000-0000-000028720000}"/>
    <cellStyle name="60% - Énfasis6 2 8 2 2 5" xfId="26842" xr:uid="{00000000-0005-0000-0000-000029720000}"/>
    <cellStyle name="60% - Énfasis6 2 8 2 2 6" xfId="41671" xr:uid="{00000000-0005-0000-0000-00002A720000}"/>
    <cellStyle name="60% - Énfasis6 2 8 2 2 7" xfId="46734" xr:uid="{B2FE4E9A-0BEC-4DD9-9A91-03BE0993B853}"/>
    <cellStyle name="60% - Énfasis6 2 8 2 3" xfId="7248" xr:uid="{00000000-0005-0000-0000-00002B720000}"/>
    <cellStyle name="60% - Énfasis6 2 8 2 3 2" xfId="29341" xr:uid="{00000000-0005-0000-0000-00002C720000}"/>
    <cellStyle name="60% - Énfasis6 2 8 2 4" xfId="16409" xr:uid="{00000000-0005-0000-0000-00002D720000}"/>
    <cellStyle name="60% - Énfasis6 2 8 2 4 2" xfId="34226" xr:uid="{00000000-0005-0000-0000-00002E720000}"/>
    <cellStyle name="60% - Énfasis6 2 8 2 5" xfId="21650" xr:uid="{00000000-0005-0000-0000-00002F720000}"/>
    <cellStyle name="60% - Énfasis6 2 8 2 6" xfId="12159" xr:uid="{00000000-0005-0000-0000-000030720000}"/>
    <cellStyle name="60% - Énfasis6 2 8 2 7" xfId="24300" xr:uid="{00000000-0005-0000-0000-000031720000}"/>
    <cellStyle name="60% - Énfasis6 2 8 2 8" xfId="39130" xr:uid="{00000000-0005-0000-0000-000032720000}"/>
    <cellStyle name="60% - Énfasis6 2 8 2 9" xfId="44198" xr:uid="{57C34333-5E23-478A-9853-761E6C844F9D}"/>
    <cellStyle name="60% - Énfasis6 2 8 3" xfId="1719" xr:uid="{00000000-0005-0000-0000-000033720000}"/>
    <cellStyle name="60% - Énfasis6 2 8 3 2" xfId="4161" xr:uid="{00000000-0005-0000-0000-000034720000}"/>
    <cellStyle name="60% - Énfasis6 2 8 3 2 2" xfId="18271" xr:uid="{00000000-0005-0000-0000-000035720000}"/>
    <cellStyle name="60% - Énfasis6 2 8 3 2 2 2" xfId="31164" xr:uid="{00000000-0005-0000-0000-000036720000}"/>
    <cellStyle name="60% - Énfasis6 2 8 3 2 3" xfId="13982" xr:uid="{00000000-0005-0000-0000-000037720000}"/>
    <cellStyle name="60% - Énfasis6 2 8 3 2 3 2" xfId="36049" xr:uid="{00000000-0005-0000-0000-000038720000}"/>
    <cellStyle name="60% - Énfasis6 2 8 3 2 4" xfId="9104" xr:uid="{00000000-0005-0000-0000-000039720000}"/>
    <cellStyle name="60% - Énfasis6 2 8 3 2 5" xfId="26229" xr:uid="{00000000-0005-0000-0000-00003A720000}"/>
    <cellStyle name="60% - Énfasis6 2 8 3 2 6" xfId="41058" xr:uid="{00000000-0005-0000-0000-00003B720000}"/>
    <cellStyle name="60% - Énfasis6 2 8 3 2 7" xfId="46121" xr:uid="{BBF8F4F7-CC5A-4DE7-AEB3-C31170BD1D2E}"/>
    <cellStyle name="60% - Énfasis6 2 8 3 3" xfId="6635" xr:uid="{00000000-0005-0000-0000-00003C720000}"/>
    <cellStyle name="60% - Énfasis6 2 8 3 3 2" xfId="28728" xr:uid="{00000000-0005-0000-0000-00003D720000}"/>
    <cellStyle name="60% - Énfasis6 2 8 3 4" xfId="21037" xr:uid="{00000000-0005-0000-0000-00003E720000}"/>
    <cellStyle name="60% - Énfasis6 2 8 3 4 2" xfId="33613" xr:uid="{00000000-0005-0000-0000-00003F720000}"/>
    <cellStyle name="60% - Énfasis6 2 8 3 5" xfId="11546" xr:uid="{00000000-0005-0000-0000-000040720000}"/>
    <cellStyle name="60% - Énfasis6 2 8 3 6" xfId="23687" xr:uid="{00000000-0005-0000-0000-000041720000}"/>
    <cellStyle name="60% - Énfasis6 2 8 3 7" xfId="38517" xr:uid="{00000000-0005-0000-0000-000042720000}"/>
    <cellStyle name="60% - Énfasis6 2 8 3 8" xfId="43585" xr:uid="{81D3E2FC-81DD-4C13-A89E-02C00F88A758}"/>
    <cellStyle name="60% - Énfasis6 2 8 4" xfId="3223" xr:uid="{00000000-0005-0000-0000-000043720000}"/>
    <cellStyle name="60% - Énfasis6 2 8 4 2" xfId="17333" xr:uid="{00000000-0005-0000-0000-000044720000}"/>
    <cellStyle name="60% - Énfasis6 2 8 4 2 2" xfId="30226" xr:uid="{00000000-0005-0000-0000-000045720000}"/>
    <cellStyle name="60% - Énfasis6 2 8 4 3" xfId="13044" xr:uid="{00000000-0005-0000-0000-000046720000}"/>
    <cellStyle name="60% - Énfasis6 2 8 4 3 2" xfId="35111" xr:uid="{00000000-0005-0000-0000-000047720000}"/>
    <cellStyle name="60% - Énfasis6 2 8 4 4" xfId="8166" xr:uid="{00000000-0005-0000-0000-000048720000}"/>
    <cellStyle name="60% - Énfasis6 2 8 4 5" xfId="25291" xr:uid="{00000000-0005-0000-0000-000049720000}"/>
    <cellStyle name="60% - Énfasis6 2 8 4 6" xfId="40120" xr:uid="{00000000-0005-0000-0000-00004A720000}"/>
    <cellStyle name="60% - Énfasis6 2 8 4 7" xfId="45183" xr:uid="{359CCF95-0D58-49A0-9682-E2741F8FC73D}"/>
    <cellStyle name="60% - Énfasis6 2 8 5" xfId="5697" xr:uid="{00000000-0005-0000-0000-00004B720000}"/>
    <cellStyle name="60% - Énfasis6 2 8 5 2" xfId="27790" xr:uid="{00000000-0005-0000-0000-00004C720000}"/>
    <cellStyle name="60% - Énfasis6 2 8 6" xfId="15778" xr:uid="{00000000-0005-0000-0000-00004D720000}"/>
    <cellStyle name="60% - Énfasis6 2 8 6 2" xfId="32675" xr:uid="{00000000-0005-0000-0000-00004E720000}"/>
    <cellStyle name="60% - Énfasis6 2 8 7" xfId="20081" xr:uid="{00000000-0005-0000-0000-00004F720000}"/>
    <cellStyle name="60% - Énfasis6 2 8 8" xfId="10608" xr:uid="{00000000-0005-0000-0000-000050720000}"/>
    <cellStyle name="60% - Énfasis6 2 8 9" xfId="22749" xr:uid="{00000000-0005-0000-0000-000051720000}"/>
    <cellStyle name="60% - Énfasis6 2 9" xfId="840" xr:uid="{00000000-0005-0000-0000-000052720000}"/>
    <cellStyle name="60% - Énfasis6 2 9 10" xfId="42709" xr:uid="{B973D057-A536-4687-9531-E3D3E5C3FD78}"/>
    <cellStyle name="60% - Énfasis6 2 9 2" xfId="1196" xr:uid="{00000000-0005-0000-0000-000053720000}"/>
    <cellStyle name="60% - Énfasis6 2 9 2 2" xfId="3641" xr:uid="{00000000-0005-0000-0000-000054720000}"/>
    <cellStyle name="60% - Énfasis6 2 9 2 2 2" xfId="17751" xr:uid="{00000000-0005-0000-0000-000055720000}"/>
    <cellStyle name="60% - Énfasis6 2 9 2 2 2 2" xfId="30644" xr:uid="{00000000-0005-0000-0000-000056720000}"/>
    <cellStyle name="60% - Énfasis6 2 9 2 2 3" xfId="13462" xr:uid="{00000000-0005-0000-0000-000057720000}"/>
    <cellStyle name="60% - Énfasis6 2 9 2 2 3 2" xfId="35529" xr:uid="{00000000-0005-0000-0000-000058720000}"/>
    <cellStyle name="60% - Énfasis6 2 9 2 2 4" xfId="8584" xr:uid="{00000000-0005-0000-0000-000059720000}"/>
    <cellStyle name="60% - Énfasis6 2 9 2 2 5" xfId="25709" xr:uid="{00000000-0005-0000-0000-00005A720000}"/>
    <cellStyle name="60% - Énfasis6 2 9 2 2 6" xfId="40538" xr:uid="{00000000-0005-0000-0000-00005B720000}"/>
    <cellStyle name="60% - Énfasis6 2 9 2 2 7" xfId="45601" xr:uid="{BC2EF37B-D786-4287-94CB-011931C0BE0B}"/>
    <cellStyle name="60% - Énfasis6 2 9 2 3" xfId="6115" xr:uid="{00000000-0005-0000-0000-00005C720000}"/>
    <cellStyle name="60% - Énfasis6 2 9 2 3 2" xfId="28208" xr:uid="{00000000-0005-0000-0000-00005D720000}"/>
    <cellStyle name="60% - Énfasis6 2 9 2 4" xfId="20517" xr:uid="{00000000-0005-0000-0000-00005E720000}"/>
    <cellStyle name="60% - Énfasis6 2 9 2 4 2" xfId="33093" xr:uid="{00000000-0005-0000-0000-00005F720000}"/>
    <cellStyle name="60% - Énfasis6 2 9 2 5" xfId="11026" xr:uid="{00000000-0005-0000-0000-000060720000}"/>
    <cellStyle name="60% - Énfasis6 2 9 2 6" xfId="23167" xr:uid="{00000000-0005-0000-0000-000061720000}"/>
    <cellStyle name="60% - Énfasis6 2 9 2 7" xfId="37997" xr:uid="{00000000-0005-0000-0000-000062720000}"/>
    <cellStyle name="60% - Énfasis6 2 9 2 8" xfId="43065" xr:uid="{C7032FA4-3625-469F-8816-B567164BFFBB}"/>
    <cellStyle name="60% - Énfasis6 2 9 3" xfId="3285" xr:uid="{00000000-0005-0000-0000-000063720000}"/>
    <cellStyle name="60% - Énfasis6 2 9 3 2" xfId="17395" xr:uid="{00000000-0005-0000-0000-000064720000}"/>
    <cellStyle name="60% - Énfasis6 2 9 3 2 2" xfId="30288" xr:uid="{00000000-0005-0000-0000-000065720000}"/>
    <cellStyle name="60% - Énfasis6 2 9 3 3" xfId="13106" xr:uid="{00000000-0005-0000-0000-000066720000}"/>
    <cellStyle name="60% - Énfasis6 2 9 3 3 2" xfId="35173" xr:uid="{00000000-0005-0000-0000-000067720000}"/>
    <cellStyle name="60% - Énfasis6 2 9 3 4" xfId="8228" xr:uid="{00000000-0005-0000-0000-000068720000}"/>
    <cellStyle name="60% - Énfasis6 2 9 3 5" xfId="25353" xr:uid="{00000000-0005-0000-0000-000069720000}"/>
    <cellStyle name="60% - Énfasis6 2 9 3 6" xfId="40182" xr:uid="{00000000-0005-0000-0000-00006A720000}"/>
    <cellStyle name="60% - Énfasis6 2 9 3 7" xfId="45245" xr:uid="{64E0BA33-EED4-4BC3-8110-D03856B49FAF}"/>
    <cellStyle name="60% - Énfasis6 2 9 4" xfId="5759" xr:uid="{00000000-0005-0000-0000-00006B720000}"/>
    <cellStyle name="60% - Énfasis6 2 9 4 2" xfId="27852" xr:uid="{00000000-0005-0000-0000-00006C720000}"/>
    <cellStyle name="60% - Énfasis6 2 9 5" xfId="15258" xr:uid="{00000000-0005-0000-0000-00006D720000}"/>
    <cellStyle name="60% - Énfasis6 2 9 5 2" xfId="32737" xr:uid="{00000000-0005-0000-0000-00006E720000}"/>
    <cellStyle name="60% - Énfasis6 2 9 6" xfId="20161" xr:uid="{00000000-0005-0000-0000-00006F720000}"/>
    <cellStyle name="60% - Énfasis6 2 9 7" xfId="10670" xr:uid="{00000000-0005-0000-0000-000070720000}"/>
    <cellStyle name="60% - Énfasis6 2 9 8" xfId="22811" xr:uid="{00000000-0005-0000-0000-000071720000}"/>
    <cellStyle name="60% - Énfasis6 2 9 9" xfId="37641" xr:uid="{00000000-0005-0000-0000-000072720000}"/>
    <cellStyle name="Accent1" xfId="37" xr:uid="{00000000-0005-0000-0000-000073720000}"/>
    <cellStyle name="Accent2" xfId="38" xr:uid="{00000000-0005-0000-0000-000074720000}"/>
    <cellStyle name="Accent3" xfId="39" xr:uid="{00000000-0005-0000-0000-000075720000}"/>
    <cellStyle name="Accent4" xfId="40" xr:uid="{00000000-0005-0000-0000-000076720000}"/>
    <cellStyle name="Accent5" xfId="41" xr:uid="{00000000-0005-0000-0000-000077720000}"/>
    <cellStyle name="Accent6" xfId="42" xr:uid="{00000000-0005-0000-0000-000078720000}"/>
    <cellStyle name="Bad" xfId="43" xr:uid="{00000000-0005-0000-0000-000079720000}"/>
    <cellStyle name="Buena 2" xfId="134" xr:uid="{00000000-0005-0000-0000-00007A720000}"/>
    <cellStyle name="Buena 3" xfId="133" xr:uid="{00000000-0005-0000-0000-00007B720000}"/>
    <cellStyle name="Buena 4" xfId="19501" xr:uid="{00000000-0005-0000-0000-00007C720000}"/>
    <cellStyle name="Buena 5" xfId="19500" xr:uid="{00000000-0005-0000-0000-00007D720000}"/>
    <cellStyle name="Bueno" xfId="44" builtinId="26" customBuiltin="1"/>
    <cellStyle name="Bueno 2" xfId="135" xr:uid="{00000000-0005-0000-0000-00007F720000}"/>
    <cellStyle name="Bueno 3" xfId="5128" xr:uid="{00000000-0005-0000-0000-000080720000}"/>
    <cellStyle name="Calculation" xfId="45" xr:uid="{00000000-0005-0000-0000-000081720000}"/>
    <cellStyle name="Cálculo" xfId="46" builtinId="22" customBuiltin="1"/>
    <cellStyle name="Cálculo 2" xfId="136" xr:uid="{00000000-0005-0000-0000-000083720000}"/>
    <cellStyle name="Celda de comprobación" xfId="47" builtinId="23" customBuiltin="1"/>
    <cellStyle name="Celda de comprobación 2" xfId="137" xr:uid="{00000000-0005-0000-0000-000085720000}"/>
    <cellStyle name="Celda vinculada" xfId="48" builtinId="24" customBuiltin="1"/>
    <cellStyle name="Celda vinculada 2" xfId="138" xr:uid="{00000000-0005-0000-0000-000087720000}"/>
    <cellStyle name="Check Cell" xfId="49" xr:uid="{00000000-0005-0000-0000-000088720000}"/>
    <cellStyle name="Dia" xfId="304" xr:uid="{00000000-0005-0000-0000-000089720000}"/>
    <cellStyle name="Encabez1" xfId="305" xr:uid="{00000000-0005-0000-0000-00008A720000}"/>
    <cellStyle name="Encabez2" xfId="306" xr:uid="{00000000-0005-0000-0000-00008B720000}"/>
    <cellStyle name="Encabezado 1" xfId="85" builtinId="16" customBuiltin="1"/>
    <cellStyle name="Encabezado 1 2" xfId="139" xr:uid="{00000000-0005-0000-0000-00008D720000}"/>
    <cellStyle name="Encabezado 1 3" xfId="5130" xr:uid="{00000000-0005-0000-0000-00008E720000}"/>
    <cellStyle name="Encabezado 4" xfId="50" builtinId="19" customBuiltin="1"/>
    <cellStyle name="Encabezado 4 2" xfId="140" xr:uid="{00000000-0005-0000-0000-000090720000}"/>
    <cellStyle name="Énfasis1" xfId="51" builtinId="29" customBuiltin="1"/>
    <cellStyle name="Énfasis1 2" xfId="141" xr:uid="{00000000-0005-0000-0000-000092720000}"/>
    <cellStyle name="Énfasis2" xfId="52" builtinId="33" customBuiltin="1"/>
    <cellStyle name="Énfasis2 2" xfId="142" xr:uid="{00000000-0005-0000-0000-000094720000}"/>
    <cellStyle name="Énfasis3" xfId="53" builtinId="37" customBuiltin="1"/>
    <cellStyle name="Énfasis3 2" xfId="143" xr:uid="{00000000-0005-0000-0000-000096720000}"/>
    <cellStyle name="Énfasis4" xfId="54" builtinId="41" customBuiltin="1"/>
    <cellStyle name="Énfasis4 2" xfId="144" xr:uid="{00000000-0005-0000-0000-000098720000}"/>
    <cellStyle name="Énfasis5" xfId="55" builtinId="45" customBuiltin="1"/>
    <cellStyle name="Énfasis5 2" xfId="145" xr:uid="{00000000-0005-0000-0000-00009A720000}"/>
    <cellStyle name="Énfasis6" xfId="56" builtinId="49" customBuiltin="1"/>
    <cellStyle name="Énfasis6 2" xfId="146" xr:uid="{00000000-0005-0000-0000-00009C720000}"/>
    <cellStyle name="Entrada" xfId="57" builtinId="20" customBuiltin="1"/>
    <cellStyle name="Entrada 2" xfId="147" xr:uid="{00000000-0005-0000-0000-00009E720000}"/>
    <cellStyle name="Euro" xfId="58" xr:uid="{00000000-0005-0000-0000-00009F720000}"/>
    <cellStyle name="Euro 2" xfId="307" xr:uid="{00000000-0005-0000-0000-0000A0720000}"/>
    <cellStyle name="Explanatory Text" xfId="59" xr:uid="{00000000-0005-0000-0000-0000A1720000}"/>
    <cellStyle name="F2" xfId="308" xr:uid="{00000000-0005-0000-0000-0000A2720000}"/>
    <cellStyle name="F3" xfId="309" xr:uid="{00000000-0005-0000-0000-0000A3720000}"/>
    <cellStyle name="F4" xfId="310" xr:uid="{00000000-0005-0000-0000-0000A4720000}"/>
    <cellStyle name="F5" xfId="311" xr:uid="{00000000-0005-0000-0000-0000A5720000}"/>
    <cellStyle name="F6" xfId="312" xr:uid="{00000000-0005-0000-0000-0000A6720000}"/>
    <cellStyle name="F7" xfId="313" xr:uid="{00000000-0005-0000-0000-0000A7720000}"/>
    <cellStyle name="F8" xfId="314" xr:uid="{00000000-0005-0000-0000-0000A8720000}"/>
    <cellStyle name="Fijo" xfId="315" xr:uid="{00000000-0005-0000-0000-0000A9720000}"/>
    <cellStyle name="Financiero" xfId="316" xr:uid="{00000000-0005-0000-0000-0000AA720000}"/>
    <cellStyle name="Good" xfId="60" xr:uid="{00000000-0005-0000-0000-0000AB720000}"/>
    <cellStyle name="Heading 1" xfId="61" xr:uid="{00000000-0005-0000-0000-0000AC720000}"/>
    <cellStyle name="Heading 2" xfId="62" xr:uid="{00000000-0005-0000-0000-0000AD720000}"/>
    <cellStyle name="Heading 3" xfId="63" xr:uid="{00000000-0005-0000-0000-0000AE720000}"/>
    <cellStyle name="Heading 4" xfId="64" xr:uid="{00000000-0005-0000-0000-0000AF720000}"/>
    <cellStyle name="Hipervínculo" xfId="65" builtinId="8"/>
    <cellStyle name="Incorrecto" xfId="66" builtinId="27" customBuiltin="1"/>
    <cellStyle name="Incorrecto 2" xfId="148" xr:uid="{00000000-0005-0000-0000-0000B2720000}"/>
    <cellStyle name="Input" xfId="67" xr:uid="{00000000-0005-0000-0000-0000B3720000}"/>
    <cellStyle name="Linked Cell" xfId="68" xr:uid="{00000000-0005-0000-0000-0000B4720000}"/>
    <cellStyle name="Millares" xfId="69" builtinId="3"/>
    <cellStyle name="Millares [0]" xfId="70" builtinId="6"/>
    <cellStyle name="Millares [0] 2" xfId="281" xr:uid="{00000000-0005-0000-0000-0000B7720000}"/>
    <cellStyle name="Millares 2" xfId="92" xr:uid="{00000000-0005-0000-0000-0000B8720000}"/>
    <cellStyle name="Millares 2 10" xfId="539" xr:uid="{00000000-0005-0000-0000-0000B9720000}"/>
    <cellStyle name="Millares 2 10 10" xfId="19899" xr:uid="{00000000-0005-0000-0000-0000BA720000}"/>
    <cellStyle name="Millares 2 10 11" xfId="10426" xr:uid="{00000000-0005-0000-0000-0000BB720000}"/>
    <cellStyle name="Millares 2 10 12" xfId="22567" xr:uid="{00000000-0005-0000-0000-0000BC720000}"/>
    <cellStyle name="Millares 2 10 13" xfId="37397" xr:uid="{00000000-0005-0000-0000-0000BD720000}"/>
    <cellStyle name="Millares 2 10 14" xfId="42465" xr:uid="{36B9FC2F-8FDF-4D8D-80A3-D51758F658CB}"/>
    <cellStyle name="Millares 2 10 2" xfId="733" xr:uid="{00000000-0005-0000-0000-0000BE720000}"/>
    <cellStyle name="Millares 2 10 3" xfId="1537" xr:uid="{00000000-0005-0000-0000-0000BF720000}"/>
    <cellStyle name="Millares 2 10 3 2" xfId="3979" xr:uid="{00000000-0005-0000-0000-0000C0720000}"/>
    <cellStyle name="Millares 2 10 3 2 2" xfId="18089" xr:uid="{00000000-0005-0000-0000-0000C1720000}"/>
    <cellStyle name="Millares 2 10 3 2 2 2" xfId="30982" xr:uid="{00000000-0005-0000-0000-0000C2720000}"/>
    <cellStyle name="Millares 2 10 3 2 3" xfId="13800" xr:uid="{00000000-0005-0000-0000-0000C3720000}"/>
    <cellStyle name="Millares 2 10 3 2 3 2" xfId="35867" xr:uid="{00000000-0005-0000-0000-0000C4720000}"/>
    <cellStyle name="Millares 2 10 3 2 4" xfId="8922" xr:uid="{00000000-0005-0000-0000-0000C5720000}"/>
    <cellStyle name="Millares 2 10 3 2 5" xfId="26047" xr:uid="{00000000-0005-0000-0000-0000C6720000}"/>
    <cellStyle name="Millares 2 10 3 2 6" xfId="40876" xr:uid="{00000000-0005-0000-0000-0000C7720000}"/>
    <cellStyle name="Millares 2 10 3 2 7" xfId="45939" xr:uid="{6BBF8DE5-AEFA-4E0D-836A-7E549C30E07A}"/>
    <cellStyle name="Millares 2 10 3 3" xfId="6453" xr:uid="{00000000-0005-0000-0000-0000C8720000}"/>
    <cellStyle name="Millares 2 10 3 3 2" xfId="28546" xr:uid="{00000000-0005-0000-0000-0000C9720000}"/>
    <cellStyle name="Millares 2 10 3 4" xfId="15596" xr:uid="{00000000-0005-0000-0000-0000CA720000}"/>
    <cellStyle name="Millares 2 10 3 4 2" xfId="33431" xr:uid="{00000000-0005-0000-0000-0000CB720000}"/>
    <cellStyle name="Millares 2 10 3 5" xfId="20855" xr:uid="{00000000-0005-0000-0000-0000CC720000}"/>
    <cellStyle name="Millares 2 10 3 6" xfId="11364" xr:uid="{00000000-0005-0000-0000-0000CD720000}"/>
    <cellStyle name="Millares 2 10 3 7" xfId="23505" xr:uid="{00000000-0005-0000-0000-0000CE720000}"/>
    <cellStyle name="Millares 2 10 3 8" xfId="38335" xr:uid="{00000000-0005-0000-0000-0000CF720000}"/>
    <cellStyle name="Millares 2 10 3 9" xfId="43403" xr:uid="{CF9FE57B-E694-442B-A71A-E88CEF134940}"/>
    <cellStyle name="Millares 2 10 4" xfId="2150" xr:uid="{00000000-0005-0000-0000-0000D0720000}"/>
    <cellStyle name="Millares 2 10 4 2" xfId="4592" xr:uid="{00000000-0005-0000-0000-0000D1720000}"/>
    <cellStyle name="Millares 2 10 4 2 2" xfId="18702" xr:uid="{00000000-0005-0000-0000-0000D2720000}"/>
    <cellStyle name="Millares 2 10 4 2 2 2" xfId="31595" xr:uid="{00000000-0005-0000-0000-0000D3720000}"/>
    <cellStyle name="Millares 2 10 4 2 3" xfId="14413" xr:uid="{00000000-0005-0000-0000-0000D4720000}"/>
    <cellStyle name="Millares 2 10 4 2 3 2" xfId="36480" xr:uid="{00000000-0005-0000-0000-0000D5720000}"/>
    <cellStyle name="Millares 2 10 4 2 4" xfId="9535" xr:uid="{00000000-0005-0000-0000-0000D6720000}"/>
    <cellStyle name="Millares 2 10 4 2 5" xfId="26660" xr:uid="{00000000-0005-0000-0000-0000D7720000}"/>
    <cellStyle name="Millares 2 10 4 2 6" xfId="41489" xr:uid="{00000000-0005-0000-0000-0000D8720000}"/>
    <cellStyle name="Millares 2 10 4 2 7" xfId="46552" xr:uid="{01C22518-0257-4EBE-AA3D-E8AB0E68FA61}"/>
    <cellStyle name="Millares 2 10 4 3" xfId="7066" xr:uid="{00000000-0005-0000-0000-0000D9720000}"/>
    <cellStyle name="Millares 2 10 4 3 2" xfId="29159" xr:uid="{00000000-0005-0000-0000-0000DA720000}"/>
    <cellStyle name="Millares 2 10 4 4" xfId="16227" xr:uid="{00000000-0005-0000-0000-0000DB720000}"/>
    <cellStyle name="Millares 2 10 4 4 2" xfId="34044" xr:uid="{00000000-0005-0000-0000-0000DC720000}"/>
    <cellStyle name="Millares 2 10 4 5" xfId="21468" xr:uid="{00000000-0005-0000-0000-0000DD720000}"/>
    <cellStyle name="Millares 2 10 4 6" xfId="11977" xr:uid="{00000000-0005-0000-0000-0000DE720000}"/>
    <cellStyle name="Millares 2 10 4 7" xfId="24118" xr:uid="{00000000-0005-0000-0000-0000DF720000}"/>
    <cellStyle name="Millares 2 10 4 8" xfId="38948" xr:uid="{00000000-0005-0000-0000-0000E0720000}"/>
    <cellStyle name="Millares 2 10 4 9" xfId="44016" xr:uid="{7E344274-4DCF-4E5C-A6C9-4DDA561EC954}"/>
    <cellStyle name="Millares 2 10 5" xfId="1095" xr:uid="{00000000-0005-0000-0000-0000E1720000}"/>
    <cellStyle name="Millares 2 10 5 2" xfId="3540" xr:uid="{00000000-0005-0000-0000-0000E2720000}"/>
    <cellStyle name="Millares 2 10 5 2 2" xfId="17650" xr:uid="{00000000-0005-0000-0000-0000E3720000}"/>
    <cellStyle name="Millares 2 10 5 2 2 2" xfId="30543" xr:uid="{00000000-0005-0000-0000-0000E4720000}"/>
    <cellStyle name="Millares 2 10 5 2 3" xfId="13361" xr:uid="{00000000-0005-0000-0000-0000E5720000}"/>
    <cellStyle name="Millares 2 10 5 2 3 2" xfId="35428" xr:uid="{00000000-0005-0000-0000-0000E6720000}"/>
    <cellStyle name="Millares 2 10 5 2 4" xfId="8483" xr:uid="{00000000-0005-0000-0000-0000E7720000}"/>
    <cellStyle name="Millares 2 10 5 2 5" xfId="25608" xr:uid="{00000000-0005-0000-0000-0000E8720000}"/>
    <cellStyle name="Millares 2 10 5 2 6" xfId="40437" xr:uid="{00000000-0005-0000-0000-0000E9720000}"/>
    <cellStyle name="Millares 2 10 5 2 7" xfId="45500" xr:uid="{F8CFF182-A54B-45B7-A33F-7B1DC61FA124}"/>
    <cellStyle name="Millares 2 10 5 3" xfId="6014" xr:uid="{00000000-0005-0000-0000-0000EA720000}"/>
    <cellStyle name="Millares 2 10 5 3 2" xfId="28107" xr:uid="{00000000-0005-0000-0000-0000EB720000}"/>
    <cellStyle name="Millares 2 10 5 4" xfId="20416" xr:uid="{00000000-0005-0000-0000-0000EC720000}"/>
    <cellStyle name="Millares 2 10 5 4 2" xfId="32992" xr:uid="{00000000-0005-0000-0000-0000ED720000}"/>
    <cellStyle name="Millares 2 10 5 5" xfId="10925" xr:uid="{00000000-0005-0000-0000-0000EE720000}"/>
    <cellStyle name="Millares 2 10 5 6" xfId="23066" xr:uid="{00000000-0005-0000-0000-0000EF720000}"/>
    <cellStyle name="Millares 2 10 5 7" xfId="37896" xr:uid="{00000000-0005-0000-0000-0000F0720000}"/>
    <cellStyle name="Millares 2 10 5 8" xfId="42964" xr:uid="{63452F44-2675-44A1-B710-541AF0C81017}"/>
    <cellStyle name="Millares 2 10 6" xfId="3041" xr:uid="{00000000-0005-0000-0000-0000F1720000}"/>
    <cellStyle name="Millares 2 10 6 2" xfId="17151" xr:uid="{00000000-0005-0000-0000-0000F2720000}"/>
    <cellStyle name="Millares 2 10 6 2 2" xfId="30044" xr:uid="{00000000-0005-0000-0000-0000F3720000}"/>
    <cellStyle name="Millares 2 10 6 3" xfId="12862" xr:uid="{00000000-0005-0000-0000-0000F4720000}"/>
    <cellStyle name="Millares 2 10 6 3 2" xfId="34929" xr:uid="{00000000-0005-0000-0000-0000F5720000}"/>
    <cellStyle name="Millares 2 10 6 4" xfId="7984" xr:uid="{00000000-0005-0000-0000-0000F6720000}"/>
    <cellStyle name="Millares 2 10 6 5" xfId="25109" xr:uid="{00000000-0005-0000-0000-0000F7720000}"/>
    <cellStyle name="Millares 2 10 6 6" xfId="39938" xr:uid="{00000000-0005-0000-0000-0000F8720000}"/>
    <cellStyle name="Millares 2 10 6 7" xfId="45001" xr:uid="{0E0BDD39-331D-4F7D-8338-76BCE8CCD8EF}"/>
    <cellStyle name="Millares 2 10 7" xfId="5515" xr:uid="{00000000-0005-0000-0000-0000F9720000}"/>
    <cellStyle name="Millares 2 10 7 2" xfId="27608" xr:uid="{00000000-0005-0000-0000-0000FA720000}"/>
    <cellStyle name="Millares 2 10 8" xfId="15157" xr:uid="{00000000-0005-0000-0000-0000FB720000}"/>
    <cellStyle name="Millares 2 10 8 2" xfId="32493" xr:uid="{00000000-0005-0000-0000-0000FC720000}"/>
    <cellStyle name="Millares 2 10 9" xfId="19487" xr:uid="{00000000-0005-0000-0000-0000FD720000}"/>
    <cellStyle name="Millares 2 11" xfId="317" xr:uid="{00000000-0005-0000-0000-0000FE720000}"/>
    <cellStyle name="Millares 2 11 10" xfId="10217" xr:uid="{00000000-0005-0000-0000-0000FF720000}"/>
    <cellStyle name="Millares 2 11 11" xfId="22358" xr:uid="{00000000-0005-0000-0000-000000730000}"/>
    <cellStyle name="Millares 2 11 12" xfId="37188" xr:uid="{00000000-0005-0000-0000-000001730000}"/>
    <cellStyle name="Millares 2 11 13" xfId="42256" xr:uid="{4ABCD599-702B-4C7C-B781-2C1C1C64199F}"/>
    <cellStyle name="Millares 2 11 2" xfId="734" xr:uid="{00000000-0005-0000-0000-000002730000}"/>
    <cellStyle name="Millares 2 11 2 2" xfId="16787" xr:uid="{00000000-0005-0000-0000-000003730000}"/>
    <cellStyle name="Millares 2 11 2 3" xfId="15788" xr:uid="{00000000-0005-0000-0000-000004730000}"/>
    <cellStyle name="Millares 2 11 2 4" xfId="20091" xr:uid="{00000000-0005-0000-0000-000005730000}"/>
    <cellStyle name="Millares 2 11 3" xfId="1326" xr:uid="{00000000-0005-0000-0000-000006730000}"/>
    <cellStyle name="Millares 2 11 3 2" xfId="3770" xr:uid="{00000000-0005-0000-0000-000007730000}"/>
    <cellStyle name="Millares 2 11 3 2 2" xfId="17880" xr:uid="{00000000-0005-0000-0000-000008730000}"/>
    <cellStyle name="Millares 2 11 3 2 2 2" xfId="30773" xr:uid="{00000000-0005-0000-0000-000009730000}"/>
    <cellStyle name="Millares 2 11 3 2 3" xfId="13591" xr:uid="{00000000-0005-0000-0000-00000A730000}"/>
    <cellStyle name="Millares 2 11 3 2 3 2" xfId="35658" xr:uid="{00000000-0005-0000-0000-00000B730000}"/>
    <cellStyle name="Millares 2 11 3 2 4" xfId="8713" xr:uid="{00000000-0005-0000-0000-00000C730000}"/>
    <cellStyle name="Millares 2 11 3 2 5" xfId="25838" xr:uid="{00000000-0005-0000-0000-00000D730000}"/>
    <cellStyle name="Millares 2 11 3 2 6" xfId="40667" xr:uid="{00000000-0005-0000-0000-00000E730000}"/>
    <cellStyle name="Millares 2 11 3 2 7" xfId="45730" xr:uid="{B619A08B-A6C4-4428-BCB3-37227A35359A}"/>
    <cellStyle name="Millares 2 11 3 3" xfId="6244" xr:uid="{00000000-0005-0000-0000-00000F730000}"/>
    <cellStyle name="Millares 2 11 3 3 2" xfId="28337" xr:uid="{00000000-0005-0000-0000-000010730000}"/>
    <cellStyle name="Millares 2 11 3 4" xfId="15387" xr:uid="{00000000-0005-0000-0000-000011730000}"/>
    <cellStyle name="Millares 2 11 3 4 2" xfId="33222" xr:uid="{00000000-0005-0000-0000-000012730000}"/>
    <cellStyle name="Millares 2 11 3 5" xfId="20646" xr:uid="{00000000-0005-0000-0000-000013730000}"/>
    <cellStyle name="Millares 2 11 3 6" xfId="11155" xr:uid="{00000000-0005-0000-0000-000014730000}"/>
    <cellStyle name="Millares 2 11 3 7" xfId="23296" xr:uid="{00000000-0005-0000-0000-000015730000}"/>
    <cellStyle name="Millares 2 11 3 8" xfId="38126" xr:uid="{00000000-0005-0000-0000-000016730000}"/>
    <cellStyle name="Millares 2 11 3 9" xfId="43194" xr:uid="{08AE5E53-7445-447A-8EFD-4B1EB87E558E}"/>
    <cellStyle name="Millares 2 11 4" xfId="1941" xr:uid="{00000000-0005-0000-0000-000017730000}"/>
    <cellStyle name="Millares 2 11 4 2" xfId="4383" xr:uid="{00000000-0005-0000-0000-000018730000}"/>
    <cellStyle name="Millares 2 11 4 2 2" xfId="18493" xr:uid="{00000000-0005-0000-0000-000019730000}"/>
    <cellStyle name="Millares 2 11 4 2 2 2" xfId="31386" xr:uid="{00000000-0005-0000-0000-00001A730000}"/>
    <cellStyle name="Millares 2 11 4 2 3" xfId="14204" xr:uid="{00000000-0005-0000-0000-00001B730000}"/>
    <cellStyle name="Millares 2 11 4 2 3 2" xfId="36271" xr:uid="{00000000-0005-0000-0000-00001C730000}"/>
    <cellStyle name="Millares 2 11 4 2 4" xfId="9326" xr:uid="{00000000-0005-0000-0000-00001D730000}"/>
    <cellStyle name="Millares 2 11 4 2 5" xfId="26451" xr:uid="{00000000-0005-0000-0000-00001E730000}"/>
    <cellStyle name="Millares 2 11 4 2 6" xfId="41280" xr:uid="{00000000-0005-0000-0000-00001F730000}"/>
    <cellStyle name="Millares 2 11 4 2 7" xfId="46343" xr:uid="{6542EB0A-EF8E-47A9-BD0C-C25738D3565C}"/>
    <cellStyle name="Millares 2 11 4 3" xfId="6857" xr:uid="{00000000-0005-0000-0000-000020730000}"/>
    <cellStyle name="Millares 2 11 4 3 2" xfId="28950" xr:uid="{00000000-0005-0000-0000-000021730000}"/>
    <cellStyle name="Millares 2 11 4 4" xfId="16018" xr:uid="{00000000-0005-0000-0000-000022730000}"/>
    <cellStyle name="Millares 2 11 4 4 2" xfId="33835" xr:uid="{00000000-0005-0000-0000-000023730000}"/>
    <cellStyle name="Millares 2 11 4 5" xfId="21259" xr:uid="{00000000-0005-0000-0000-000024730000}"/>
    <cellStyle name="Millares 2 11 4 6" xfId="11768" xr:uid="{00000000-0005-0000-0000-000025730000}"/>
    <cellStyle name="Millares 2 11 4 7" xfId="23909" xr:uid="{00000000-0005-0000-0000-000026730000}"/>
    <cellStyle name="Millares 2 11 4 8" xfId="38739" xr:uid="{00000000-0005-0000-0000-000027730000}"/>
    <cellStyle name="Millares 2 11 4 9" xfId="43807" xr:uid="{DB52DD55-BACE-46B4-86BD-BAD007726AAA}"/>
    <cellStyle name="Millares 2 11 5" xfId="1143" xr:uid="{00000000-0005-0000-0000-000028730000}"/>
    <cellStyle name="Millares 2 11 5 2" xfId="3588" xr:uid="{00000000-0005-0000-0000-000029730000}"/>
    <cellStyle name="Millares 2 11 5 2 2" xfId="17698" xr:uid="{00000000-0005-0000-0000-00002A730000}"/>
    <cellStyle name="Millares 2 11 5 2 2 2" xfId="30591" xr:uid="{00000000-0005-0000-0000-00002B730000}"/>
    <cellStyle name="Millares 2 11 5 2 3" xfId="13409" xr:uid="{00000000-0005-0000-0000-00002C730000}"/>
    <cellStyle name="Millares 2 11 5 2 3 2" xfId="35476" xr:uid="{00000000-0005-0000-0000-00002D730000}"/>
    <cellStyle name="Millares 2 11 5 2 4" xfId="8531" xr:uid="{00000000-0005-0000-0000-00002E730000}"/>
    <cellStyle name="Millares 2 11 5 2 5" xfId="25656" xr:uid="{00000000-0005-0000-0000-00002F730000}"/>
    <cellStyle name="Millares 2 11 5 2 6" xfId="40485" xr:uid="{00000000-0005-0000-0000-000030730000}"/>
    <cellStyle name="Millares 2 11 5 2 7" xfId="45548" xr:uid="{9A5915D6-AD87-4C36-9FE1-203EC1A7F693}"/>
    <cellStyle name="Millares 2 11 5 3" xfId="6062" xr:uid="{00000000-0005-0000-0000-000031730000}"/>
    <cellStyle name="Millares 2 11 5 3 2" xfId="28155" xr:uid="{00000000-0005-0000-0000-000032730000}"/>
    <cellStyle name="Millares 2 11 5 4" xfId="20464" xr:uid="{00000000-0005-0000-0000-000033730000}"/>
    <cellStyle name="Millares 2 11 5 4 2" xfId="33040" xr:uid="{00000000-0005-0000-0000-000034730000}"/>
    <cellStyle name="Millares 2 11 5 5" xfId="10973" xr:uid="{00000000-0005-0000-0000-000035730000}"/>
    <cellStyle name="Millares 2 11 5 6" xfId="23114" xr:uid="{00000000-0005-0000-0000-000036730000}"/>
    <cellStyle name="Millares 2 11 5 7" xfId="37944" xr:uid="{00000000-0005-0000-0000-000037730000}"/>
    <cellStyle name="Millares 2 11 5 8" xfId="43012" xr:uid="{2B9F38E6-1D63-410B-9D30-9480444F5AD5}"/>
    <cellStyle name="Millares 2 11 6" xfId="2832" xr:uid="{00000000-0005-0000-0000-000038730000}"/>
    <cellStyle name="Millares 2 11 6 2" xfId="16942" xr:uid="{00000000-0005-0000-0000-000039730000}"/>
    <cellStyle name="Millares 2 11 6 2 2" xfId="29835" xr:uid="{00000000-0005-0000-0000-00003A730000}"/>
    <cellStyle name="Millares 2 11 6 3" xfId="12653" xr:uid="{00000000-0005-0000-0000-00003B730000}"/>
    <cellStyle name="Millares 2 11 6 3 2" xfId="34720" xr:uid="{00000000-0005-0000-0000-00003C730000}"/>
    <cellStyle name="Millares 2 11 6 4" xfId="7775" xr:uid="{00000000-0005-0000-0000-00003D730000}"/>
    <cellStyle name="Millares 2 11 6 5" xfId="24900" xr:uid="{00000000-0005-0000-0000-00003E730000}"/>
    <cellStyle name="Millares 2 11 6 6" xfId="39729" xr:uid="{00000000-0005-0000-0000-00003F730000}"/>
    <cellStyle name="Millares 2 11 6 7" xfId="44792" xr:uid="{010C10AD-1FD1-4CE7-91DB-D22530D6201B}"/>
    <cellStyle name="Millares 2 11 7" xfId="5306" xr:uid="{00000000-0005-0000-0000-000040730000}"/>
    <cellStyle name="Millares 2 11 7 2" xfId="27399" xr:uid="{00000000-0005-0000-0000-000041730000}"/>
    <cellStyle name="Millares 2 11 8" xfId="15205" xr:uid="{00000000-0005-0000-0000-000042730000}"/>
    <cellStyle name="Millares 2 11 8 2" xfId="32284" xr:uid="{00000000-0005-0000-0000-000043730000}"/>
    <cellStyle name="Millares 2 11 9" xfId="19690" xr:uid="{00000000-0005-0000-0000-000044730000}"/>
    <cellStyle name="Millares 2 12" xfId="732" xr:uid="{00000000-0005-0000-0000-000045730000}"/>
    <cellStyle name="Millares 2 12 2" xfId="2607" xr:uid="{00000000-0005-0000-0000-000046730000}"/>
    <cellStyle name="Millares 2 12 2 2" xfId="5049" xr:uid="{00000000-0005-0000-0000-000047730000}"/>
    <cellStyle name="Millares 2 12 2 2 2" xfId="19159" xr:uid="{00000000-0005-0000-0000-000048730000}"/>
    <cellStyle name="Millares 2 12 2 2 2 2" xfId="32052" xr:uid="{00000000-0005-0000-0000-000049730000}"/>
    <cellStyle name="Millares 2 12 2 2 3" xfId="14870" xr:uid="{00000000-0005-0000-0000-00004A730000}"/>
    <cellStyle name="Millares 2 12 2 2 3 2" xfId="36937" xr:uid="{00000000-0005-0000-0000-00004B730000}"/>
    <cellStyle name="Millares 2 12 2 2 4" xfId="9992" xr:uid="{00000000-0005-0000-0000-00004C730000}"/>
    <cellStyle name="Millares 2 12 2 2 5" xfId="27117" xr:uid="{00000000-0005-0000-0000-00004D730000}"/>
    <cellStyle name="Millares 2 12 2 2 6" xfId="41946" xr:uid="{00000000-0005-0000-0000-00004E730000}"/>
    <cellStyle name="Millares 2 12 2 2 7" xfId="47009" xr:uid="{BF2517CC-9A42-4FD5-B819-A98A7847342F}"/>
    <cellStyle name="Millares 2 12 2 3" xfId="7523" xr:uid="{00000000-0005-0000-0000-00004F730000}"/>
    <cellStyle name="Millares 2 12 2 3 2" xfId="29616" xr:uid="{00000000-0005-0000-0000-000050730000}"/>
    <cellStyle name="Millares 2 12 2 4" xfId="16684" xr:uid="{00000000-0005-0000-0000-000051730000}"/>
    <cellStyle name="Millares 2 12 2 4 2" xfId="34501" xr:uid="{00000000-0005-0000-0000-000052730000}"/>
    <cellStyle name="Millares 2 12 2 5" xfId="21925" xr:uid="{00000000-0005-0000-0000-000053730000}"/>
    <cellStyle name="Millares 2 12 2 6" xfId="12434" xr:uid="{00000000-0005-0000-0000-000054730000}"/>
    <cellStyle name="Millares 2 12 2 7" xfId="24575" xr:uid="{00000000-0005-0000-0000-000055730000}"/>
    <cellStyle name="Millares 2 12 2 8" xfId="39405" xr:uid="{00000000-0005-0000-0000-000056730000}"/>
    <cellStyle name="Millares 2 12 2 9" xfId="44473" xr:uid="{B74CE8B9-B3E5-44C6-82BA-489B33014EC1}"/>
    <cellStyle name="Millares 2 13" xfId="821" xr:uid="{00000000-0005-0000-0000-000057730000}"/>
    <cellStyle name="Millares 2 13 10" xfId="22792" xr:uid="{00000000-0005-0000-0000-000058730000}"/>
    <cellStyle name="Millares 2 13 11" xfId="37622" xr:uid="{00000000-0005-0000-0000-000059730000}"/>
    <cellStyle name="Millares 2 13 12" xfId="42690" xr:uid="{B6A59D48-2351-4D01-A237-54C234549D8A}"/>
    <cellStyle name="Millares 2 13 2" xfId="2375" xr:uid="{00000000-0005-0000-0000-00005A730000}"/>
    <cellStyle name="Millares 2 13 2 2" xfId="4817" xr:uid="{00000000-0005-0000-0000-00005B730000}"/>
    <cellStyle name="Millares 2 13 2 2 2" xfId="18927" xr:uid="{00000000-0005-0000-0000-00005C730000}"/>
    <cellStyle name="Millares 2 13 2 2 2 2" xfId="31820" xr:uid="{00000000-0005-0000-0000-00005D730000}"/>
    <cellStyle name="Millares 2 13 2 2 3" xfId="14638" xr:uid="{00000000-0005-0000-0000-00005E730000}"/>
    <cellStyle name="Millares 2 13 2 2 3 2" xfId="36705" xr:uid="{00000000-0005-0000-0000-00005F730000}"/>
    <cellStyle name="Millares 2 13 2 2 4" xfId="9760" xr:uid="{00000000-0005-0000-0000-000060730000}"/>
    <cellStyle name="Millares 2 13 2 2 5" xfId="26885" xr:uid="{00000000-0005-0000-0000-000061730000}"/>
    <cellStyle name="Millares 2 13 2 2 6" xfId="41714" xr:uid="{00000000-0005-0000-0000-000062730000}"/>
    <cellStyle name="Millares 2 13 2 2 7" xfId="46777" xr:uid="{91E2338A-1BDA-46F1-8EA3-747055785CBB}"/>
    <cellStyle name="Millares 2 13 2 3" xfId="7291" xr:uid="{00000000-0005-0000-0000-000063730000}"/>
    <cellStyle name="Millares 2 13 2 3 2" xfId="29384" xr:uid="{00000000-0005-0000-0000-000064730000}"/>
    <cellStyle name="Millares 2 13 2 4" xfId="16452" xr:uid="{00000000-0005-0000-0000-000065730000}"/>
    <cellStyle name="Millares 2 13 2 4 2" xfId="34269" xr:uid="{00000000-0005-0000-0000-000066730000}"/>
    <cellStyle name="Millares 2 13 2 5" xfId="21693" xr:uid="{00000000-0005-0000-0000-000067730000}"/>
    <cellStyle name="Millares 2 13 2 6" xfId="12202" xr:uid="{00000000-0005-0000-0000-000068730000}"/>
    <cellStyle name="Millares 2 13 2 7" xfId="24343" xr:uid="{00000000-0005-0000-0000-000069730000}"/>
    <cellStyle name="Millares 2 13 2 8" xfId="39173" xr:uid="{00000000-0005-0000-0000-00006A730000}"/>
    <cellStyle name="Millares 2 13 2 9" xfId="44241" xr:uid="{9CDFE97F-5CAE-4D46-9223-95D9AF0A16CF}"/>
    <cellStyle name="Millares 2 13 3" xfId="2608" xr:uid="{00000000-0005-0000-0000-00006B730000}"/>
    <cellStyle name="Millares 2 13 4" xfId="1762" xr:uid="{00000000-0005-0000-0000-00006C730000}"/>
    <cellStyle name="Millares 2 13 4 2" xfId="4204" xr:uid="{00000000-0005-0000-0000-00006D730000}"/>
    <cellStyle name="Millares 2 13 4 2 2" xfId="18314" xr:uid="{00000000-0005-0000-0000-00006E730000}"/>
    <cellStyle name="Millares 2 13 4 2 2 2" xfId="31207" xr:uid="{00000000-0005-0000-0000-00006F730000}"/>
    <cellStyle name="Millares 2 13 4 2 3" xfId="14025" xr:uid="{00000000-0005-0000-0000-000070730000}"/>
    <cellStyle name="Millares 2 13 4 2 3 2" xfId="36092" xr:uid="{00000000-0005-0000-0000-000071730000}"/>
    <cellStyle name="Millares 2 13 4 2 4" xfId="9147" xr:uid="{00000000-0005-0000-0000-000072730000}"/>
    <cellStyle name="Millares 2 13 4 2 5" xfId="26272" xr:uid="{00000000-0005-0000-0000-000073730000}"/>
    <cellStyle name="Millares 2 13 4 2 6" xfId="41101" xr:uid="{00000000-0005-0000-0000-000074730000}"/>
    <cellStyle name="Millares 2 13 4 2 7" xfId="46164" xr:uid="{59A7E775-0079-4385-91B8-DC6907749F7A}"/>
    <cellStyle name="Millares 2 13 4 3" xfId="6678" xr:uid="{00000000-0005-0000-0000-000075730000}"/>
    <cellStyle name="Millares 2 13 4 3 2" xfId="28771" xr:uid="{00000000-0005-0000-0000-000076730000}"/>
    <cellStyle name="Millares 2 13 4 4" xfId="21080" xr:uid="{00000000-0005-0000-0000-000077730000}"/>
    <cellStyle name="Millares 2 13 4 4 2" xfId="33656" xr:uid="{00000000-0005-0000-0000-000078730000}"/>
    <cellStyle name="Millares 2 13 4 5" xfId="11589" xr:uid="{00000000-0005-0000-0000-000079730000}"/>
    <cellStyle name="Millares 2 13 4 6" xfId="23730" xr:uid="{00000000-0005-0000-0000-00007A730000}"/>
    <cellStyle name="Millares 2 13 4 7" xfId="38560" xr:uid="{00000000-0005-0000-0000-00007B730000}"/>
    <cellStyle name="Millares 2 13 4 8" xfId="43628" xr:uid="{2B723FB7-CDFB-4799-9553-696253C88C1E}"/>
    <cellStyle name="Millares 2 13 5" xfId="3266" xr:uid="{00000000-0005-0000-0000-00007C730000}"/>
    <cellStyle name="Millares 2 13 5 2" xfId="17376" xr:uid="{00000000-0005-0000-0000-00007D730000}"/>
    <cellStyle name="Millares 2 13 5 2 2" xfId="30269" xr:uid="{00000000-0005-0000-0000-00007E730000}"/>
    <cellStyle name="Millares 2 13 5 3" xfId="13087" xr:uid="{00000000-0005-0000-0000-00007F730000}"/>
    <cellStyle name="Millares 2 13 5 3 2" xfId="35154" xr:uid="{00000000-0005-0000-0000-000080730000}"/>
    <cellStyle name="Millares 2 13 5 4" xfId="8209" xr:uid="{00000000-0005-0000-0000-000081730000}"/>
    <cellStyle name="Millares 2 13 5 5" xfId="25334" xr:uid="{00000000-0005-0000-0000-000082730000}"/>
    <cellStyle name="Millares 2 13 5 6" xfId="40163" xr:uid="{00000000-0005-0000-0000-000083730000}"/>
    <cellStyle name="Millares 2 13 5 7" xfId="45226" xr:uid="{AF9731B0-2193-42CF-AC5A-B66384A62F61}"/>
    <cellStyle name="Millares 2 13 6" xfId="5740" xr:uid="{00000000-0005-0000-0000-000084730000}"/>
    <cellStyle name="Millares 2 13 6 2" xfId="27833" xr:uid="{00000000-0005-0000-0000-000085730000}"/>
    <cellStyle name="Millares 2 13 7" xfId="15839" xr:uid="{00000000-0005-0000-0000-000086730000}"/>
    <cellStyle name="Millares 2 13 7 2" xfId="32718" xr:uid="{00000000-0005-0000-0000-000087730000}"/>
    <cellStyle name="Millares 2 13 8" xfId="20142" xr:uid="{00000000-0005-0000-0000-000088730000}"/>
    <cellStyle name="Millares 2 13 9" xfId="10651" xr:uid="{00000000-0005-0000-0000-000089730000}"/>
    <cellStyle name="Millares 2 14" xfId="844" xr:uid="{00000000-0005-0000-0000-00008A730000}"/>
    <cellStyle name="Millares 2 14 10" xfId="42713" xr:uid="{CBC33DD6-4390-4012-9AEB-A6BC01D11897}"/>
    <cellStyle name="Millares 2 14 2" xfId="1160" xr:uid="{00000000-0005-0000-0000-00008B730000}"/>
    <cellStyle name="Millares 2 14 2 2" xfId="3605" xr:uid="{00000000-0005-0000-0000-00008C730000}"/>
    <cellStyle name="Millares 2 14 2 2 2" xfId="17715" xr:uid="{00000000-0005-0000-0000-00008D730000}"/>
    <cellStyle name="Millares 2 14 2 2 2 2" xfId="30608" xr:uid="{00000000-0005-0000-0000-00008E730000}"/>
    <cellStyle name="Millares 2 14 2 2 3" xfId="13426" xr:uid="{00000000-0005-0000-0000-00008F730000}"/>
    <cellStyle name="Millares 2 14 2 2 3 2" xfId="35493" xr:uid="{00000000-0005-0000-0000-000090730000}"/>
    <cellStyle name="Millares 2 14 2 2 4" xfId="8548" xr:uid="{00000000-0005-0000-0000-000091730000}"/>
    <cellStyle name="Millares 2 14 2 2 5" xfId="25673" xr:uid="{00000000-0005-0000-0000-000092730000}"/>
    <cellStyle name="Millares 2 14 2 2 6" xfId="40502" xr:uid="{00000000-0005-0000-0000-000093730000}"/>
    <cellStyle name="Millares 2 14 2 2 7" xfId="45565" xr:uid="{5A42F548-26D3-4433-BEDB-FF0C974E86F6}"/>
    <cellStyle name="Millares 2 14 2 3" xfId="6079" xr:uid="{00000000-0005-0000-0000-000094730000}"/>
    <cellStyle name="Millares 2 14 2 3 2" xfId="28172" xr:uid="{00000000-0005-0000-0000-000095730000}"/>
    <cellStyle name="Millares 2 14 2 4" xfId="20481" xr:uid="{00000000-0005-0000-0000-000096730000}"/>
    <cellStyle name="Millares 2 14 2 4 2" xfId="33057" xr:uid="{00000000-0005-0000-0000-000097730000}"/>
    <cellStyle name="Millares 2 14 2 5" xfId="10990" xr:uid="{00000000-0005-0000-0000-000098730000}"/>
    <cellStyle name="Millares 2 14 2 6" xfId="23131" xr:uid="{00000000-0005-0000-0000-000099730000}"/>
    <cellStyle name="Millares 2 14 2 7" xfId="37961" xr:uid="{00000000-0005-0000-0000-00009A730000}"/>
    <cellStyle name="Millares 2 14 2 8" xfId="43029" xr:uid="{F49E4123-468C-4FA7-993F-1C36660327F8}"/>
    <cellStyle name="Millares 2 14 3" xfId="3289" xr:uid="{00000000-0005-0000-0000-00009B730000}"/>
    <cellStyle name="Millares 2 14 3 2" xfId="17399" xr:uid="{00000000-0005-0000-0000-00009C730000}"/>
    <cellStyle name="Millares 2 14 3 2 2" xfId="30292" xr:uid="{00000000-0005-0000-0000-00009D730000}"/>
    <cellStyle name="Millares 2 14 3 3" xfId="13110" xr:uid="{00000000-0005-0000-0000-00009E730000}"/>
    <cellStyle name="Millares 2 14 3 3 2" xfId="35177" xr:uid="{00000000-0005-0000-0000-00009F730000}"/>
    <cellStyle name="Millares 2 14 3 4" xfId="8232" xr:uid="{00000000-0005-0000-0000-0000A0730000}"/>
    <cellStyle name="Millares 2 14 3 5" xfId="25357" xr:uid="{00000000-0005-0000-0000-0000A1730000}"/>
    <cellStyle name="Millares 2 14 3 6" xfId="40186" xr:uid="{00000000-0005-0000-0000-0000A2730000}"/>
    <cellStyle name="Millares 2 14 3 7" xfId="45249" xr:uid="{CD2F6DBF-B7D7-49D8-A196-F35AB90FC3F9}"/>
    <cellStyle name="Millares 2 14 4" xfId="5763" xr:uid="{00000000-0005-0000-0000-0000A3730000}"/>
    <cellStyle name="Millares 2 14 4 2" xfId="27856" xr:uid="{00000000-0005-0000-0000-0000A4730000}"/>
    <cellStyle name="Millares 2 14 5" xfId="15222" xr:uid="{00000000-0005-0000-0000-0000A5730000}"/>
    <cellStyle name="Millares 2 14 5 2" xfId="32741" xr:uid="{00000000-0005-0000-0000-0000A6730000}"/>
    <cellStyle name="Millares 2 14 6" xfId="20165" xr:uid="{00000000-0005-0000-0000-0000A7730000}"/>
    <cellStyle name="Millares 2 14 7" xfId="10674" xr:uid="{00000000-0005-0000-0000-0000A8730000}"/>
    <cellStyle name="Millares 2 14 8" xfId="22815" xr:uid="{00000000-0005-0000-0000-0000A9730000}"/>
    <cellStyle name="Millares 2 14 9" xfId="37645" xr:uid="{00000000-0005-0000-0000-0000AA730000}"/>
    <cellStyle name="Millares 2 15" xfId="1766" xr:uid="{00000000-0005-0000-0000-0000AB730000}"/>
    <cellStyle name="Millares 2 15 2" xfId="4208" xr:uid="{00000000-0005-0000-0000-0000AC730000}"/>
    <cellStyle name="Millares 2 15 2 2" xfId="18318" xr:uid="{00000000-0005-0000-0000-0000AD730000}"/>
    <cellStyle name="Millares 2 15 2 2 2" xfId="31211" xr:uid="{00000000-0005-0000-0000-0000AE730000}"/>
    <cellStyle name="Millares 2 15 2 3" xfId="14029" xr:uid="{00000000-0005-0000-0000-0000AF730000}"/>
    <cellStyle name="Millares 2 15 2 3 2" xfId="36096" xr:uid="{00000000-0005-0000-0000-0000B0730000}"/>
    <cellStyle name="Millares 2 15 2 4" xfId="9151" xr:uid="{00000000-0005-0000-0000-0000B1730000}"/>
    <cellStyle name="Millares 2 15 2 5" xfId="26276" xr:uid="{00000000-0005-0000-0000-0000B2730000}"/>
    <cellStyle name="Millares 2 15 2 6" xfId="41105" xr:uid="{00000000-0005-0000-0000-0000B3730000}"/>
    <cellStyle name="Millares 2 15 2 7" xfId="46168" xr:uid="{B0FCF39F-06D9-416B-98C7-BBE4DD9E706B}"/>
    <cellStyle name="Millares 2 15 3" xfId="6682" xr:uid="{00000000-0005-0000-0000-0000B4730000}"/>
    <cellStyle name="Millares 2 15 3 2" xfId="28775" xr:uid="{00000000-0005-0000-0000-0000B5730000}"/>
    <cellStyle name="Millares 2 15 4" xfId="15843" xr:uid="{00000000-0005-0000-0000-0000B6730000}"/>
    <cellStyle name="Millares 2 15 4 2" xfId="33660" xr:uid="{00000000-0005-0000-0000-0000B7730000}"/>
    <cellStyle name="Millares 2 15 5" xfId="21084" xr:uid="{00000000-0005-0000-0000-0000B8730000}"/>
    <cellStyle name="Millares 2 15 6" xfId="11593" xr:uid="{00000000-0005-0000-0000-0000B9730000}"/>
    <cellStyle name="Millares 2 15 7" xfId="23734" xr:uid="{00000000-0005-0000-0000-0000BA730000}"/>
    <cellStyle name="Millares 2 15 8" xfId="38564" xr:uid="{00000000-0005-0000-0000-0000BB730000}"/>
    <cellStyle name="Millares 2 15 9" xfId="43632" xr:uid="{97B5D601-0830-4784-9BAC-59A30F104A78}"/>
    <cellStyle name="Millares 2 16" xfId="1769" xr:uid="{00000000-0005-0000-0000-0000BC730000}"/>
    <cellStyle name="Millares 2 16 2" xfId="4211" xr:uid="{00000000-0005-0000-0000-0000BD730000}"/>
    <cellStyle name="Millares 2 16 2 2" xfId="18321" xr:uid="{00000000-0005-0000-0000-0000BE730000}"/>
    <cellStyle name="Millares 2 16 2 2 2" xfId="31214" xr:uid="{00000000-0005-0000-0000-0000BF730000}"/>
    <cellStyle name="Millares 2 16 2 3" xfId="14032" xr:uid="{00000000-0005-0000-0000-0000C0730000}"/>
    <cellStyle name="Millares 2 16 2 3 2" xfId="36099" xr:uid="{00000000-0005-0000-0000-0000C1730000}"/>
    <cellStyle name="Millares 2 16 2 4" xfId="9154" xr:uid="{00000000-0005-0000-0000-0000C2730000}"/>
    <cellStyle name="Millares 2 16 2 5" xfId="26279" xr:uid="{00000000-0005-0000-0000-0000C3730000}"/>
    <cellStyle name="Millares 2 16 2 6" xfId="41108" xr:uid="{00000000-0005-0000-0000-0000C4730000}"/>
    <cellStyle name="Millares 2 16 2 7" xfId="46171" xr:uid="{FF80E622-F43E-4CAB-AF74-A25DC3E6155B}"/>
    <cellStyle name="Millares 2 16 3" xfId="6685" xr:uid="{00000000-0005-0000-0000-0000C5730000}"/>
    <cellStyle name="Millares 2 16 3 2" xfId="28778" xr:uid="{00000000-0005-0000-0000-0000C6730000}"/>
    <cellStyle name="Millares 2 16 4" xfId="15846" xr:uid="{00000000-0005-0000-0000-0000C7730000}"/>
    <cellStyle name="Millares 2 16 4 2" xfId="33663" xr:uid="{00000000-0005-0000-0000-0000C8730000}"/>
    <cellStyle name="Millares 2 16 5" xfId="21087" xr:uid="{00000000-0005-0000-0000-0000C9730000}"/>
    <cellStyle name="Millares 2 16 6" xfId="11596" xr:uid="{00000000-0005-0000-0000-0000CA730000}"/>
    <cellStyle name="Millares 2 16 7" xfId="23737" xr:uid="{00000000-0005-0000-0000-0000CB730000}"/>
    <cellStyle name="Millares 2 16 8" xfId="38567" xr:uid="{00000000-0005-0000-0000-0000CC730000}"/>
    <cellStyle name="Millares 2 16 9" xfId="43635" xr:uid="{FBDD62D2-3342-43F1-9468-DEC1A76CB779}"/>
    <cellStyle name="Millares 2 17" xfId="1772" xr:uid="{00000000-0005-0000-0000-0000CD730000}"/>
    <cellStyle name="Millares 2 17 2" xfId="4214" xr:uid="{00000000-0005-0000-0000-0000CE730000}"/>
    <cellStyle name="Millares 2 17 2 2" xfId="18324" xr:uid="{00000000-0005-0000-0000-0000CF730000}"/>
    <cellStyle name="Millares 2 17 2 2 2" xfId="31217" xr:uid="{00000000-0005-0000-0000-0000D0730000}"/>
    <cellStyle name="Millares 2 17 2 3" xfId="14035" xr:uid="{00000000-0005-0000-0000-0000D1730000}"/>
    <cellStyle name="Millares 2 17 2 3 2" xfId="36102" xr:uid="{00000000-0005-0000-0000-0000D2730000}"/>
    <cellStyle name="Millares 2 17 2 4" xfId="9157" xr:uid="{00000000-0005-0000-0000-0000D3730000}"/>
    <cellStyle name="Millares 2 17 2 5" xfId="26282" xr:uid="{00000000-0005-0000-0000-0000D4730000}"/>
    <cellStyle name="Millares 2 17 2 6" xfId="41111" xr:uid="{00000000-0005-0000-0000-0000D5730000}"/>
    <cellStyle name="Millares 2 17 2 7" xfId="46174" xr:uid="{6AE3CA5E-5E8C-42B2-987C-074B4BC9E2DD}"/>
    <cellStyle name="Millares 2 17 3" xfId="6688" xr:uid="{00000000-0005-0000-0000-0000D6730000}"/>
    <cellStyle name="Millares 2 17 3 2" xfId="28781" xr:uid="{00000000-0005-0000-0000-0000D7730000}"/>
    <cellStyle name="Millares 2 17 4" xfId="15849" xr:uid="{00000000-0005-0000-0000-0000D8730000}"/>
    <cellStyle name="Millares 2 17 4 2" xfId="33666" xr:uid="{00000000-0005-0000-0000-0000D9730000}"/>
    <cellStyle name="Millares 2 17 5" xfId="21090" xr:uid="{00000000-0005-0000-0000-0000DA730000}"/>
    <cellStyle name="Millares 2 17 6" xfId="11599" xr:uid="{00000000-0005-0000-0000-0000DB730000}"/>
    <cellStyle name="Millares 2 17 7" xfId="23740" xr:uid="{00000000-0005-0000-0000-0000DC730000}"/>
    <cellStyle name="Millares 2 17 8" xfId="38570" xr:uid="{00000000-0005-0000-0000-0000DD730000}"/>
    <cellStyle name="Millares 2 17 9" xfId="43638" xr:uid="{6CB07605-A235-44E7-B598-8B7AF45FF2C1}"/>
    <cellStyle name="Millares 2 18" xfId="1776" xr:uid="{00000000-0005-0000-0000-0000DE730000}"/>
    <cellStyle name="Millares 2 18 2" xfId="4218" xr:uid="{00000000-0005-0000-0000-0000DF730000}"/>
    <cellStyle name="Millares 2 18 2 2" xfId="18328" xr:uid="{00000000-0005-0000-0000-0000E0730000}"/>
    <cellStyle name="Millares 2 18 2 2 2" xfId="31221" xr:uid="{00000000-0005-0000-0000-0000E1730000}"/>
    <cellStyle name="Millares 2 18 2 3" xfId="14039" xr:uid="{00000000-0005-0000-0000-0000E2730000}"/>
    <cellStyle name="Millares 2 18 2 3 2" xfId="36106" xr:uid="{00000000-0005-0000-0000-0000E3730000}"/>
    <cellStyle name="Millares 2 18 2 4" xfId="9161" xr:uid="{00000000-0005-0000-0000-0000E4730000}"/>
    <cellStyle name="Millares 2 18 2 5" xfId="26286" xr:uid="{00000000-0005-0000-0000-0000E5730000}"/>
    <cellStyle name="Millares 2 18 2 6" xfId="41115" xr:uid="{00000000-0005-0000-0000-0000E6730000}"/>
    <cellStyle name="Millares 2 18 2 7" xfId="46178" xr:uid="{2C227880-38B9-4DBA-BE1C-032FF0D601E6}"/>
    <cellStyle name="Millares 2 18 3" xfId="6692" xr:uid="{00000000-0005-0000-0000-0000E7730000}"/>
    <cellStyle name="Millares 2 18 3 2" xfId="28785" xr:uid="{00000000-0005-0000-0000-0000E8730000}"/>
    <cellStyle name="Millares 2 18 4" xfId="15853" xr:uid="{00000000-0005-0000-0000-0000E9730000}"/>
    <cellStyle name="Millares 2 18 4 2" xfId="33670" xr:uid="{00000000-0005-0000-0000-0000EA730000}"/>
    <cellStyle name="Millares 2 18 5" xfId="21094" xr:uid="{00000000-0005-0000-0000-0000EB730000}"/>
    <cellStyle name="Millares 2 18 6" xfId="11603" xr:uid="{00000000-0005-0000-0000-0000EC730000}"/>
    <cellStyle name="Millares 2 18 7" xfId="23744" xr:uid="{00000000-0005-0000-0000-0000ED730000}"/>
    <cellStyle name="Millares 2 18 8" xfId="38574" xr:uid="{00000000-0005-0000-0000-0000EE730000}"/>
    <cellStyle name="Millares 2 18 9" xfId="43642" xr:uid="{412A6D8A-C482-4D9A-910D-8C62A90BE65A}"/>
    <cellStyle name="Millares 2 19" xfId="2461" xr:uid="{00000000-0005-0000-0000-0000EF730000}"/>
    <cellStyle name="Millares 2 19 2" xfId="4903" xr:uid="{00000000-0005-0000-0000-0000F0730000}"/>
    <cellStyle name="Millares 2 19 2 2" xfId="19013" xr:uid="{00000000-0005-0000-0000-0000F1730000}"/>
    <cellStyle name="Millares 2 19 2 2 2" xfId="31906" xr:uid="{00000000-0005-0000-0000-0000F2730000}"/>
    <cellStyle name="Millares 2 19 2 3" xfId="14724" xr:uid="{00000000-0005-0000-0000-0000F3730000}"/>
    <cellStyle name="Millares 2 19 2 3 2" xfId="36791" xr:uid="{00000000-0005-0000-0000-0000F4730000}"/>
    <cellStyle name="Millares 2 19 2 4" xfId="9846" xr:uid="{00000000-0005-0000-0000-0000F5730000}"/>
    <cellStyle name="Millares 2 19 2 5" xfId="26971" xr:uid="{00000000-0005-0000-0000-0000F6730000}"/>
    <cellStyle name="Millares 2 19 2 6" xfId="41800" xr:uid="{00000000-0005-0000-0000-0000F7730000}"/>
    <cellStyle name="Millares 2 19 2 7" xfId="46863" xr:uid="{118B5046-41D3-4C71-8485-F30BCE89B27E}"/>
    <cellStyle name="Millares 2 19 3" xfId="7377" xr:uid="{00000000-0005-0000-0000-0000F8730000}"/>
    <cellStyle name="Millares 2 19 3 2" xfId="29470" xr:uid="{00000000-0005-0000-0000-0000F9730000}"/>
    <cellStyle name="Millares 2 19 4" xfId="16538" xr:uid="{00000000-0005-0000-0000-0000FA730000}"/>
    <cellStyle name="Millares 2 19 4 2" xfId="34355" xr:uid="{00000000-0005-0000-0000-0000FB730000}"/>
    <cellStyle name="Millares 2 19 5" xfId="21779" xr:uid="{00000000-0005-0000-0000-0000FC730000}"/>
    <cellStyle name="Millares 2 19 6" xfId="12288" xr:uid="{00000000-0005-0000-0000-0000FD730000}"/>
    <cellStyle name="Millares 2 19 7" xfId="24429" xr:uid="{00000000-0005-0000-0000-0000FE730000}"/>
    <cellStyle name="Millares 2 19 8" xfId="39259" xr:uid="{00000000-0005-0000-0000-0000FF730000}"/>
    <cellStyle name="Millares 2 19 9" xfId="44327" xr:uid="{DC9BA1E2-112E-45C5-B40B-F0F7D4FD486B}"/>
    <cellStyle name="Millares 2 2" xfId="150" xr:uid="{00000000-0005-0000-0000-000000740000}"/>
    <cellStyle name="Millares 2 2 10" xfId="2462" xr:uid="{00000000-0005-0000-0000-000001740000}"/>
    <cellStyle name="Millares 2 2 10 2" xfId="4904" xr:uid="{00000000-0005-0000-0000-000002740000}"/>
    <cellStyle name="Millares 2 2 10 2 2" xfId="19014" xr:uid="{00000000-0005-0000-0000-000003740000}"/>
    <cellStyle name="Millares 2 2 10 2 2 2" xfId="31907" xr:uid="{00000000-0005-0000-0000-000004740000}"/>
    <cellStyle name="Millares 2 2 10 2 3" xfId="14725" xr:uid="{00000000-0005-0000-0000-000005740000}"/>
    <cellStyle name="Millares 2 2 10 2 3 2" xfId="36792" xr:uid="{00000000-0005-0000-0000-000006740000}"/>
    <cellStyle name="Millares 2 2 10 2 4" xfId="9847" xr:uid="{00000000-0005-0000-0000-000007740000}"/>
    <cellStyle name="Millares 2 2 10 2 5" xfId="26972" xr:uid="{00000000-0005-0000-0000-000008740000}"/>
    <cellStyle name="Millares 2 2 10 2 6" xfId="41801" xr:uid="{00000000-0005-0000-0000-000009740000}"/>
    <cellStyle name="Millares 2 2 10 2 7" xfId="46864" xr:uid="{27F7B55D-4A76-464D-A2F0-F8577F6A9E02}"/>
    <cellStyle name="Millares 2 2 10 3" xfId="7378" xr:uid="{00000000-0005-0000-0000-00000A740000}"/>
    <cellStyle name="Millares 2 2 10 3 2" xfId="29471" xr:uid="{00000000-0005-0000-0000-00000B740000}"/>
    <cellStyle name="Millares 2 2 10 4" xfId="16539" xr:uid="{00000000-0005-0000-0000-00000C740000}"/>
    <cellStyle name="Millares 2 2 10 4 2" xfId="34356" xr:uid="{00000000-0005-0000-0000-00000D740000}"/>
    <cellStyle name="Millares 2 2 10 5" xfId="21780" xr:uid="{00000000-0005-0000-0000-00000E740000}"/>
    <cellStyle name="Millares 2 2 10 6" xfId="12289" xr:uid="{00000000-0005-0000-0000-00000F740000}"/>
    <cellStyle name="Millares 2 2 10 7" xfId="24430" xr:uid="{00000000-0005-0000-0000-000010740000}"/>
    <cellStyle name="Millares 2 2 10 8" xfId="39260" xr:uid="{00000000-0005-0000-0000-000011740000}"/>
    <cellStyle name="Millares 2 2 10 9" xfId="44328" xr:uid="{43E3BE07-4B11-4D3F-8496-01042D4AD119}"/>
    <cellStyle name="Millares 2 2 11" xfId="924" xr:uid="{00000000-0005-0000-0000-000012740000}"/>
    <cellStyle name="Millares 2 2 11 2" xfId="3369" xr:uid="{00000000-0005-0000-0000-000013740000}"/>
    <cellStyle name="Millares 2 2 11 2 2" xfId="17479" xr:uid="{00000000-0005-0000-0000-000014740000}"/>
    <cellStyle name="Millares 2 2 11 2 2 2" xfId="30372" xr:uid="{00000000-0005-0000-0000-000015740000}"/>
    <cellStyle name="Millares 2 2 11 2 3" xfId="13190" xr:uid="{00000000-0005-0000-0000-000016740000}"/>
    <cellStyle name="Millares 2 2 11 2 3 2" xfId="35257" xr:uid="{00000000-0005-0000-0000-000017740000}"/>
    <cellStyle name="Millares 2 2 11 2 4" xfId="8312" xr:uid="{00000000-0005-0000-0000-000018740000}"/>
    <cellStyle name="Millares 2 2 11 2 5" xfId="25437" xr:uid="{00000000-0005-0000-0000-000019740000}"/>
    <cellStyle name="Millares 2 2 11 2 6" xfId="40266" xr:uid="{00000000-0005-0000-0000-00001A740000}"/>
    <cellStyle name="Millares 2 2 11 2 7" xfId="45329" xr:uid="{F8EE6877-0289-4BA6-B6AA-3D2A13F6456B}"/>
    <cellStyle name="Millares 2 2 11 3" xfId="5843" xr:uid="{00000000-0005-0000-0000-00001B740000}"/>
    <cellStyle name="Millares 2 2 11 3 2" xfId="27936" xr:uid="{00000000-0005-0000-0000-00001C740000}"/>
    <cellStyle name="Millares 2 2 11 4" xfId="20245" xr:uid="{00000000-0005-0000-0000-00001D740000}"/>
    <cellStyle name="Millares 2 2 11 4 2" xfId="32821" xr:uid="{00000000-0005-0000-0000-00001E740000}"/>
    <cellStyle name="Millares 2 2 11 5" xfId="10754" xr:uid="{00000000-0005-0000-0000-00001F740000}"/>
    <cellStyle name="Millares 2 2 11 6" xfId="22895" xr:uid="{00000000-0005-0000-0000-000020740000}"/>
    <cellStyle name="Millares 2 2 11 7" xfId="37725" xr:uid="{00000000-0005-0000-0000-000021740000}"/>
    <cellStyle name="Millares 2 2 11 8" xfId="42793" xr:uid="{275F13F6-9232-4B40-AA99-1225686747A2}"/>
    <cellStyle name="Millares 2 2 12" xfId="2706" xr:uid="{00000000-0005-0000-0000-000022740000}"/>
    <cellStyle name="Millares 2 2 12 2" xfId="7619" xr:uid="{00000000-0005-0000-0000-000023740000}"/>
    <cellStyle name="Millares 2 2 12 2 2" xfId="27213" xr:uid="{00000000-0005-0000-0000-000024740000}"/>
    <cellStyle name="Millares 2 2 12 2 3" xfId="42042" xr:uid="{00000000-0005-0000-0000-000025740000}"/>
    <cellStyle name="Millares 2 2 12 2 4" xfId="47104" xr:uid="{B8959127-8BF9-411B-BF55-CDEC463E7085}"/>
    <cellStyle name="Millares 2 2 12 3" xfId="22021" xr:uid="{00000000-0005-0000-0000-000026740000}"/>
    <cellStyle name="Millares 2 2 12 3 2" xfId="29709" xr:uid="{00000000-0005-0000-0000-000027740000}"/>
    <cellStyle name="Millares 2 2 12 4" xfId="12527" xr:uid="{00000000-0005-0000-0000-000028740000}"/>
    <cellStyle name="Millares 2 2 12 4 2" xfId="34594" xr:uid="{00000000-0005-0000-0000-000029740000}"/>
    <cellStyle name="Millares 2 2 12 5" xfId="24671" xr:uid="{00000000-0005-0000-0000-00002A740000}"/>
    <cellStyle name="Millares 2 2 12 6" xfId="39500" xr:uid="{00000000-0005-0000-0000-00002B740000}"/>
    <cellStyle name="Millares 2 2 12 7" xfId="44568" xr:uid="{37D009F8-A8D9-489B-B215-34D9818C0D9F}"/>
    <cellStyle name="Millares 2 2 13" xfId="5174" xr:uid="{00000000-0005-0000-0000-00002C740000}"/>
    <cellStyle name="Millares 2 2 13 2" xfId="16778" xr:uid="{00000000-0005-0000-0000-00002D740000}"/>
    <cellStyle name="Millares 2 2 13 3" xfId="24769" xr:uid="{00000000-0005-0000-0000-00002E740000}"/>
    <cellStyle name="Millares 2 2 13 4" xfId="39598" xr:uid="{00000000-0005-0000-0000-00002F740000}"/>
    <cellStyle name="Millares 2 2 13 5" xfId="44666" xr:uid="{35B31251-8CCF-434A-BE0F-3FE4BF807460}"/>
    <cellStyle name="Millares 2 2 14" xfId="14987" xr:uid="{00000000-0005-0000-0000-000030740000}"/>
    <cellStyle name="Millares 2 2 14 2" xfId="27268" xr:uid="{00000000-0005-0000-0000-000031740000}"/>
    <cellStyle name="Millares 2 2 15" xfId="19316" xr:uid="{00000000-0005-0000-0000-000032740000}"/>
    <cellStyle name="Millares 2 2 15 2" xfId="32153" xr:uid="{00000000-0005-0000-0000-000033740000}"/>
    <cellStyle name="Millares 2 2 16" xfId="19564" xr:uid="{00000000-0005-0000-0000-000034740000}"/>
    <cellStyle name="Millares 2 2 17" xfId="10086" xr:uid="{00000000-0005-0000-0000-000035740000}"/>
    <cellStyle name="Millares 2 2 18" xfId="22078" xr:uid="{00000000-0005-0000-0000-000036740000}"/>
    <cellStyle name="Millares 2 2 19" xfId="22227" xr:uid="{00000000-0005-0000-0000-000037740000}"/>
    <cellStyle name="Millares 2 2 2" xfId="234" xr:uid="{00000000-0005-0000-0000-000038740000}"/>
    <cellStyle name="Millares 2 2 2 10" xfId="15048" xr:uid="{00000000-0005-0000-0000-000039740000}"/>
    <cellStyle name="Millares 2 2 2 10 2" xfId="32218" xr:uid="{00000000-0005-0000-0000-00003A740000}"/>
    <cellStyle name="Millares 2 2 2 11" xfId="19378" xr:uid="{00000000-0005-0000-0000-00003B740000}"/>
    <cellStyle name="Millares 2 2 2 12" xfId="19626" xr:uid="{00000000-0005-0000-0000-00003C740000}"/>
    <cellStyle name="Millares 2 2 2 13" xfId="10151" xr:uid="{00000000-0005-0000-0000-00003D740000}"/>
    <cellStyle name="Millares 2 2 2 14" xfId="22098" xr:uid="{00000000-0005-0000-0000-00003E740000}"/>
    <cellStyle name="Millares 2 2 2 15" xfId="22292" xr:uid="{00000000-0005-0000-0000-00003F740000}"/>
    <cellStyle name="Millares 2 2 2 16" xfId="37122" xr:uid="{00000000-0005-0000-0000-000040740000}"/>
    <cellStyle name="Millares 2 2 2 17" xfId="42192" xr:uid="{E9C9083E-E8AF-4424-A97C-3858326DA3FD}"/>
    <cellStyle name="Millares 2 2 2 2" xfId="427" xr:uid="{00000000-0005-0000-0000-000041740000}"/>
    <cellStyle name="Millares 2 2 2 2 10" xfId="22458" xr:uid="{00000000-0005-0000-0000-000042740000}"/>
    <cellStyle name="Millares 2 2 2 2 11" xfId="37288" xr:uid="{00000000-0005-0000-0000-000043740000}"/>
    <cellStyle name="Millares 2 2 2 2 12" xfId="42356" xr:uid="{EE4ECF4C-678F-4DEE-A2A1-8773F0EDFE8A}"/>
    <cellStyle name="Millares 2 2 2 2 2" xfId="2041" xr:uid="{00000000-0005-0000-0000-000044740000}"/>
    <cellStyle name="Millares 2 2 2 2 2 2" xfId="4483" xr:uid="{00000000-0005-0000-0000-000045740000}"/>
    <cellStyle name="Millares 2 2 2 2 2 2 2" xfId="18593" xr:uid="{00000000-0005-0000-0000-000046740000}"/>
    <cellStyle name="Millares 2 2 2 2 2 2 2 2" xfId="31486" xr:uid="{00000000-0005-0000-0000-000047740000}"/>
    <cellStyle name="Millares 2 2 2 2 2 2 3" xfId="14304" xr:uid="{00000000-0005-0000-0000-000048740000}"/>
    <cellStyle name="Millares 2 2 2 2 2 2 3 2" xfId="36371" xr:uid="{00000000-0005-0000-0000-000049740000}"/>
    <cellStyle name="Millares 2 2 2 2 2 2 4" xfId="9426" xr:uid="{00000000-0005-0000-0000-00004A740000}"/>
    <cellStyle name="Millares 2 2 2 2 2 2 5" xfId="26551" xr:uid="{00000000-0005-0000-0000-00004B740000}"/>
    <cellStyle name="Millares 2 2 2 2 2 2 6" xfId="41380" xr:uid="{00000000-0005-0000-0000-00004C740000}"/>
    <cellStyle name="Millares 2 2 2 2 2 2 7" xfId="46443" xr:uid="{00CF8FF1-4502-44A9-AA0A-3CC5FCB2A75C}"/>
    <cellStyle name="Millares 2 2 2 2 2 3" xfId="6957" xr:uid="{00000000-0005-0000-0000-00004D740000}"/>
    <cellStyle name="Millares 2 2 2 2 2 3 2" xfId="29050" xr:uid="{00000000-0005-0000-0000-00004E740000}"/>
    <cellStyle name="Millares 2 2 2 2 2 4" xfId="16118" xr:uid="{00000000-0005-0000-0000-00004F740000}"/>
    <cellStyle name="Millares 2 2 2 2 2 4 2" xfId="33935" xr:uid="{00000000-0005-0000-0000-000050740000}"/>
    <cellStyle name="Millares 2 2 2 2 2 5" xfId="21359" xr:uid="{00000000-0005-0000-0000-000051740000}"/>
    <cellStyle name="Millares 2 2 2 2 2 6" xfId="11868" xr:uid="{00000000-0005-0000-0000-000052740000}"/>
    <cellStyle name="Millares 2 2 2 2 2 7" xfId="24009" xr:uid="{00000000-0005-0000-0000-000053740000}"/>
    <cellStyle name="Millares 2 2 2 2 2 8" xfId="38839" xr:uid="{00000000-0005-0000-0000-000054740000}"/>
    <cellStyle name="Millares 2 2 2 2 2 9" xfId="43907" xr:uid="{4B760DA6-172A-4EEF-8533-8724773C2952}"/>
    <cellStyle name="Millares 2 2 2 2 3" xfId="2609" xr:uid="{00000000-0005-0000-0000-000055740000}"/>
    <cellStyle name="Millares 2 2 2 2 3 2" xfId="5050" xr:uid="{00000000-0005-0000-0000-000056740000}"/>
    <cellStyle name="Millares 2 2 2 2 3 2 2" xfId="19160" xr:uid="{00000000-0005-0000-0000-000057740000}"/>
    <cellStyle name="Millares 2 2 2 2 3 2 2 2" xfId="32053" xr:uid="{00000000-0005-0000-0000-000058740000}"/>
    <cellStyle name="Millares 2 2 2 2 3 2 3" xfId="14871" xr:uid="{00000000-0005-0000-0000-000059740000}"/>
    <cellStyle name="Millares 2 2 2 2 3 2 3 2" xfId="36938" xr:uid="{00000000-0005-0000-0000-00005A740000}"/>
    <cellStyle name="Millares 2 2 2 2 3 2 4" xfId="9993" xr:uid="{00000000-0005-0000-0000-00005B740000}"/>
    <cellStyle name="Millares 2 2 2 2 3 2 5" xfId="27118" xr:uid="{00000000-0005-0000-0000-00005C740000}"/>
    <cellStyle name="Millares 2 2 2 2 3 2 6" xfId="41947" xr:uid="{00000000-0005-0000-0000-00005D740000}"/>
    <cellStyle name="Millares 2 2 2 2 3 2 7" xfId="47010" xr:uid="{D8C38ED5-7CA7-43DF-84B6-01057C45985E}"/>
    <cellStyle name="Millares 2 2 2 2 3 3" xfId="7524" xr:uid="{00000000-0005-0000-0000-00005E740000}"/>
    <cellStyle name="Millares 2 2 2 2 3 3 2" xfId="29617" xr:uid="{00000000-0005-0000-0000-00005F740000}"/>
    <cellStyle name="Millares 2 2 2 2 3 4" xfId="16685" xr:uid="{00000000-0005-0000-0000-000060740000}"/>
    <cellStyle name="Millares 2 2 2 2 3 4 2" xfId="34502" xr:uid="{00000000-0005-0000-0000-000061740000}"/>
    <cellStyle name="Millares 2 2 2 2 3 5" xfId="21926" xr:uid="{00000000-0005-0000-0000-000062740000}"/>
    <cellStyle name="Millares 2 2 2 2 3 6" xfId="12435" xr:uid="{00000000-0005-0000-0000-000063740000}"/>
    <cellStyle name="Millares 2 2 2 2 3 7" xfId="24576" xr:uid="{00000000-0005-0000-0000-000064740000}"/>
    <cellStyle name="Millares 2 2 2 2 3 8" xfId="39406" xr:uid="{00000000-0005-0000-0000-000065740000}"/>
    <cellStyle name="Millares 2 2 2 2 3 9" xfId="44474" xr:uid="{0572B473-A1D8-4796-A071-F18B62F6740F}"/>
    <cellStyle name="Millares 2 2 2 2 4" xfId="1428" xr:uid="{00000000-0005-0000-0000-000066740000}"/>
    <cellStyle name="Millares 2 2 2 2 4 2" xfId="3870" xr:uid="{00000000-0005-0000-0000-000067740000}"/>
    <cellStyle name="Millares 2 2 2 2 4 2 2" xfId="17980" xr:uid="{00000000-0005-0000-0000-000068740000}"/>
    <cellStyle name="Millares 2 2 2 2 4 2 2 2" xfId="30873" xr:uid="{00000000-0005-0000-0000-000069740000}"/>
    <cellStyle name="Millares 2 2 2 2 4 2 3" xfId="13691" xr:uid="{00000000-0005-0000-0000-00006A740000}"/>
    <cellStyle name="Millares 2 2 2 2 4 2 3 2" xfId="35758" xr:uid="{00000000-0005-0000-0000-00006B740000}"/>
    <cellStyle name="Millares 2 2 2 2 4 2 4" xfId="8813" xr:uid="{00000000-0005-0000-0000-00006C740000}"/>
    <cellStyle name="Millares 2 2 2 2 4 2 5" xfId="25938" xr:uid="{00000000-0005-0000-0000-00006D740000}"/>
    <cellStyle name="Millares 2 2 2 2 4 2 6" xfId="40767" xr:uid="{00000000-0005-0000-0000-00006E740000}"/>
    <cellStyle name="Millares 2 2 2 2 4 2 7" xfId="45830" xr:uid="{9E147F4F-9856-4006-B9F2-A7F3C92821A7}"/>
    <cellStyle name="Millares 2 2 2 2 4 3" xfId="6344" xr:uid="{00000000-0005-0000-0000-00006F740000}"/>
    <cellStyle name="Millares 2 2 2 2 4 3 2" xfId="28437" xr:uid="{00000000-0005-0000-0000-000070740000}"/>
    <cellStyle name="Millares 2 2 2 2 4 4" xfId="20746" xr:uid="{00000000-0005-0000-0000-000071740000}"/>
    <cellStyle name="Millares 2 2 2 2 4 4 2" xfId="33322" xr:uid="{00000000-0005-0000-0000-000072740000}"/>
    <cellStyle name="Millares 2 2 2 2 4 5" xfId="11255" xr:uid="{00000000-0005-0000-0000-000073740000}"/>
    <cellStyle name="Millares 2 2 2 2 4 6" xfId="23396" xr:uid="{00000000-0005-0000-0000-000074740000}"/>
    <cellStyle name="Millares 2 2 2 2 4 7" xfId="38226" xr:uid="{00000000-0005-0000-0000-000075740000}"/>
    <cellStyle name="Millares 2 2 2 2 4 8" xfId="43294" xr:uid="{9BA31604-485A-4FD4-8917-54C87CF10417}"/>
    <cellStyle name="Millares 2 2 2 2 5" xfId="2932" xr:uid="{00000000-0005-0000-0000-000076740000}"/>
    <cellStyle name="Millares 2 2 2 2 5 2" xfId="17042" xr:uid="{00000000-0005-0000-0000-000077740000}"/>
    <cellStyle name="Millares 2 2 2 2 5 2 2" xfId="29935" xr:uid="{00000000-0005-0000-0000-000078740000}"/>
    <cellStyle name="Millares 2 2 2 2 5 3" xfId="12753" xr:uid="{00000000-0005-0000-0000-000079740000}"/>
    <cellStyle name="Millares 2 2 2 2 5 3 2" xfId="34820" xr:uid="{00000000-0005-0000-0000-00007A740000}"/>
    <cellStyle name="Millares 2 2 2 2 5 4" xfId="7875" xr:uid="{00000000-0005-0000-0000-00007B740000}"/>
    <cellStyle name="Millares 2 2 2 2 5 5" xfId="25000" xr:uid="{00000000-0005-0000-0000-00007C740000}"/>
    <cellStyle name="Millares 2 2 2 2 5 6" xfId="39829" xr:uid="{00000000-0005-0000-0000-00007D740000}"/>
    <cellStyle name="Millares 2 2 2 2 5 7" xfId="44892" xr:uid="{1B550C54-04FE-41DB-BE8E-196E5D644F2F}"/>
    <cellStyle name="Millares 2 2 2 2 6" xfId="5406" xr:uid="{00000000-0005-0000-0000-00007E740000}"/>
    <cellStyle name="Millares 2 2 2 2 6 2" xfId="27499" xr:uid="{00000000-0005-0000-0000-00007F740000}"/>
    <cellStyle name="Millares 2 2 2 2 7" xfId="15487" xr:uid="{00000000-0005-0000-0000-000080740000}"/>
    <cellStyle name="Millares 2 2 2 2 7 2" xfId="32384" xr:uid="{00000000-0005-0000-0000-000081740000}"/>
    <cellStyle name="Millares 2 2 2 2 8" xfId="19790" xr:uid="{00000000-0005-0000-0000-000082740000}"/>
    <cellStyle name="Millares 2 2 2 2 9" xfId="10317" xr:uid="{00000000-0005-0000-0000-000083740000}"/>
    <cellStyle name="Millares 2 2 2 3" xfId="736" xr:uid="{00000000-0005-0000-0000-000084740000}"/>
    <cellStyle name="Millares 2 2 2 4" xfId="1261" xr:uid="{00000000-0005-0000-0000-000085740000}"/>
    <cellStyle name="Millares 2 2 2 4 2" xfId="3706" xr:uid="{00000000-0005-0000-0000-000086740000}"/>
    <cellStyle name="Millares 2 2 2 4 2 2" xfId="17816" xr:uid="{00000000-0005-0000-0000-000087740000}"/>
    <cellStyle name="Millares 2 2 2 4 2 2 2" xfId="30709" xr:uid="{00000000-0005-0000-0000-000088740000}"/>
    <cellStyle name="Millares 2 2 2 4 2 3" xfId="13527" xr:uid="{00000000-0005-0000-0000-000089740000}"/>
    <cellStyle name="Millares 2 2 2 4 2 3 2" xfId="35594" xr:uid="{00000000-0005-0000-0000-00008A740000}"/>
    <cellStyle name="Millares 2 2 2 4 2 4" xfId="8649" xr:uid="{00000000-0005-0000-0000-00008B740000}"/>
    <cellStyle name="Millares 2 2 2 4 2 5" xfId="25774" xr:uid="{00000000-0005-0000-0000-00008C740000}"/>
    <cellStyle name="Millares 2 2 2 4 2 6" xfId="40603" xr:uid="{00000000-0005-0000-0000-00008D740000}"/>
    <cellStyle name="Millares 2 2 2 4 2 7" xfId="45666" xr:uid="{57B44851-E17E-4C51-945A-89BDA78B135A}"/>
    <cellStyle name="Millares 2 2 2 4 3" xfId="6180" xr:uid="{00000000-0005-0000-0000-00008E740000}"/>
    <cellStyle name="Millares 2 2 2 4 3 2" xfId="28273" xr:uid="{00000000-0005-0000-0000-00008F740000}"/>
    <cellStyle name="Millares 2 2 2 4 4" xfId="15323" xr:uid="{00000000-0005-0000-0000-000090740000}"/>
    <cellStyle name="Millares 2 2 2 4 4 2" xfId="33158" xr:uid="{00000000-0005-0000-0000-000091740000}"/>
    <cellStyle name="Millares 2 2 2 4 5" xfId="20582" xr:uid="{00000000-0005-0000-0000-000092740000}"/>
    <cellStyle name="Millares 2 2 2 4 6" xfId="11091" xr:uid="{00000000-0005-0000-0000-000093740000}"/>
    <cellStyle name="Millares 2 2 2 4 7" xfId="23232" xr:uid="{00000000-0005-0000-0000-000094740000}"/>
    <cellStyle name="Millares 2 2 2 4 8" xfId="38062" xr:uid="{00000000-0005-0000-0000-000095740000}"/>
    <cellStyle name="Millares 2 2 2 4 9" xfId="43130" xr:uid="{FFDBE975-87E9-479D-B4EB-A8BE4AB97EDE}"/>
    <cellStyle name="Millares 2 2 2 5" xfId="1877" xr:uid="{00000000-0005-0000-0000-000096740000}"/>
    <cellStyle name="Millares 2 2 2 5 2" xfId="4319" xr:uid="{00000000-0005-0000-0000-000097740000}"/>
    <cellStyle name="Millares 2 2 2 5 2 2" xfId="18429" xr:uid="{00000000-0005-0000-0000-000098740000}"/>
    <cellStyle name="Millares 2 2 2 5 2 2 2" xfId="31322" xr:uid="{00000000-0005-0000-0000-000099740000}"/>
    <cellStyle name="Millares 2 2 2 5 2 3" xfId="14140" xr:uid="{00000000-0005-0000-0000-00009A740000}"/>
    <cellStyle name="Millares 2 2 2 5 2 3 2" xfId="36207" xr:uid="{00000000-0005-0000-0000-00009B740000}"/>
    <cellStyle name="Millares 2 2 2 5 2 4" xfId="9262" xr:uid="{00000000-0005-0000-0000-00009C740000}"/>
    <cellStyle name="Millares 2 2 2 5 2 5" xfId="26387" xr:uid="{00000000-0005-0000-0000-00009D740000}"/>
    <cellStyle name="Millares 2 2 2 5 2 6" xfId="41216" xr:uid="{00000000-0005-0000-0000-00009E740000}"/>
    <cellStyle name="Millares 2 2 2 5 2 7" xfId="46279" xr:uid="{085B550F-C900-4D29-A360-980371C07D0F}"/>
    <cellStyle name="Millares 2 2 2 5 3" xfId="6793" xr:uid="{00000000-0005-0000-0000-00009F740000}"/>
    <cellStyle name="Millares 2 2 2 5 3 2" xfId="28886" xr:uid="{00000000-0005-0000-0000-0000A0740000}"/>
    <cellStyle name="Millares 2 2 2 5 4" xfId="15954" xr:uid="{00000000-0005-0000-0000-0000A1740000}"/>
    <cellStyle name="Millares 2 2 2 5 4 2" xfId="33771" xr:uid="{00000000-0005-0000-0000-0000A2740000}"/>
    <cellStyle name="Millares 2 2 2 5 5" xfId="21195" xr:uid="{00000000-0005-0000-0000-0000A3740000}"/>
    <cellStyle name="Millares 2 2 2 5 6" xfId="11704" xr:uid="{00000000-0005-0000-0000-0000A4740000}"/>
    <cellStyle name="Millares 2 2 2 5 7" xfId="23845" xr:uid="{00000000-0005-0000-0000-0000A5740000}"/>
    <cellStyle name="Millares 2 2 2 5 8" xfId="38675" xr:uid="{00000000-0005-0000-0000-0000A6740000}"/>
    <cellStyle name="Millares 2 2 2 5 9" xfId="43743" xr:uid="{424A7041-A375-4175-99E4-249396E066BA}"/>
    <cellStyle name="Millares 2 2 2 6" xfId="2533" xr:uid="{00000000-0005-0000-0000-0000A7740000}"/>
    <cellStyle name="Millares 2 2 2 6 2" xfId="4975" xr:uid="{00000000-0005-0000-0000-0000A8740000}"/>
    <cellStyle name="Millares 2 2 2 6 2 2" xfId="19085" xr:uid="{00000000-0005-0000-0000-0000A9740000}"/>
    <cellStyle name="Millares 2 2 2 6 2 2 2" xfId="31978" xr:uid="{00000000-0005-0000-0000-0000AA740000}"/>
    <cellStyle name="Millares 2 2 2 6 2 3" xfId="14796" xr:uid="{00000000-0005-0000-0000-0000AB740000}"/>
    <cellStyle name="Millares 2 2 2 6 2 3 2" xfId="36863" xr:uid="{00000000-0005-0000-0000-0000AC740000}"/>
    <cellStyle name="Millares 2 2 2 6 2 4" xfId="9918" xr:uid="{00000000-0005-0000-0000-0000AD740000}"/>
    <cellStyle name="Millares 2 2 2 6 2 5" xfId="27043" xr:uid="{00000000-0005-0000-0000-0000AE740000}"/>
    <cellStyle name="Millares 2 2 2 6 2 6" xfId="41872" xr:uid="{00000000-0005-0000-0000-0000AF740000}"/>
    <cellStyle name="Millares 2 2 2 6 2 7" xfId="46935" xr:uid="{E206E319-B3EC-46D7-A6D7-A7D8D688E86A}"/>
    <cellStyle name="Millares 2 2 2 6 3" xfId="7449" xr:uid="{00000000-0005-0000-0000-0000B0740000}"/>
    <cellStyle name="Millares 2 2 2 6 3 2" xfId="29542" xr:uid="{00000000-0005-0000-0000-0000B1740000}"/>
    <cellStyle name="Millares 2 2 2 6 4" xfId="16610" xr:uid="{00000000-0005-0000-0000-0000B2740000}"/>
    <cellStyle name="Millares 2 2 2 6 4 2" xfId="34427" xr:uid="{00000000-0005-0000-0000-0000B3740000}"/>
    <cellStyle name="Millares 2 2 2 6 5" xfId="21851" xr:uid="{00000000-0005-0000-0000-0000B4740000}"/>
    <cellStyle name="Millares 2 2 2 6 6" xfId="12360" xr:uid="{00000000-0005-0000-0000-0000B5740000}"/>
    <cellStyle name="Millares 2 2 2 6 7" xfId="24501" xr:uid="{00000000-0005-0000-0000-0000B6740000}"/>
    <cellStyle name="Millares 2 2 2 6 8" xfId="39331" xr:uid="{00000000-0005-0000-0000-0000B7740000}"/>
    <cellStyle name="Millares 2 2 2 6 9" xfId="44399" xr:uid="{F9214E46-3A66-4581-9504-ABF9BE0B9DB9}"/>
    <cellStyle name="Millares 2 2 2 7" xfId="986" xr:uid="{00000000-0005-0000-0000-0000B8740000}"/>
    <cellStyle name="Millares 2 2 2 7 2" xfId="3431" xr:uid="{00000000-0005-0000-0000-0000B9740000}"/>
    <cellStyle name="Millares 2 2 2 7 2 2" xfId="17541" xr:uid="{00000000-0005-0000-0000-0000BA740000}"/>
    <cellStyle name="Millares 2 2 2 7 2 2 2" xfId="30434" xr:uid="{00000000-0005-0000-0000-0000BB740000}"/>
    <cellStyle name="Millares 2 2 2 7 2 3" xfId="13252" xr:uid="{00000000-0005-0000-0000-0000BC740000}"/>
    <cellStyle name="Millares 2 2 2 7 2 3 2" xfId="35319" xr:uid="{00000000-0005-0000-0000-0000BD740000}"/>
    <cellStyle name="Millares 2 2 2 7 2 4" xfId="8374" xr:uid="{00000000-0005-0000-0000-0000BE740000}"/>
    <cellStyle name="Millares 2 2 2 7 2 5" xfId="25499" xr:uid="{00000000-0005-0000-0000-0000BF740000}"/>
    <cellStyle name="Millares 2 2 2 7 2 6" xfId="40328" xr:uid="{00000000-0005-0000-0000-0000C0740000}"/>
    <cellStyle name="Millares 2 2 2 7 2 7" xfId="45391" xr:uid="{3E129D15-960C-4959-BE42-4DAFB22D4400}"/>
    <cellStyle name="Millares 2 2 2 7 3" xfId="5905" xr:uid="{00000000-0005-0000-0000-0000C1740000}"/>
    <cellStyle name="Millares 2 2 2 7 3 2" xfId="27998" xr:uid="{00000000-0005-0000-0000-0000C2740000}"/>
    <cellStyle name="Millares 2 2 2 7 4" xfId="20307" xr:uid="{00000000-0005-0000-0000-0000C3740000}"/>
    <cellStyle name="Millares 2 2 2 7 4 2" xfId="32883" xr:uid="{00000000-0005-0000-0000-0000C4740000}"/>
    <cellStyle name="Millares 2 2 2 7 5" xfId="10816" xr:uid="{00000000-0005-0000-0000-0000C5740000}"/>
    <cellStyle name="Millares 2 2 2 7 6" xfId="22957" xr:uid="{00000000-0005-0000-0000-0000C6740000}"/>
    <cellStyle name="Millares 2 2 2 7 7" xfId="37787" xr:uid="{00000000-0005-0000-0000-0000C7740000}"/>
    <cellStyle name="Millares 2 2 2 7 8" xfId="42855" xr:uid="{A735EB96-0D8A-42CE-8E32-61338DFA2D07}"/>
    <cellStyle name="Millares 2 2 2 8" xfId="2768" xr:uid="{00000000-0005-0000-0000-0000C8740000}"/>
    <cellStyle name="Millares 2 2 2 8 2" xfId="16878" xr:uid="{00000000-0005-0000-0000-0000C9740000}"/>
    <cellStyle name="Millares 2 2 2 8 2 2" xfId="29771" xr:uid="{00000000-0005-0000-0000-0000CA740000}"/>
    <cellStyle name="Millares 2 2 2 8 3" xfId="12589" xr:uid="{00000000-0005-0000-0000-0000CB740000}"/>
    <cellStyle name="Millares 2 2 2 8 3 2" xfId="34656" xr:uid="{00000000-0005-0000-0000-0000CC740000}"/>
    <cellStyle name="Millares 2 2 2 8 4" xfId="7711" xr:uid="{00000000-0005-0000-0000-0000CD740000}"/>
    <cellStyle name="Millares 2 2 2 8 5" xfId="24834" xr:uid="{00000000-0005-0000-0000-0000CE740000}"/>
    <cellStyle name="Millares 2 2 2 8 6" xfId="39663" xr:uid="{00000000-0005-0000-0000-0000CF740000}"/>
    <cellStyle name="Millares 2 2 2 8 7" xfId="44728" xr:uid="{8084D21A-F8C6-4672-8F6F-C0D366F03683}"/>
    <cellStyle name="Millares 2 2 2 9" xfId="5240" xr:uid="{00000000-0005-0000-0000-0000D0740000}"/>
    <cellStyle name="Millares 2 2 2 9 2" xfId="27333" xr:uid="{00000000-0005-0000-0000-0000D1740000}"/>
    <cellStyle name="Millares 2 2 20" xfId="37057" xr:uid="{00000000-0005-0000-0000-0000D2740000}"/>
    <cellStyle name="Millares 2 2 21" xfId="42130" xr:uid="{455D8F1B-2AA4-42C7-A800-A5F224C304CC}"/>
    <cellStyle name="Millares 2 2 3" xfId="255" xr:uid="{00000000-0005-0000-0000-0000D3740000}"/>
    <cellStyle name="Millares 2 2 3 10" xfId="15065" xr:uid="{00000000-0005-0000-0000-0000D4740000}"/>
    <cellStyle name="Millares 2 2 3 10 2" xfId="32237" xr:uid="{00000000-0005-0000-0000-0000D5740000}"/>
    <cellStyle name="Millares 2 2 3 11" xfId="19395" xr:uid="{00000000-0005-0000-0000-0000D6740000}"/>
    <cellStyle name="Millares 2 2 3 12" xfId="19643" xr:uid="{00000000-0005-0000-0000-0000D7740000}"/>
    <cellStyle name="Millares 2 2 3 13" xfId="10170" xr:uid="{00000000-0005-0000-0000-0000D8740000}"/>
    <cellStyle name="Millares 2 2 3 14" xfId="22152" xr:uid="{00000000-0005-0000-0000-0000D9740000}"/>
    <cellStyle name="Millares 2 2 3 15" xfId="22311" xr:uid="{00000000-0005-0000-0000-0000DA740000}"/>
    <cellStyle name="Millares 2 2 3 16" xfId="37141" xr:uid="{00000000-0005-0000-0000-0000DB740000}"/>
    <cellStyle name="Millares 2 2 3 17" xfId="42209" xr:uid="{8D138945-09F9-49CD-8F84-152BCFF88AEF}"/>
    <cellStyle name="Millares 2 2 3 2" xfId="444" xr:uid="{00000000-0005-0000-0000-0000DC740000}"/>
    <cellStyle name="Millares 2 2 3 2 10" xfId="22475" xr:uid="{00000000-0005-0000-0000-0000DD740000}"/>
    <cellStyle name="Millares 2 2 3 2 11" xfId="37305" xr:uid="{00000000-0005-0000-0000-0000DE740000}"/>
    <cellStyle name="Millares 2 2 3 2 12" xfId="42373" xr:uid="{6F6DE826-82DC-420C-95AC-0D7445B02BB7}"/>
    <cellStyle name="Millares 2 2 3 2 2" xfId="2058" xr:uid="{00000000-0005-0000-0000-0000DF740000}"/>
    <cellStyle name="Millares 2 2 3 2 2 2" xfId="4500" xr:uid="{00000000-0005-0000-0000-0000E0740000}"/>
    <cellStyle name="Millares 2 2 3 2 2 2 2" xfId="18610" xr:uid="{00000000-0005-0000-0000-0000E1740000}"/>
    <cellStyle name="Millares 2 2 3 2 2 2 2 2" xfId="31503" xr:uid="{00000000-0005-0000-0000-0000E2740000}"/>
    <cellStyle name="Millares 2 2 3 2 2 2 3" xfId="14321" xr:uid="{00000000-0005-0000-0000-0000E3740000}"/>
    <cellStyle name="Millares 2 2 3 2 2 2 3 2" xfId="36388" xr:uid="{00000000-0005-0000-0000-0000E4740000}"/>
    <cellStyle name="Millares 2 2 3 2 2 2 4" xfId="9443" xr:uid="{00000000-0005-0000-0000-0000E5740000}"/>
    <cellStyle name="Millares 2 2 3 2 2 2 5" xfId="26568" xr:uid="{00000000-0005-0000-0000-0000E6740000}"/>
    <cellStyle name="Millares 2 2 3 2 2 2 6" xfId="41397" xr:uid="{00000000-0005-0000-0000-0000E7740000}"/>
    <cellStyle name="Millares 2 2 3 2 2 2 7" xfId="46460" xr:uid="{49F3E8D6-AE55-4726-972C-7ED14E68B9EE}"/>
    <cellStyle name="Millares 2 2 3 2 2 3" xfId="6974" xr:uid="{00000000-0005-0000-0000-0000E8740000}"/>
    <cellStyle name="Millares 2 2 3 2 2 3 2" xfId="29067" xr:uid="{00000000-0005-0000-0000-0000E9740000}"/>
    <cellStyle name="Millares 2 2 3 2 2 4" xfId="16135" xr:uid="{00000000-0005-0000-0000-0000EA740000}"/>
    <cellStyle name="Millares 2 2 3 2 2 4 2" xfId="33952" xr:uid="{00000000-0005-0000-0000-0000EB740000}"/>
    <cellStyle name="Millares 2 2 3 2 2 5" xfId="21376" xr:uid="{00000000-0005-0000-0000-0000EC740000}"/>
    <cellStyle name="Millares 2 2 3 2 2 6" xfId="11885" xr:uid="{00000000-0005-0000-0000-0000ED740000}"/>
    <cellStyle name="Millares 2 2 3 2 2 7" xfId="24026" xr:uid="{00000000-0005-0000-0000-0000EE740000}"/>
    <cellStyle name="Millares 2 2 3 2 2 8" xfId="38856" xr:uid="{00000000-0005-0000-0000-0000EF740000}"/>
    <cellStyle name="Millares 2 2 3 2 2 9" xfId="43924" xr:uid="{4E4159E7-2BDE-4743-9FC9-2402EB7EAEE2}"/>
    <cellStyle name="Millares 2 2 3 2 3" xfId="2610" xr:uid="{00000000-0005-0000-0000-0000F0740000}"/>
    <cellStyle name="Millares 2 2 3 2 3 2" xfId="5051" xr:uid="{00000000-0005-0000-0000-0000F1740000}"/>
    <cellStyle name="Millares 2 2 3 2 3 2 2" xfId="19161" xr:uid="{00000000-0005-0000-0000-0000F2740000}"/>
    <cellStyle name="Millares 2 2 3 2 3 2 2 2" xfId="32054" xr:uid="{00000000-0005-0000-0000-0000F3740000}"/>
    <cellStyle name="Millares 2 2 3 2 3 2 3" xfId="14872" xr:uid="{00000000-0005-0000-0000-0000F4740000}"/>
    <cellStyle name="Millares 2 2 3 2 3 2 3 2" xfId="36939" xr:uid="{00000000-0005-0000-0000-0000F5740000}"/>
    <cellStyle name="Millares 2 2 3 2 3 2 4" xfId="9994" xr:uid="{00000000-0005-0000-0000-0000F6740000}"/>
    <cellStyle name="Millares 2 2 3 2 3 2 5" xfId="27119" xr:uid="{00000000-0005-0000-0000-0000F7740000}"/>
    <cellStyle name="Millares 2 2 3 2 3 2 6" xfId="41948" xr:uid="{00000000-0005-0000-0000-0000F8740000}"/>
    <cellStyle name="Millares 2 2 3 2 3 2 7" xfId="47011" xr:uid="{617A4160-E8BA-40DB-9DB1-A1BD101983BF}"/>
    <cellStyle name="Millares 2 2 3 2 3 3" xfId="7525" xr:uid="{00000000-0005-0000-0000-0000F9740000}"/>
    <cellStyle name="Millares 2 2 3 2 3 3 2" xfId="29618" xr:uid="{00000000-0005-0000-0000-0000FA740000}"/>
    <cellStyle name="Millares 2 2 3 2 3 4" xfId="16686" xr:uid="{00000000-0005-0000-0000-0000FB740000}"/>
    <cellStyle name="Millares 2 2 3 2 3 4 2" xfId="34503" xr:uid="{00000000-0005-0000-0000-0000FC740000}"/>
    <cellStyle name="Millares 2 2 3 2 3 5" xfId="21927" xr:uid="{00000000-0005-0000-0000-0000FD740000}"/>
    <cellStyle name="Millares 2 2 3 2 3 6" xfId="12436" xr:uid="{00000000-0005-0000-0000-0000FE740000}"/>
    <cellStyle name="Millares 2 2 3 2 3 7" xfId="24577" xr:uid="{00000000-0005-0000-0000-0000FF740000}"/>
    <cellStyle name="Millares 2 2 3 2 3 8" xfId="39407" xr:uid="{00000000-0005-0000-0000-000000750000}"/>
    <cellStyle name="Millares 2 2 3 2 3 9" xfId="44475" xr:uid="{09CD5A83-F864-480D-AD96-C58A946B9BDB}"/>
    <cellStyle name="Millares 2 2 3 2 4" xfId="1445" xr:uid="{00000000-0005-0000-0000-000001750000}"/>
    <cellStyle name="Millares 2 2 3 2 4 2" xfId="3887" xr:uid="{00000000-0005-0000-0000-000002750000}"/>
    <cellStyle name="Millares 2 2 3 2 4 2 2" xfId="17997" xr:uid="{00000000-0005-0000-0000-000003750000}"/>
    <cellStyle name="Millares 2 2 3 2 4 2 2 2" xfId="30890" xr:uid="{00000000-0005-0000-0000-000004750000}"/>
    <cellStyle name="Millares 2 2 3 2 4 2 3" xfId="13708" xr:uid="{00000000-0005-0000-0000-000005750000}"/>
    <cellStyle name="Millares 2 2 3 2 4 2 3 2" xfId="35775" xr:uid="{00000000-0005-0000-0000-000006750000}"/>
    <cellStyle name="Millares 2 2 3 2 4 2 4" xfId="8830" xr:uid="{00000000-0005-0000-0000-000007750000}"/>
    <cellStyle name="Millares 2 2 3 2 4 2 5" xfId="25955" xr:uid="{00000000-0005-0000-0000-000008750000}"/>
    <cellStyle name="Millares 2 2 3 2 4 2 6" xfId="40784" xr:uid="{00000000-0005-0000-0000-000009750000}"/>
    <cellStyle name="Millares 2 2 3 2 4 2 7" xfId="45847" xr:uid="{AC23EF2B-F2FA-474E-BFD9-7ACCCA2BFDD9}"/>
    <cellStyle name="Millares 2 2 3 2 4 3" xfId="6361" xr:uid="{00000000-0005-0000-0000-00000A750000}"/>
    <cellStyle name="Millares 2 2 3 2 4 3 2" xfId="28454" xr:uid="{00000000-0005-0000-0000-00000B750000}"/>
    <cellStyle name="Millares 2 2 3 2 4 4" xfId="20763" xr:uid="{00000000-0005-0000-0000-00000C750000}"/>
    <cellStyle name="Millares 2 2 3 2 4 4 2" xfId="33339" xr:uid="{00000000-0005-0000-0000-00000D750000}"/>
    <cellStyle name="Millares 2 2 3 2 4 5" xfId="11272" xr:uid="{00000000-0005-0000-0000-00000E750000}"/>
    <cellStyle name="Millares 2 2 3 2 4 6" xfId="23413" xr:uid="{00000000-0005-0000-0000-00000F750000}"/>
    <cellStyle name="Millares 2 2 3 2 4 7" xfId="38243" xr:uid="{00000000-0005-0000-0000-000010750000}"/>
    <cellStyle name="Millares 2 2 3 2 4 8" xfId="43311" xr:uid="{66F38E9A-5BF5-498D-A260-CCBF6B362D9A}"/>
    <cellStyle name="Millares 2 2 3 2 5" xfId="2949" xr:uid="{00000000-0005-0000-0000-000011750000}"/>
    <cellStyle name="Millares 2 2 3 2 5 2" xfId="17059" xr:uid="{00000000-0005-0000-0000-000012750000}"/>
    <cellStyle name="Millares 2 2 3 2 5 2 2" xfId="29952" xr:uid="{00000000-0005-0000-0000-000013750000}"/>
    <cellStyle name="Millares 2 2 3 2 5 3" xfId="12770" xr:uid="{00000000-0005-0000-0000-000014750000}"/>
    <cellStyle name="Millares 2 2 3 2 5 3 2" xfId="34837" xr:uid="{00000000-0005-0000-0000-000015750000}"/>
    <cellStyle name="Millares 2 2 3 2 5 4" xfId="7892" xr:uid="{00000000-0005-0000-0000-000016750000}"/>
    <cellStyle name="Millares 2 2 3 2 5 5" xfId="25017" xr:uid="{00000000-0005-0000-0000-000017750000}"/>
    <cellStyle name="Millares 2 2 3 2 5 6" xfId="39846" xr:uid="{00000000-0005-0000-0000-000018750000}"/>
    <cellStyle name="Millares 2 2 3 2 5 7" xfId="44909" xr:uid="{19D9B394-1D94-44F0-B7C5-DE0A0B1FF76D}"/>
    <cellStyle name="Millares 2 2 3 2 6" xfId="5423" xr:uid="{00000000-0005-0000-0000-000019750000}"/>
    <cellStyle name="Millares 2 2 3 2 6 2" xfId="27516" xr:uid="{00000000-0005-0000-0000-00001A750000}"/>
    <cellStyle name="Millares 2 2 3 2 7" xfId="15504" xr:uid="{00000000-0005-0000-0000-00001B750000}"/>
    <cellStyle name="Millares 2 2 3 2 7 2" xfId="32401" xr:uid="{00000000-0005-0000-0000-00001C750000}"/>
    <cellStyle name="Millares 2 2 3 2 8" xfId="19807" xr:uid="{00000000-0005-0000-0000-00001D750000}"/>
    <cellStyle name="Millares 2 2 3 2 9" xfId="10334" xr:uid="{00000000-0005-0000-0000-00001E750000}"/>
    <cellStyle name="Millares 2 2 3 3" xfId="737" xr:uid="{00000000-0005-0000-0000-00001F750000}"/>
    <cellStyle name="Millares 2 2 3 4" xfId="1278" xr:uid="{00000000-0005-0000-0000-000020750000}"/>
    <cellStyle name="Millares 2 2 3 4 2" xfId="3723" xr:uid="{00000000-0005-0000-0000-000021750000}"/>
    <cellStyle name="Millares 2 2 3 4 2 2" xfId="17833" xr:uid="{00000000-0005-0000-0000-000022750000}"/>
    <cellStyle name="Millares 2 2 3 4 2 2 2" xfId="30726" xr:uid="{00000000-0005-0000-0000-000023750000}"/>
    <cellStyle name="Millares 2 2 3 4 2 3" xfId="13544" xr:uid="{00000000-0005-0000-0000-000024750000}"/>
    <cellStyle name="Millares 2 2 3 4 2 3 2" xfId="35611" xr:uid="{00000000-0005-0000-0000-000025750000}"/>
    <cellStyle name="Millares 2 2 3 4 2 4" xfId="8666" xr:uid="{00000000-0005-0000-0000-000026750000}"/>
    <cellStyle name="Millares 2 2 3 4 2 5" xfId="25791" xr:uid="{00000000-0005-0000-0000-000027750000}"/>
    <cellStyle name="Millares 2 2 3 4 2 6" xfId="40620" xr:uid="{00000000-0005-0000-0000-000028750000}"/>
    <cellStyle name="Millares 2 2 3 4 2 7" xfId="45683" xr:uid="{259ED09A-91BE-40A2-9AD9-9C7338BBF0E7}"/>
    <cellStyle name="Millares 2 2 3 4 3" xfId="6197" xr:uid="{00000000-0005-0000-0000-000029750000}"/>
    <cellStyle name="Millares 2 2 3 4 3 2" xfId="28290" xr:uid="{00000000-0005-0000-0000-00002A750000}"/>
    <cellStyle name="Millares 2 2 3 4 4" xfId="15340" xr:uid="{00000000-0005-0000-0000-00002B750000}"/>
    <cellStyle name="Millares 2 2 3 4 4 2" xfId="33175" xr:uid="{00000000-0005-0000-0000-00002C750000}"/>
    <cellStyle name="Millares 2 2 3 4 5" xfId="20599" xr:uid="{00000000-0005-0000-0000-00002D750000}"/>
    <cellStyle name="Millares 2 2 3 4 6" xfId="11108" xr:uid="{00000000-0005-0000-0000-00002E750000}"/>
    <cellStyle name="Millares 2 2 3 4 7" xfId="23249" xr:uid="{00000000-0005-0000-0000-00002F750000}"/>
    <cellStyle name="Millares 2 2 3 4 8" xfId="38079" xr:uid="{00000000-0005-0000-0000-000030750000}"/>
    <cellStyle name="Millares 2 2 3 4 9" xfId="43147" xr:uid="{222796EA-EF99-4B2B-950C-BA9311B32E0A}"/>
    <cellStyle name="Millares 2 2 3 5" xfId="1894" xr:uid="{00000000-0005-0000-0000-000031750000}"/>
    <cellStyle name="Millares 2 2 3 5 2" xfId="4336" xr:uid="{00000000-0005-0000-0000-000032750000}"/>
    <cellStyle name="Millares 2 2 3 5 2 2" xfId="18446" xr:uid="{00000000-0005-0000-0000-000033750000}"/>
    <cellStyle name="Millares 2 2 3 5 2 2 2" xfId="31339" xr:uid="{00000000-0005-0000-0000-000034750000}"/>
    <cellStyle name="Millares 2 2 3 5 2 3" xfId="14157" xr:uid="{00000000-0005-0000-0000-000035750000}"/>
    <cellStyle name="Millares 2 2 3 5 2 3 2" xfId="36224" xr:uid="{00000000-0005-0000-0000-000036750000}"/>
    <cellStyle name="Millares 2 2 3 5 2 4" xfId="9279" xr:uid="{00000000-0005-0000-0000-000037750000}"/>
    <cellStyle name="Millares 2 2 3 5 2 5" xfId="26404" xr:uid="{00000000-0005-0000-0000-000038750000}"/>
    <cellStyle name="Millares 2 2 3 5 2 6" xfId="41233" xr:uid="{00000000-0005-0000-0000-000039750000}"/>
    <cellStyle name="Millares 2 2 3 5 2 7" xfId="46296" xr:uid="{C92B2F00-DFEF-45E2-9234-BB8FED09122B}"/>
    <cellStyle name="Millares 2 2 3 5 3" xfId="6810" xr:uid="{00000000-0005-0000-0000-00003A750000}"/>
    <cellStyle name="Millares 2 2 3 5 3 2" xfId="28903" xr:uid="{00000000-0005-0000-0000-00003B750000}"/>
    <cellStyle name="Millares 2 2 3 5 4" xfId="15971" xr:uid="{00000000-0005-0000-0000-00003C750000}"/>
    <cellStyle name="Millares 2 2 3 5 4 2" xfId="33788" xr:uid="{00000000-0005-0000-0000-00003D750000}"/>
    <cellStyle name="Millares 2 2 3 5 5" xfId="21212" xr:uid="{00000000-0005-0000-0000-00003E750000}"/>
    <cellStyle name="Millares 2 2 3 5 6" xfId="11721" xr:uid="{00000000-0005-0000-0000-00003F750000}"/>
    <cellStyle name="Millares 2 2 3 5 7" xfId="23862" xr:uid="{00000000-0005-0000-0000-000040750000}"/>
    <cellStyle name="Millares 2 2 3 5 8" xfId="38692" xr:uid="{00000000-0005-0000-0000-000041750000}"/>
    <cellStyle name="Millares 2 2 3 5 9" xfId="43760" xr:uid="{98035768-B9F1-4D46-B40E-348039649258}"/>
    <cellStyle name="Millares 2 2 3 6" xfId="2553" xr:uid="{00000000-0005-0000-0000-000042750000}"/>
    <cellStyle name="Millares 2 2 3 6 2" xfId="4995" xr:uid="{00000000-0005-0000-0000-000043750000}"/>
    <cellStyle name="Millares 2 2 3 6 2 2" xfId="19105" xr:uid="{00000000-0005-0000-0000-000044750000}"/>
    <cellStyle name="Millares 2 2 3 6 2 2 2" xfId="31998" xr:uid="{00000000-0005-0000-0000-000045750000}"/>
    <cellStyle name="Millares 2 2 3 6 2 3" xfId="14816" xr:uid="{00000000-0005-0000-0000-000046750000}"/>
    <cellStyle name="Millares 2 2 3 6 2 3 2" xfId="36883" xr:uid="{00000000-0005-0000-0000-000047750000}"/>
    <cellStyle name="Millares 2 2 3 6 2 4" xfId="9938" xr:uid="{00000000-0005-0000-0000-000048750000}"/>
    <cellStyle name="Millares 2 2 3 6 2 5" xfId="27063" xr:uid="{00000000-0005-0000-0000-000049750000}"/>
    <cellStyle name="Millares 2 2 3 6 2 6" xfId="41892" xr:uid="{00000000-0005-0000-0000-00004A750000}"/>
    <cellStyle name="Millares 2 2 3 6 2 7" xfId="46955" xr:uid="{20024800-9876-473B-B01B-C75015843D9D}"/>
    <cellStyle name="Millares 2 2 3 6 3" xfId="7469" xr:uid="{00000000-0005-0000-0000-00004B750000}"/>
    <cellStyle name="Millares 2 2 3 6 3 2" xfId="29562" xr:uid="{00000000-0005-0000-0000-00004C750000}"/>
    <cellStyle name="Millares 2 2 3 6 4" xfId="16630" xr:uid="{00000000-0005-0000-0000-00004D750000}"/>
    <cellStyle name="Millares 2 2 3 6 4 2" xfId="34447" xr:uid="{00000000-0005-0000-0000-00004E750000}"/>
    <cellStyle name="Millares 2 2 3 6 5" xfId="21871" xr:uid="{00000000-0005-0000-0000-00004F750000}"/>
    <cellStyle name="Millares 2 2 3 6 6" xfId="12380" xr:uid="{00000000-0005-0000-0000-000050750000}"/>
    <cellStyle name="Millares 2 2 3 6 7" xfId="24521" xr:uid="{00000000-0005-0000-0000-000051750000}"/>
    <cellStyle name="Millares 2 2 3 6 8" xfId="39351" xr:uid="{00000000-0005-0000-0000-000052750000}"/>
    <cellStyle name="Millares 2 2 3 6 9" xfId="44419" xr:uid="{08C33CB4-AE5D-4D26-9343-85E9D72385F3}"/>
    <cellStyle name="Millares 2 2 3 7" xfId="1003" xr:uid="{00000000-0005-0000-0000-000053750000}"/>
    <cellStyle name="Millares 2 2 3 7 2" xfId="3448" xr:uid="{00000000-0005-0000-0000-000054750000}"/>
    <cellStyle name="Millares 2 2 3 7 2 2" xfId="17558" xr:uid="{00000000-0005-0000-0000-000055750000}"/>
    <cellStyle name="Millares 2 2 3 7 2 2 2" xfId="30451" xr:uid="{00000000-0005-0000-0000-000056750000}"/>
    <cellStyle name="Millares 2 2 3 7 2 3" xfId="13269" xr:uid="{00000000-0005-0000-0000-000057750000}"/>
    <cellStyle name="Millares 2 2 3 7 2 3 2" xfId="35336" xr:uid="{00000000-0005-0000-0000-000058750000}"/>
    <cellStyle name="Millares 2 2 3 7 2 4" xfId="8391" xr:uid="{00000000-0005-0000-0000-000059750000}"/>
    <cellStyle name="Millares 2 2 3 7 2 5" xfId="25516" xr:uid="{00000000-0005-0000-0000-00005A750000}"/>
    <cellStyle name="Millares 2 2 3 7 2 6" xfId="40345" xr:uid="{00000000-0005-0000-0000-00005B750000}"/>
    <cellStyle name="Millares 2 2 3 7 2 7" xfId="45408" xr:uid="{117FC83D-41A8-4861-92C9-570A074841AA}"/>
    <cellStyle name="Millares 2 2 3 7 3" xfId="5922" xr:uid="{00000000-0005-0000-0000-00005C750000}"/>
    <cellStyle name="Millares 2 2 3 7 3 2" xfId="28015" xr:uid="{00000000-0005-0000-0000-00005D750000}"/>
    <cellStyle name="Millares 2 2 3 7 4" xfId="20324" xr:uid="{00000000-0005-0000-0000-00005E750000}"/>
    <cellStyle name="Millares 2 2 3 7 4 2" xfId="32900" xr:uid="{00000000-0005-0000-0000-00005F750000}"/>
    <cellStyle name="Millares 2 2 3 7 5" xfId="10833" xr:uid="{00000000-0005-0000-0000-000060750000}"/>
    <cellStyle name="Millares 2 2 3 7 6" xfId="22974" xr:uid="{00000000-0005-0000-0000-000061750000}"/>
    <cellStyle name="Millares 2 2 3 7 7" xfId="37804" xr:uid="{00000000-0005-0000-0000-000062750000}"/>
    <cellStyle name="Millares 2 2 3 7 8" xfId="42872" xr:uid="{B25A0357-D35C-4071-95F6-C864D1DB00A1}"/>
    <cellStyle name="Millares 2 2 3 8" xfId="2785" xr:uid="{00000000-0005-0000-0000-000063750000}"/>
    <cellStyle name="Millares 2 2 3 8 2" xfId="16895" xr:uid="{00000000-0005-0000-0000-000064750000}"/>
    <cellStyle name="Millares 2 2 3 8 2 2" xfId="29788" xr:uid="{00000000-0005-0000-0000-000065750000}"/>
    <cellStyle name="Millares 2 2 3 8 3" xfId="12606" xr:uid="{00000000-0005-0000-0000-000066750000}"/>
    <cellStyle name="Millares 2 2 3 8 3 2" xfId="34673" xr:uid="{00000000-0005-0000-0000-000067750000}"/>
    <cellStyle name="Millares 2 2 3 8 4" xfId="7728" xr:uid="{00000000-0005-0000-0000-000068750000}"/>
    <cellStyle name="Millares 2 2 3 8 5" xfId="24853" xr:uid="{00000000-0005-0000-0000-000069750000}"/>
    <cellStyle name="Millares 2 2 3 8 6" xfId="39682" xr:uid="{00000000-0005-0000-0000-00006A750000}"/>
    <cellStyle name="Millares 2 2 3 8 7" xfId="44745" xr:uid="{C32F58A7-9E26-4403-B20F-F47F77FC72F8}"/>
    <cellStyle name="Millares 2 2 3 9" xfId="5259" xr:uid="{00000000-0005-0000-0000-00006B750000}"/>
    <cellStyle name="Millares 2 2 3 9 2" xfId="27352" xr:uid="{00000000-0005-0000-0000-00006C750000}"/>
    <cellStyle name="Millares 2 2 4" xfId="192" xr:uid="{00000000-0005-0000-0000-00006D750000}"/>
    <cellStyle name="Millares 2 2 4 10" xfId="15006" xr:uid="{00000000-0005-0000-0000-00006E750000}"/>
    <cellStyle name="Millares 2 2 4 10 2" xfId="32176" xr:uid="{00000000-0005-0000-0000-00006F750000}"/>
    <cellStyle name="Millares 2 2 4 11" xfId="19336" xr:uid="{00000000-0005-0000-0000-000070750000}"/>
    <cellStyle name="Millares 2 2 4 12" xfId="19584" xr:uid="{00000000-0005-0000-0000-000071750000}"/>
    <cellStyle name="Millares 2 2 4 13" xfId="10109" xr:uid="{00000000-0005-0000-0000-000072750000}"/>
    <cellStyle name="Millares 2 2 4 14" xfId="22250" xr:uid="{00000000-0005-0000-0000-000073750000}"/>
    <cellStyle name="Millares 2 2 4 15" xfId="37080" xr:uid="{00000000-0005-0000-0000-000074750000}"/>
    <cellStyle name="Millares 2 2 4 16" xfId="42150" xr:uid="{61CC2B0F-D826-4191-BD33-1F7F5CDE7FA3}"/>
    <cellStyle name="Millares 2 2 4 2" xfId="385" xr:uid="{00000000-0005-0000-0000-000075750000}"/>
    <cellStyle name="Millares 2 2 4 2 10" xfId="22416" xr:uid="{00000000-0005-0000-0000-000076750000}"/>
    <cellStyle name="Millares 2 2 4 2 11" xfId="37246" xr:uid="{00000000-0005-0000-0000-000077750000}"/>
    <cellStyle name="Millares 2 2 4 2 12" xfId="42314" xr:uid="{DCC1728F-8A09-406E-8585-C6DC5223F10F}"/>
    <cellStyle name="Millares 2 2 4 2 2" xfId="1999" xr:uid="{00000000-0005-0000-0000-000078750000}"/>
    <cellStyle name="Millares 2 2 4 2 2 2" xfId="4441" xr:uid="{00000000-0005-0000-0000-000079750000}"/>
    <cellStyle name="Millares 2 2 4 2 2 2 2" xfId="18551" xr:uid="{00000000-0005-0000-0000-00007A750000}"/>
    <cellStyle name="Millares 2 2 4 2 2 2 2 2" xfId="31444" xr:uid="{00000000-0005-0000-0000-00007B750000}"/>
    <cellStyle name="Millares 2 2 4 2 2 2 3" xfId="14262" xr:uid="{00000000-0005-0000-0000-00007C750000}"/>
    <cellStyle name="Millares 2 2 4 2 2 2 3 2" xfId="36329" xr:uid="{00000000-0005-0000-0000-00007D750000}"/>
    <cellStyle name="Millares 2 2 4 2 2 2 4" xfId="9384" xr:uid="{00000000-0005-0000-0000-00007E750000}"/>
    <cellStyle name="Millares 2 2 4 2 2 2 5" xfId="26509" xr:uid="{00000000-0005-0000-0000-00007F750000}"/>
    <cellStyle name="Millares 2 2 4 2 2 2 6" xfId="41338" xr:uid="{00000000-0005-0000-0000-000080750000}"/>
    <cellStyle name="Millares 2 2 4 2 2 2 7" xfId="46401" xr:uid="{9157B849-2495-4CC3-8A7C-9076F815D711}"/>
    <cellStyle name="Millares 2 2 4 2 2 3" xfId="6915" xr:uid="{00000000-0005-0000-0000-000081750000}"/>
    <cellStyle name="Millares 2 2 4 2 2 3 2" xfId="29008" xr:uid="{00000000-0005-0000-0000-000082750000}"/>
    <cellStyle name="Millares 2 2 4 2 2 4" xfId="16076" xr:uid="{00000000-0005-0000-0000-000083750000}"/>
    <cellStyle name="Millares 2 2 4 2 2 4 2" xfId="33893" xr:uid="{00000000-0005-0000-0000-000084750000}"/>
    <cellStyle name="Millares 2 2 4 2 2 5" xfId="21317" xr:uid="{00000000-0005-0000-0000-000085750000}"/>
    <cellStyle name="Millares 2 2 4 2 2 6" xfId="11826" xr:uid="{00000000-0005-0000-0000-000086750000}"/>
    <cellStyle name="Millares 2 2 4 2 2 7" xfId="23967" xr:uid="{00000000-0005-0000-0000-000087750000}"/>
    <cellStyle name="Millares 2 2 4 2 2 8" xfId="38797" xr:uid="{00000000-0005-0000-0000-000088750000}"/>
    <cellStyle name="Millares 2 2 4 2 2 9" xfId="43865" xr:uid="{58FBAEAA-8A99-4136-A73A-401ACDC8E0E1}"/>
    <cellStyle name="Millares 2 2 4 2 3" xfId="2611" xr:uid="{00000000-0005-0000-0000-000089750000}"/>
    <cellStyle name="Millares 2 2 4 2 3 2" xfId="5052" xr:uid="{00000000-0005-0000-0000-00008A750000}"/>
    <cellStyle name="Millares 2 2 4 2 3 2 2" xfId="19162" xr:uid="{00000000-0005-0000-0000-00008B750000}"/>
    <cellStyle name="Millares 2 2 4 2 3 2 2 2" xfId="32055" xr:uid="{00000000-0005-0000-0000-00008C750000}"/>
    <cellStyle name="Millares 2 2 4 2 3 2 3" xfId="14873" xr:uid="{00000000-0005-0000-0000-00008D750000}"/>
    <cellStyle name="Millares 2 2 4 2 3 2 3 2" xfId="36940" xr:uid="{00000000-0005-0000-0000-00008E750000}"/>
    <cellStyle name="Millares 2 2 4 2 3 2 4" xfId="9995" xr:uid="{00000000-0005-0000-0000-00008F750000}"/>
    <cellStyle name="Millares 2 2 4 2 3 2 5" xfId="27120" xr:uid="{00000000-0005-0000-0000-000090750000}"/>
    <cellStyle name="Millares 2 2 4 2 3 2 6" xfId="41949" xr:uid="{00000000-0005-0000-0000-000091750000}"/>
    <cellStyle name="Millares 2 2 4 2 3 2 7" xfId="47012" xr:uid="{4A200905-A45B-4029-AA22-8D9B478819FC}"/>
    <cellStyle name="Millares 2 2 4 2 3 3" xfId="7526" xr:uid="{00000000-0005-0000-0000-000092750000}"/>
    <cellStyle name="Millares 2 2 4 2 3 3 2" xfId="29619" xr:uid="{00000000-0005-0000-0000-000093750000}"/>
    <cellStyle name="Millares 2 2 4 2 3 4" xfId="16687" xr:uid="{00000000-0005-0000-0000-000094750000}"/>
    <cellStyle name="Millares 2 2 4 2 3 4 2" xfId="34504" xr:uid="{00000000-0005-0000-0000-000095750000}"/>
    <cellStyle name="Millares 2 2 4 2 3 5" xfId="21928" xr:uid="{00000000-0005-0000-0000-000096750000}"/>
    <cellStyle name="Millares 2 2 4 2 3 6" xfId="12437" xr:uid="{00000000-0005-0000-0000-000097750000}"/>
    <cellStyle name="Millares 2 2 4 2 3 7" xfId="24578" xr:uid="{00000000-0005-0000-0000-000098750000}"/>
    <cellStyle name="Millares 2 2 4 2 3 8" xfId="39408" xr:uid="{00000000-0005-0000-0000-000099750000}"/>
    <cellStyle name="Millares 2 2 4 2 3 9" xfId="44476" xr:uid="{12E9B250-0FBF-45AF-9358-3933A9145E17}"/>
    <cellStyle name="Millares 2 2 4 2 4" xfId="1386" xr:uid="{00000000-0005-0000-0000-00009A750000}"/>
    <cellStyle name="Millares 2 2 4 2 4 2" xfId="3828" xr:uid="{00000000-0005-0000-0000-00009B750000}"/>
    <cellStyle name="Millares 2 2 4 2 4 2 2" xfId="17938" xr:uid="{00000000-0005-0000-0000-00009C750000}"/>
    <cellStyle name="Millares 2 2 4 2 4 2 2 2" xfId="30831" xr:uid="{00000000-0005-0000-0000-00009D750000}"/>
    <cellStyle name="Millares 2 2 4 2 4 2 3" xfId="13649" xr:uid="{00000000-0005-0000-0000-00009E750000}"/>
    <cellStyle name="Millares 2 2 4 2 4 2 3 2" xfId="35716" xr:uid="{00000000-0005-0000-0000-00009F750000}"/>
    <cellStyle name="Millares 2 2 4 2 4 2 4" xfId="8771" xr:uid="{00000000-0005-0000-0000-0000A0750000}"/>
    <cellStyle name="Millares 2 2 4 2 4 2 5" xfId="25896" xr:uid="{00000000-0005-0000-0000-0000A1750000}"/>
    <cellStyle name="Millares 2 2 4 2 4 2 6" xfId="40725" xr:uid="{00000000-0005-0000-0000-0000A2750000}"/>
    <cellStyle name="Millares 2 2 4 2 4 2 7" xfId="45788" xr:uid="{9BD1AF51-53E9-4C75-916D-2BE601840C3A}"/>
    <cellStyle name="Millares 2 2 4 2 4 3" xfId="6302" xr:uid="{00000000-0005-0000-0000-0000A3750000}"/>
    <cellStyle name="Millares 2 2 4 2 4 3 2" xfId="28395" xr:uid="{00000000-0005-0000-0000-0000A4750000}"/>
    <cellStyle name="Millares 2 2 4 2 4 4" xfId="20704" xr:uid="{00000000-0005-0000-0000-0000A5750000}"/>
    <cellStyle name="Millares 2 2 4 2 4 4 2" xfId="33280" xr:uid="{00000000-0005-0000-0000-0000A6750000}"/>
    <cellStyle name="Millares 2 2 4 2 4 5" xfId="11213" xr:uid="{00000000-0005-0000-0000-0000A7750000}"/>
    <cellStyle name="Millares 2 2 4 2 4 6" xfId="23354" xr:uid="{00000000-0005-0000-0000-0000A8750000}"/>
    <cellStyle name="Millares 2 2 4 2 4 7" xfId="38184" xr:uid="{00000000-0005-0000-0000-0000A9750000}"/>
    <cellStyle name="Millares 2 2 4 2 4 8" xfId="43252" xr:uid="{EA3F5C09-1DE4-4F53-A2C5-D83FBA641121}"/>
    <cellStyle name="Millares 2 2 4 2 5" xfId="2890" xr:uid="{00000000-0005-0000-0000-0000AA750000}"/>
    <cellStyle name="Millares 2 2 4 2 5 2" xfId="17000" xr:uid="{00000000-0005-0000-0000-0000AB750000}"/>
    <cellStyle name="Millares 2 2 4 2 5 2 2" xfId="29893" xr:uid="{00000000-0005-0000-0000-0000AC750000}"/>
    <cellStyle name="Millares 2 2 4 2 5 3" xfId="12711" xr:uid="{00000000-0005-0000-0000-0000AD750000}"/>
    <cellStyle name="Millares 2 2 4 2 5 3 2" xfId="34778" xr:uid="{00000000-0005-0000-0000-0000AE750000}"/>
    <cellStyle name="Millares 2 2 4 2 5 4" xfId="7833" xr:uid="{00000000-0005-0000-0000-0000AF750000}"/>
    <cellStyle name="Millares 2 2 4 2 5 5" xfId="24958" xr:uid="{00000000-0005-0000-0000-0000B0750000}"/>
    <cellStyle name="Millares 2 2 4 2 5 6" xfId="39787" xr:uid="{00000000-0005-0000-0000-0000B1750000}"/>
    <cellStyle name="Millares 2 2 4 2 5 7" xfId="44850" xr:uid="{B5F28018-BDB2-44B6-A57C-4ECA67DB8F16}"/>
    <cellStyle name="Millares 2 2 4 2 6" xfId="5364" xr:uid="{00000000-0005-0000-0000-0000B2750000}"/>
    <cellStyle name="Millares 2 2 4 2 6 2" xfId="27457" xr:uid="{00000000-0005-0000-0000-0000B3750000}"/>
    <cellStyle name="Millares 2 2 4 2 7" xfId="15445" xr:uid="{00000000-0005-0000-0000-0000B4750000}"/>
    <cellStyle name="Millares 2 2 4 2 7 2" xfId="32342" xr:uid="{00000000-0005-0000-0000-0000B5750000}"/>
    <cellStyle name="Millares 2 2 4 2 8" xfId="19748" xr:uid="{00000000-0005-0000-0000-0000B6750000}"/>
    <cellStyle name="Millares 2 2 4 2 9" xfId="10275" xr:uid="{00000000-0005-0000-0000-0000B7750000}"/>
    <cellStyle name="Millares 2 2 4 3" xfId="738" xr:uid="{00000000-0005-0000-0000-0000B8750000}"/>
    <cellStyle name="Millares 2 2 4 4" xfId="1219" xr:uid="{00000000-0005-0000-0000-0000B9750000}"/>
    <cellStyle name="Millares 2 2 4 4 2" xfId="3664" xr:uid="{00000000-0005-0000-0000-0000BA750000}"/>
    <cellStyle name="Millares 2 2 4 4 2 2" xfId="17774" xr:uid="{00000000-0005-0000-0000-0000BB750000}"/>
    <cellStyle name="Millares 2 2 4 4 2 2 2" xfId="30667" xr:uid="{00000000-0005-0000-0000-0000BC750000}"/>
    <cellStyle name="Millares 2 2 4 4 2 3" xfId="13485" xr:uid="{00000000-0005-0000-0000-0000BD750000}"/>
    <cellStyle name="Millares 2 2 4 4 2 3 2" xfId="35552" xr:uid="{00000000-0005-0000-0000-0000BE750000}"/>
    <cellStyle name="Millares 2 2 4 4 2 4" xfId="8607" xr:uid="{00000000-0005-0000-0000-0000BF750000}"/>
    <cellStyle name="Millares 2 2 4 4 2 5" xfId="25732" xr:uid="{00000000-0005-0000-0000-0000C0750000}"/>
    <cellStyle name="Millares 2 2 4 4 2 6" xfId="40561" xr:uid="{00000000-0005-0000-0000-0000C1750000}"/>
    <cellStyle name="Millares 2 2 4 4 2 7" xfId="45624" xr:uid="{DA071A6F-42CA-4CAB-B4F6-034A75CE1820}"/>
    <cellStyle name="Millares 2 2 4 4 3" xfId="6138" xr:uid="{00000000-0005-0000-0000-0000C2750000}"/>
    <cellStyle name="Millares 2 2 4 4 3 2" xfId="28231" xr:uid="{00000000-0005-0000-0000-0000C3750000}"/>
    <cellStyle name="Millares 2 2 4 4 4" xfId="15281" xr:uid="{00000000-0005-0000-0000-0000C4750000}"/>
    <cellStyle name="Millares 2 2 4 4 4 2" xfId="33116" xr:uid="{00000000-0005-0000-0000-0000C5750000}"/>
    <cellStyle name="Millares 2 2 4 4 5" xfId="20540" xr:uid="{00000000-0005-0000-0000-0000C6750000}"/>
    <cellStyle name="Millares 2 2 4 4 6" xfId="11049" xr:uid="{00000000-0005-0000-0000-0000C7750000}"/>
    <cellStyle name="Millares 2 2 4 4 7" xfId="23190" xr:uid="{00000000-0005-0000-0000-0000C8750000}"/>
    <cellStyle name="Millares 2 2 4 4 8" xfId="38020" xr:uid="{00000000-0005-0000-0000-0000C9750000}"/>
    <cellStyle name="Millares 2 2 4 4 9" xfId="43088" xr:uid="{2846D57B-64D0-45BD-9CF0-0C8DAB6F4FCF}"/>
    <cellStyle name="Millares 2 2 4 5" xfId="1835" xr:uid="{00000000-0005-0000-0000-0000CA750000}"/>
    <cellStyle name="Millares 2 2 4 5 2" xfId="4277" xr:uid="{00000000-0005-0000-0000-0000CB750000}"/>
    <cellStyle name="Millares 2 2 4 5 2 2" xfId="18387" xr:uid="{00000000-0005-0000-0000-0000CC750000}"/>
    <cellStyle name="Millares 2 2 4 5 2 2 2" xfId="31280" xr:uid="{00000000-0005-0000-0000-0000CD750000}"/>
    <cellStyle name="Millares 2 2 4 5 2 3" xfId="14098" xr:uid="{00000000-0005-0000-0000-0000CE750000}"/>
    <cellStyle name="Millares 2 2 4 5 2 3 2" xfId="36165" xr:uid="{00000000-0005-0000-0000-0000CF750000}"/>
    <cellStyle name="Millares 2 2 4 5 2 4" xfId="9220" xr:uid="{00000000-0005-0000-0000-0000D0750000}"/>
    <cellStyle name="Millares 2 2 4 5 2 5" xfId="26345" xr:uid="{00000000-0005-0000-0000-0000D1750000}"/>
    <cellStyle name="Millares 2 2 4 5 2 6" xfId="41174" xr:uid="{00000000-0005-0000-0000-0000D2750000}"/>
    <cellStyle name="Millares 2 2 4 5 2 7" xfId="46237" xr:uid="{168A07BE-2556-4966-AB6F-F35F4F88EE4F}"/>
    <cellStyle name="Millares 2 2 4 5 3" xfId="6751" xr:uid="{00000000-0005-0000-0000-0000D3750000}"/>
    <cellStyle name="Millares 2 2 4 5 3 2" xfId="28844" xr:uid="{00000000-0005-0000-0000-0000D4750000}"/>
    <cellStyle name="Millares 2 2 4 5 4" xfId="15912" xr:uid="{00000000-0005-0000-0000-0000D5750000}"/>
    <cellStyle name="Millares 2 2 4 5 4 2" xfId="33729" xr:uid="{00000000-0005-0000-0000-0000D6750000}"/>
    <cellStyle name="Millares 2 2 4 5 5" xfId="21153" xr:uid="{00000000-0005-0000-0000-0000D7750000}"/>
    <cellStyle name="Millares 2 2 4 5 6" xfId="11662" xr:uid="{00000000-0005-0000-0000-0000D8750000}"/>
    <cellStyle name="Millares 2 2 4 5 7" xfId="23803" xr:uid="{00000000-0005-0000-0000-0000D9750000}"/>
    <cellStyle name="Millares 2 2 4 5 8" xfId="38633" xr:uid="{00000000-0005-0000-0000-0000DA750000}"/>
    <cellStyle name="Millares 2 2 4 5 9" xfId="43701" xr:uid="{7E357DEE-E489-4905-94AA-9DB6887AA180}"/>
    <cellStyle name="Millares 2 2 4 6" xfId="2491" xr:uid="{00000000-0005-0000-0000-0000DB750000}"/>
    <cellStyle name="Millares 2 2 4 6 2" xfId="4933" xr:uid="{00000000-0005-0000-0000-0000DC750000}"/>
    <cellStyle name="Millares 2 2 4 6 2 2" xfId="19043" xr:uid="{00000000-0005-0000-0000-0000DD750000}"/>
    <cellStyle name="Millares 2 2 4 6 2 2 2" xfId="31936" xr:uid="{00000000-0005-0000-0000-0000DE750000}"/>
    <cellStyle name="Millares 2 2 4 6 2 3" xfId="14754" xr:uid="{00000000-0005-0000-0000-0000DF750000}"/>
    <cellStyle name="Millares 2 2 4 6 2 3 2" xfId="36821" xr:uid="{00000000-0005-0000-0000-0000E0750000}"/>
    <cellStyle name="Millares 2 2 4 6 2 4" xfId="9876" xr:uid="{00000000-0005-0000-0000-0000E1750000}"/>
    <cellStyle name="Millares 2 2 4 6 2 5" xfId="27001" xr:uid="{00000000-0005-0000-0000-0000E2750000}"/>
    <cellStyle name="Millares 2 2 4 6 2 6" xfId="41830" xr:uid="{00000000-0005-0000-0000-0000E3750000}"/>
    <cellStyle name="Millares 2 2 4 6 2 7" xfId="46893" xr:uid="{899E409C-C85A-4241-97A7-B5126E08E6CA}"/>
    <cellStyle name="Millares 2 2 4 6 3" xfId="7407" xr:uid="{00000000-0005-0000-0000-0000E4750000}"/>
    <cellStyle name="Millares 2 2 4 6 3 2" xfId="29500" xr:uid="{00000000-0005-0000-0000-0000E5750000}"/>
    <cellStyle name="Millares 2 2 4 6 4" xfId="16568" xr:uid="{00000000-0005-0000-0000-0000E6750000}"/>
    <cellStyle name="Millares 2 2 4 6 4 2" xfId="34385" xr:uid="{00000000-0005-0000-0000-0000E7750000}"/>
    <cellStyle name="Millares 2 2 4 6 5" xfId="21809" xr:uid="{00000000-0005-0000-0000-0000E8750000}"/>
    <cellStyle name="Millares 2 2 4 6 6" xfId="12318" xr:uid="{00000000-0005-0000-0000-0000E9750000}"/>
    <cellStyle name="Millares 2 2 4 6 7" xfId="24459" xr:uid="{00000000-0005-0000-0000-0000EA750000}"/>
    <cellStyle name="Millares 2 2 4 6 8" xfId="39289" xr:uid="{00000000-0005-0000-0000-0000EB750000}"/>
    <cellStyle name="Millares 2 2 4 6 9" xfId="44357" xr:uid="{B4C89D18-7145-4483-AF5F-21FD55A4917F}"/>
    <cellStyle name="Millares 2 2 4 7" xfId="944" xr:uid="{00000000-0005-0000-0000-0000EC750000}"/>
    <cellStyle name="Millares 2 2 4 7 2" xfId="3389" xr:uid="{00000000-0005-0000-0000-0000ED750000}"/>
    <cellStyle name="Millares 2 2 4 7 2 2" xfId="17499" xr:uid="{00000000-0005-0000-0000-0000EE750000}"/>
    <cellStyle name="Millares 2 2 4 7 2 2 2" xfId="30392" xr:uid="{00000000-0005-0000-0000-0000EF750000}"/>
    <cellStyle name="Millares 2 2 4 7 2 3" xfId="13210" xr:uid="{00000000-0005-0000-0000-0000F0750000}"/>
    <cellStyle name="Millares 2 2 4 7 2 3 2" xfId="35277" xr:uid="{00000000-0005-0000-0000-0000F1750000}"/>
    <cellStyle name="Millares 2 2 4 7 2 4" xfId="8332" xr:uid="{00000000-0005-0000-0000-0000F2750000}"/>
    <cellStyle name="Millares 2 2 4 7 2 5" xfId="25457" xr:uid="{00000000-0005-0000-0000-0000F3750000}"/>
    <cellStyle name="Millares 2 2 4 7 2 6" xfId="40286" xr:uid="{00000000-0005-0000-0000-0000F4750000}"/>
    <cellStyle name="Millares 2 2 4 7 2 7" xfId="45349" xr:uid="{DE854C87-EECE-40E1-9A52-CF9EC421187F}"/>
    <cellStyle name="Millares 2 2 4 7 3" xfId="5863" xr:uid="{00000000-0005-0000-0000-0000F5750000}"/>
    <cellStyle name="Millares 2 2 4 7 3 2" xfId="27956" xr:uid="{00000000-0005-0000-0000-0000F6750000}"/>
    <cellStyle name="Millares 2 2 4 7 4" xfId="20265" xr:uid="{00000000-0005-0000-0000-0000F7750000}"/>
    <cellStyle name="Millares 2 2 4 7 4 2" xfId="32841" xr:uid="{00000000-0005-0000-0000-0000F8750000}"/>
    <cellStyle name="Millares 2 2 4 7 5" xfId="10774" xr:uid="{00000000-0005-0000-0000-0000F9750000}"/>
    <cellStyle name="Millares 2 2 4 7 6" xfId="22915" xr:uid="{00000000-0005-0000-0000-0000FA750000}"/>
    <cellStyle name="Millares 2 2 4 7 7" xfId="37745" xr:uid="{00000000-0005-0000-0000-0000FB750000}"/>
    <cellStyle name="Millares 2 2 4 7 8" xfId="42813" xr:uid="{C5AAF1B2-7EB3-457F-94FB-60CB636BFEB3}"/>
    <cellStyle name="Millares 2 2 4 8" xfId="2726" xr:uid="{00000000-0005-0000-0000-0000FC750000}"/>
    <cellStyle name="Millares 2 2 4 8 2" xfId="16836" xr:uid="{00000000-0005-0000-0000-0000FD750000}"/>
    <cellStyle name="Millares 2 2 4 8 2 2" xfId="29729" xr:uid="{00000000-0005-0000-0000-0000FE750000}"/>
    <cellStyle name="Millares 2 2 4 8 3" xfId="12547" xr:uid="{00000000-0005-0000-0000-0000FF750000}"/>
    <cellStyle name="Millares 2 2 4 8 3 2" xfId="34614" xr:uid="{00000000-0005-0000-0000-000000760000}"/>
    <cellStyle name="Millares 2 2 4 8 4" xfId="7669" xr:uid="{00000000-0005-0000-0000-000001760000}"/>
    <cellStyle name="Millares 2 2 4 8 5" xfId="24792" xr:uid="{00000000-0005-0000-0000-000002760000}"/>
    <cellStyle name="Millares 2 2 4 8 6" xfId="39621" xr:uid="{00000000-0005-0000-0000-000003760000}"/>
    <cellStyle name="Millares 2 2 4 8 7" xfId="44686" xr:uid="{50630B65-A589-4FED-931B-2E04C8B1B8A8}"/>
    <cellStyle name="Millares 2 2 4 9" xfId="5198" xr:uid="{00000000-0005-0000-0000-000004760000}"/>
    <cellStyle name="Millares 2 2 4 9 2" xfId="27291" xr:uid="{00000000-0005-0000-0000-000005760000}"/>
    <cellStyle name="Millares 2 2 5" xfId="540" xr:uid="{00000000-0005-0000-0000-000006760000}"/>
    <cellStyle name="Millares 2 2 5 10" xfId="19900" xr:uid="{00000000-0005-0000-0000-000007760000}"/>
    <cellStyle name="Millares 2 2 5 11" xfId="10427" xr:uid="{00000000-0005-0000-0000-000008760000}"/>
    <cellStyle name="Millares 2 2 5 12" xfId="22568" xr:uid="{00000000-0005-0000-0000-000009760000}"/>
    <cellStyle name="Millares 2 2 5 13" xfId="37398" xr:uid="{00000000-0005-0000-0000-00000A760000}"/>
    <cellStyle name="Millares 2 2 5 14" xfId="42466" xr:uid="{32A4CD50-072A-47EE-B635-26F827D7F2AC}"/>
    <cellStyle name="Millares 2 2 5 2" xfId="739" xr:uid="{00000000-0005-0000-0000-00000B760000}"/>
    <cellStyle name="Millares 2 2 5 3" xfId="1538" xr:uid="{00000000-0005-0000-0000-00000C760000}"/>
    <cellStyle name="Millares 2 2 5 3 2" xfId="3980" xr:uid="{00000000-0005-0000-0000-00000D760000}"/>
    <cellStyle name="Millares 2 2 5 3 2 2" xfId="18090" xr:uid="{00000000-0005-0000-0000-00000E760000}"/>
    <cellStyle name="Millares 2 2 5 3 2 2 2" xfId="30983" xr:uid="{00000000-0005-0000-0000-00000F760000}"/>
    <cellStyle name="Millares 2 2 5 3 2 3" xfId="13801" xr:uid="{00000000-0005-0000-0000-000010760000}"/>
    <cellStyle name="Millares 2 2 5 3 2 3 2" xfId="35868" xr:uid="{00000000-0005-0000-0000-000011760000}"/>
    <cellStyle name="Millares 2 2 5 3 2 4" xfId="8923" xr:uid="{00000000-0005-0000-0000-000012760000}"/>
    <cellStyle name="Millares 2 2 5 3 2 5" xfId="26048" xr:uid="{00000000-0005-0000-0000-000013760000}"/>
    <cellStyle name="Millares 2 2 5 3 2 6" xfId="40877" xr:uid="{00000000-0005-0000-0000-000014760000}"/>
    <cellStyle name="Millares 2 2 5 3 2 7" xfId="45940" xr:uid="{CE1E7889-14A2-4744-95A6-5A4154CA7DF0}"/>
    <cellStyle name="Millares 2 2 5 3 3" xfId="6454" xr:uid="{00000000-0005-0000-0000-000015760000}"/>
    <cellStyle name="Millares 2 2 5 3 3 2" xfId="28547" xr:uid="{00000000-0005-0000-0000-000016760000}"/>
    <cellStyle name="Millares 2 2 5 3 4" xfId="15597" xr:uid="{00000000-0005-0000-0000-000017760000}"/>
    <cellStyle name="Millares 2 2 5 3 4 2" xfId="33432" xr:uid="{00000000-0005-0000-0000-000018760000}"/>
    <cellStyle name="Millares 2 2 5 3 5" xfId="20856" xr:uid="{00000000-0005-0000-0000-000019760000}"/>
    <cellStyle name="Millares 2 2 5 3 6" xfId="11365" xr:uid="{00000000-0005-0000-0000-00001A760000}"/>
    <cellStyle name="Millares 2 2 5 3 7" xfId="23506" xr:uid="{00000000-0005-0000-0000-00001B760000}"/>
    <cellStyle name="Millares 2 2 5 3 8" xfId="38336" xr:uid="{00000000-0005-0000-0000-00001C760000}"/>
    <cellStyle name="Millares 2 2 5 3 9" xfId="43404" xr:uid="{50702BCC-DF80-44C5-B365-16183DFA511B}"/>
    <cellStyle name="Millares 2 2 5 4" xfId="2151" xr:uid="{00000000-0005-0000-0000-00001D760000}"/>
    <cellStyle name="Millares 2 2 5 4 2" xfId="4593" xr:uid="{00000000-0005-0000-0000-00001E760000}"/>
    <cellStyle name="Millares 2 2 5 4 2 2" xfId="18703" xr:uid="{00000000-0005-0000-0000-00001F760000}"/>
    <cellStyle name="Millares 2 2 5 4 2 2 2" xfId="31596" xr:uid="{00000000-0005-0000-0000-000020760000}"/>
    <cellStyle name="Millares 2 2 5 4 2 3" xfId="14414" xr:uid="{00000000-0005-0000-0000-000021760000}"/>
    <cellStyle name="Millares 2 2 5 4 2 3 2" xfId="36481" xr:uid="{00000000-0005-0000-0000-000022760000}"/>
    <cellStyle name="Millares 2 2 5 4 2 4" xfId="9536" xr:uid="{00000000-0005-0000-0000-000023760000}"/>
    <cellStyle name="Millares 2 2 5 4 2 5" xfId="26661" xr:uid="{00000000-0005-0000-0000-000024760000}"/>
    <cellStyle name="Millares 2 2 5 4 2 6" xfId="41490" xr:uid="{00000000-0005-0000-0000-000025760000}"/>
    <cellStyle name="Millares 2 2 5 4 2 7" xfId="46553" xr:uid="{7063DED7-D124-4FDE-8C91-1E3D901AE557}"/>
    <cellStyle name="Millares 2 2 5 4 3" xfId="7067" xr:uid="{00000000-0005-0000-0000-000026760000}"/>
    <cellStyle name="Millares 2 2 5 4 3 2" xfId="29160" xr:uid="{00000000-0005-0000-0000-000027760000}"/>
    <cellStyle name="Millares 2 2 5 4 4" xfId="16228" xr:uid="{00000000-0005-0000-0000-000028760000}"/>
    <cellStyle name="Millares 2 2 5 4 4 2" xfId="34045" xr:uid="{00000000-0005-0000-0000-000029760000}"/>
    <cellStyle name="Millares 2 2 5 4 5" xfId="21469" xr:uid="{00000000-0005-0000-0000-00002A760000}"/>
    <cellStyle name="Millares 2 2 5 4 6" xfId="11978" xr:uid="{00000000-0005-0000-0000-00002B760000}"/>
    <cellStyle name="Millares 2 2 5 4 7" xfId="24119" xr:uid="{00000000-0005-0000-0000-00002C760000}"/>
    <cellStyle name="Millares 2 2 5 4 8" xfId="38949" xr:uid="{00000000-0005-0000-0000-00002D760000}"/>
    <cellStyle name="Millares 2 2 5 4 9" xfId="44017" xr:uid="{DCAA1F4E-0E4A-4A2B-B545-CFD6F41E4E04}"/>
    <cellStyle name="Millares 2 2 5 5" xfId="1096" xr:uid="{00000000-0005-0000-0000-00002E760000}"/>
    <cellStyle name="Millares 2 2 5 5 2" xfId="3541" xr:uid="{00000000-0005-0000-0000-00002F760000}"/>
    <cellStyle name="Millares 2 2 5 5 2 2" xfId="17651" xr:uid="{00000000-0005-0000-0000-000030760000}"/>
    <cellStyle name="Millares 2 2 5 5 2 2 2" xfId="30544" xr:uid="{00000000-0005-0000-0000-000031760000}"/>
    <cellStyle name="Millares 2 2 5 5 2 3" xfId="13362" xr:uid="{00000000-0005-0000-0000-000032760000}"/>
    <cellStyle name="Millares 2 2 5 5 2 3 2" xfId="35429" xr:uid="{00000000-0005-0000-0000-000033760000}"/>
    <cellStyle name="Millares 2 2 5 5 2 4" xfId="8484" xr:uid="{00000000-0005-0000-0000-000034760000}"/>
    <cellStyle name="Millares 2 2 5 5 2 5" xfId="25609" xr:uid="{00000000-0005-0000-0000-000035760000}"/>
    <cellStyle name="Millares 2 2 5 5 2 6" xfId="40438" xr:uid="{00000000-0005-0000-0000-000036760000}"/>
    <cellStyle name="Millares 2 2 5 5 2 7" xfId="45501" xr:uid="{AC55413E-8E10-4B4C-9479-F331F721B1DC}"/>
    <cellStyle name="Millares 2 2 5 5 3" xfId="6015" xr:uid="{00000000-0005-0000-0000-000037760000}"/>
    <cellStyle name="Millares 2 2 5 5 3 2" xfId="28108" xr:uid="{00000000-0005-0000-0000-000038760000}"/>
    <cellStyle name="Millares 2 2 5 5 4" xfId="20417" xr:uid="{00000000-0005-0000-0000-000039760000}"/>
    <cellStyle name="Millares 2 2 5 5 4 2" xfId="32993" xr:uid="{00000000-0005-0000-0000-00003A760000}"/>
    <cellStyle name="Millares 2 2 5 5 5" xfId="10926" xr:uid="{00000000-0005-0000-0000-00003B760000}"/>
    <cellStyle name="Millares 2 2 5 5 6" xfId="23067" xr:uid="{00000000-0005-0000-0000-00003C760000}"/>
    <cellStyle name="Millares 2 2 5 5 7" xfId="37897" xr:uid="{00000000-0005-0000-0000-00003D760000}"/>
    <cellStyle name="Millares 2 2 5 5 8" xfId="42965" xr:uid="{FFFC6475-10EF-445A-B255-4E9A159EA3B6}"/>
    <cellStyle name="Millares 2 2 5 6" xfId="3042" xr:uid="{00000000-0005-0000-0000-00003E760000}"/>
    <cellStyle name="Millares 2 2 5 6 2" xfId="17152" xr:uid="{00000000-0005-0000-0000-00003F760000}"/>
    <cellStyle name="Millares 2 2 5 6 2 2" xfId="30045" xr:uid="{00000000-0005-0000-0000-000040760000}"/>
    <cellStyle name="Millares 2 2 5 6 3" xfId="12863" xr:uid="{00000000-0005-0000-0000-000041760000}"/>
    <cellStyle name="Millares 2 2 5 6 3 2" xfId="34930" xr:uid="{00000000-0005-0000-0000-000042760000}"/>
    <cellStyle name="Millares 2 2 5 6 4" xfId="7985" xr:uid="{00000000-0005-0000-0000-000043760000}"/>
    <cellStyle name="Millares 2 2 5 6 5" xfId="25110" xr:uid="{00000000-0005-0000-0000-000044760000}"/>
    <cellStyle name="Millares 2 2 5 6 6" xfId="39939" xr:uid="{00000000-0005-0000-0000-000045760000}"/>
    <cellStyle name="Millares 2 2 5 6 7" xfId="45002" xr:uid="{6F9405CD-4E1C-4A4D-9301-F9D992F767A4}"/>
    <cellStyle name="Millares 2 2 5 7" xfId="5516" xr:uid="{00000000-0005-0000-0000-000046760000}"/>
    <cellStyle name="Millares 2 2 5 7 2" xfId="27609" xr:uid="{00000000-0005-0000-0000-000047760000}"/>
    <cellStyle name="Millares 2 2 5 8" xfId="15158" xr:uid="{00000000-0005-0000-0000-000048760000}"/>
    <cellStyle name="Millares 2 2 5 8 2" xfId="32494" xr:uid="{00000000-0005-0000-0000-000049760000}"/>
    <cellStyle name="Millares 2 2 5 9" xfId="19488" xr:uid="{00000000-0005-0000-0000-00004A760000}"/>
    <cellStyle name="Millares 2 2 6" xfId="362" xr:uid="{00000000-0005-0000-0000-00004B760000}"/>
    <cellStyle name="Millares 2 2 6 10" xfId="10255" xr:uid="{00000000-0005-0000-0000-00004C760000}"/>
    <cellStyle name="Millares 2 2 6 11" xfId="22396" xr:uid="{00000000-0005-0000-0000-00004D760000}"/>
    <cellStyle name="Millares 2 2 6 12" xfId="37226" xr:uid="{00000000-0005-0000-0000-00004E760000}"/>
    <cellStyle name="Millares 2 2 6 13" xfId="42294" xr:uid="{899C65C2-3220-4F29-B5A7-7C8367630574}"/>
    <cellStyle name="Millares 2 2 6 2" xfId="1366" xr:uid="{00000000-0005-0000-0000-00004F760000}"/>
    <cellStyle name="Millares 2 2 6 2 2" xfId="3808" xr:uid="{00000000-0005-0000-0000-000050760000}"/>
    <cellStyle name="Millares 2 2 6 2 2 2" xfId="17918" xr:uid="{00000000-0005-0000-0000-000051760000}"/>
    <cellStyle name="Millares 2 2 6 2 2 2 2" xfId="30811" xr:uid="{00000000-0005-0000-0000-000052760000}"/>
    <cellStyle name="Millares 2 2 6 2 2 3" xfId="13629" xr:uid="{00000000-0005-0000-0000-000053760000}"/>
    <cellStyle name="Millares 2 2 6 2 2 3 2" xfId="35696" xr:uid="{00000000-0005-0000-0000-000054760000}"/>
    <cellStyle name="Millares 2 2 6 2 2 4" xfId="8751" xr:uid="{00000000-0005-0000-0000-000055760000}"/>
    <cellStyle name="Millares 2 2 6 2 2 5" xfId="25876" xr:uid="{00000000-0005-0000-0000-000056760000}"/>
    <cellStyle name="Millares 2 2 6 2 2 6" xfId="40705" xr:uid="{00000000-0005-0000-0000-000057760000}"/>
    <cellStyle name="Millares 2 2 6 2 2 7" xfId="45768" xr:uid="{8CEEE140-9511-4770-9AF4-87F7D7C04CBC}"/>
    <cellStyle name="Millares 2 2 6 2 3" xfId="6282" xr:uid="{00000000-0005-0000-0000-000058760000}"/>
    <cellStyle name="Millares 2 2 6 2 3 2" xfId="28375" xr:uid="{00000000-0005-0000-0000-000059760000}"/>
    <cellStyle name="Millares 2 2 6 2 4" xfId="15425" xr:uid="{00000000-0005-0000-0000-00005A760000}"/>
    <cellStyle name="Millares 2 2 6 2 4 2" xfId="33260" xr:uid="{00000000-0005-0000-0000-00005B760000}"/>
    <cellStyle name="Millares 2 2 6 2 5" xfId="20684" xr:uid="{00000000-0005-0000-0000-00005C760000}"/>
    <cellStyle name="Millares 2 2 6 2 6" xfId="11193" xr:uid="{00000000-0005-0000-0000-00005D760000}"/>
    <cellStyle name="Millares 2 2 6 2 7" xfId="23334" xr:uid="{00000000-0005-0000-0000-00005E760000}"/>
    <cellStyle name="Millares 2 2 6 2 8" xfId="38164" xr:uid="{00000000-0005-0000-0000-00005F760000}"/>
    <cellStyle name="Millares 2 2 6 2 9" xfId="43232" xr:uid="{5544E15C-7F1E-4D73-AC9F-2032475D689B}"/>
    <cellStyle name="Millares 2 2 6 3" xfId="1979" xr:uid="{00000000-0005-0000-0000-000060760000}"/>
    <cellStyle name="Millares 2 2 6 3 2" xfId="4421" xr:uid="{00000000-0005-0000-0000-000061760000}"/>
    <cellStyle name="Millares 2 2 6 3 2 2" xfId="18531" xr:uid="{00000000-0005-0000-0000-000062760000}"/>
    <cellStyle name="Millares 2 2 6 3 2 2 2" xfId="31424" xr:uid="{00000000-0005-0000-0000-000063760000}"/>
    <cellStyle name="Millares 2 2 6 3 2 3" xfId="14242" xr:uid="{00000000-0005-0000-0000-000064760000}"/>
    <cellStyle name="Millares 2 2 6 3 2 3 2" xfId="36309" xr:uid="{00000000-0005-0000-0000-000065760000}"/>
    <cellStyle name="Millares 2 2 6 3 2 4" xfId="9364" xr:uid="{00000000-0005-0000-0000-000066760000}"/>
    <cellStyle name="Millares 2 2 6 3 2 5" xfId="26489" xr:uid="{00000000-0005-0000-0000-000067760000}"/>
    <cellStyle name="Millares 2 2 6 3 2 6" xfId="41318" xr:uid="{00000000-0005-0000-0000-000068760000}"/>
    <cellStyle name="Millares 2 2 6 3 2 7" xfId="46381" xr:uid="{DAC9A3A5-6CB3-46E9-BA42-9F26D5604FC1}"/>
    <cellStyle name="Millares 2 2 6 3 3" xfId="6895" xr:uid="{00000000-0005-0000-0000-000069760000}"/>
    <cellStyle name="Millares 2 2 6 3 3 2" xfId="28988" xr:uid="{00000000-0005-0000-0000-00006A760000}"/>
    <cellStyle name="Millares 2 2 6 3 4" xfId="16056" xr:uid="{00000000-0005-0000-0000-00006B760000}"/>
    <cellStyle name="Millares 2 2 6 3 4 2" xfId="33873" xr:uid="{00000000-0005-0000-0000-00006C760000}"/>
    <cellStyle name="Millares 2 2 6 3 5" xfId="21297" xr:uid="{00000000-0005-0000-0000-00006D760000}"/>
    <cellStyle name="Millares 2 2 6 3 6" xfId="11806" xr:uid="{00000000-0005-0000-0000-00006E760000}"/>
    <cellStyle name="Millares 2 2 6 3 7" xfId="23947" xr:uid="{00000000-0005-0000-0000-00006F760000}"/>
    <cellStyle name="Millares 2 2 6 3 8" xfId="38777" xr:uid="{00000000-0005-0000-0000-000070760000}"/>
    <cellStyle name="Millares 2 2 6 3 9" xfId="43845" xr:uid="{B011E465-2B20-453F-93AE-3E2FDA5B4173}"/>
    <cellStyle name="Millares 2 2 6 4" xfId="2612" xr:uid="{00000000-0005-0000-0000-000071760000}"/>
    <cellStyle name="Millares 2 2 6 4 2" xfId="5053" xr:uid="{00000000-0005-0000-0000-000072760000}"/>
    <cellStyle name="Millares 2 2 6 4 2 2" xfId="19163" xr:uid="{00000000-0005-0000-0000-000073760000}"/>
    <cellStyle name="Millares 2 2 6 4 2 2 2" xfId="32056" xr:uid="{00000000-0005-0000-0000-000074760000}"/>
    <cellStyle name="Millares 2 2 6 4 2 3" xfId="14874" xr:uid="{00000000-0005-0000-0000-000075760000}"/>
    <cellStyle name="Millares 2 2 6 4 2 3 2" xfId="36941" xr:uid="{00000000-0005-0000-0000-000076760000}"/>
    <cellStyle name="Millares 2 2 6 4 2 4" xfId="9996" xr:uid="{00000000-0005-0000-0000-000077760000}"/>
    <cellStyle name="Millares 2 2 6 4 2 5" xfId="27121" xr:uid="{00000000-0005-0000-0000-000078760000}"/>
    <cellStyle name="Millares 2 2 6 4 2 6" xfId="41950" xr:uid="{00000000-0005-0000-0000-000079760000}"/>
    <cellStyle name="Millares 2 2 6 4 2 7" xfId="47013" xr:uid="{93C79A56-BA20-4DB6-9253-64FA5FD32702}"/>
    <cellStyle name="Millares 2 2 6 4 3" xfId="7527" xr:uid="{00000000-0005-0000-0000-00007A760000}"/>
    <cellStyle name="Millares 2 2 6 4 3 2" xfId="29620" xr:uid="{00000000-0005-0000-0000-00007B760000}"/>
    <cellStyle name="Millares 2 2 6 4 4" xfId="16688" xr:uid="{00000000-0005-0000-0000-00007C760000}"/>
    <cellStyle name="Millares 2 2 6 4 4 2" xfId="34505" xr:uid="{00000000-0005-0000-0000-00007D760000}"/>
    <cellStyle name="Millares 2 2 6 4 5" xfId="21929" xr:uid="{00000000-0005-0000-0000-00007E760000}"/>
    <cellStyle name="Millares 2 2 6 4 6" xfId="12438" xr:uid="{00000000-0005-0000-0000-00007F760000}"/>
    <cellStyle name="Millares 2 2 6 4 7" xfId="24579" xr:uid="{00000000-0005-0000-0000-000080760000}"/>
    <cellStyle name="Millares 2 2 6 4 8" xfId="39409" xr:uid="{00000000-0005-0000-0000-000081760000}"/>
    <cellStyle name="Millares 2 2 6 4 9" xfId="44477" xr:uid="{5CBC3280-4FE9-499D-974E-76644C832EB3}"/>
    <cellStyle name="Millares 2 2 6 5" xfId="1144" xr:uid="{00000000-0005-0000-0000-000082760000}"/>
    <cellStyle name="Millares 2 2 6 5 2" xfId="3589" xr:uid="{00000000-0005-0000-0000-000083760000}"/>
    <cellStyle name="Millares 2 2 6 5 2 2" xfId="17699" xr:uid="{00000000-0005-0000-0000-000084760000}"/>
    <cellStyle name="Millares 2 2 6 5 2 2 2" xfId="30592" xr:uid="{00000000-0005-0000-0000-000085760000}"/>
    <cellStyle name="Millares 2 2 6 5 2 3" xfId="13410" xr:uid="{00000000-0005-0000-0000-000086760000}"/>
    <cellStyle name="Millares 2 2 6 5 2 3 2" xfId="35477" xr:uid="{00000000-0005-0000-0000-000087760000}"/>
    <cellStyle name="Millares 2 2 6 5 2 4" xfId="8532" xr:uid="{00000000-0005-0000-0000-000088760000}"/>
    <cellStyle name="Millares 2 2 6 5 2 5" xfId="25657" xr:uid="{00000000-0005-0000-0000-000089760000}"/>
    <cellStyle name="Millares 2 2 6 5 2 6" xfId="40486" xr:uid="{00000000-0005-0000-0000-00008A760000}"/>
    <cellStyle name="Millares 2 2 6 5 2 7" xfId="45549" xr:uid="{00591C0C-EAF6-427D-88B6-5D4761575C35}"/>
    <cellStyle name="Millares 2 2 6 5 3" xfId="6063" xr:uid="{00000000-0005-0000-0000-00008B760000}"/>
    <cellStyle name="Millares 2 2 6 5 3 2" xfId="28156" xr:uid="{00000000-0005-0000-0000-00008C760000}"/>
    <cellStyle name="Millares 2 2 6 5 4" xfId="20465" xr:uid="{00000000-0005-0000-0000-00008D760000}"/>
    <cellStyle name="Millares 2 2 6 5 4 2" xfId="33041" xr:uid="{00000000-0005-0000-0000-00008E760000}"/>
    <cellStyle name="Millares 2 2 6 5 5" xfId="10974" xr:uid="{00000000-0005-0000-0000-00008F760000}"/>
    <cellStyle name="Millares 2 2 6 5 6" xfId="23115" xr:uid="{00000000-0005-0000-0000-000090760000}"/>
    <cellStyle name="Millares 2 2 6 5 7" xfId="37945" xr:uid="{00000000-0005-0000-0000-000091760000}"/>
    <cellStyle name="Millares 2 2 6 5 8" xfId="43013" xr:uid="{8E2FC556-533B-44E6-A17E-FDD7CF778B65}"/>
    <cellStyle name="Millares 2 2 6 6" xfId="2870" xr:uid="{00000000-0005-0000-0000-000092760000}"/>
    <cellStyle name="Millares 2 2 6 6 2" xfId="16980" xr:uid="{00000000-0005-0000-0000-000093760000}"/>
    <cellStyle name="Millares 2 2 6 6 2 2" xfId="29873" xr:uid="{00000000-0005-0000-0000-000094760000}"/>
    <cellStyle name="Millares 2 2 6 6 3" xfId="12691" xr:uid="{00000000-0005-0000-0000-000095760000}"/>
    <cellStyle name="Millares 2 2 6 6 3 2" xfId="34758" xr:uid="{00000000-0005-0000-0000-000096760000}"/>
    <cellStyle name="Millares 2 2 6 6 4" xfId="7813" xr:uid="{00000000-0005-0000-0000-000097760000}"/>
    <cellStyle name="Millares 2 2 6 6 5" xfId="24938" xr:uid="{00000000-0005-0000-0000-000098760000}"/>
    <cellStyle name="Millares 2 2 6 6 6" xfId="39767" xr:uid="{00000000-0005-0000-0000-000099760000}"/>
    <cellStyle name="Millares 2 2 6 6 7" xfId="44830" xr:uid="{B37E1134-65AC-4BDE-B1C3-17905C1327C9}"/>
    <cellStyle name="Millares 2 2 6 7" xfId="5344" xr:uid="{00000000-0005-0000-0000-00009A760000}"/>
    <cellStyle name="Millares 2 2 6 7 2" xfId="27437" xr:uid="{00000000-0005-0000-0000-00009B760000}"/>
    <cellStyle name="Millares 2 2 6 8" xfId="15206" xr:uid="{00000000-0005-0000-0000-00009C760000}"/>
    <cellStyle name="Millares 2 2 6 8 2" xfId="32322" xr:uid="{00000000-0005-0000-0000-00009D760000}"/>
    <cellStyle name="Millares 2 2 6 9" xfId="19728" xr:uid="{00000000-0005-0000-0000-00009E760000}"/>
    <cellStyle name="Millares 2 2 7" xfId="735" xr:uid="{00000000-0005-0000-0000-00009F760000}"/>
    <cellStyle name="Millares 2 2 8" xfId="1199" xr:uid="{00000000-0005-0000-0000-0000A0760000}"/>
    <cellStyle name="Millares 2 2 8 2" xfId="3644" xr:uid="{00000000-0005-0000-0000-0000A1760000}"/>
    <cellStyle name="Millares 2 2 8 2 2" xfId="17754" xr:uid="{00000000-0005-0000-0000-0000A2760000}"/>
    <cellStyle name="Millares 2 2 8 2 2 2" xfId="30647" xr:uid="{00000000-0005-0000-0000-0000A3760000}"/>
    <cellStyle name="Millares 2 2 8 2 3" xfId="13465" xr:uid="{00000000-0005-0000-0000-0000A4760000}"/>
    <cellStyle name="Millares 2 2 8 2 3 2" xfId="35532" xr:uid="{00000000-0005-0000-0000-0000A5760000}"/>
    <cellStyle name="Millares 2 2 8 2 4" xfId="8587" xr:uid="{00000000-0005-0000-0000-0000A6760000}"/>
    <cellStyle name="Millares 2 2 8 2 5" xfId="25712" xr:uid="{00000000-0005-0000-0000-0000A7760000}"/>
    <cellStyle name="Millares 2 2 8 2 6" xfId="40541" xr:uid="{00000000-0005-0000-0000-0000A8760000}"/>
    <cellStyle name="Millares 2 2 8 2 7" xfId="45604" xr:uid="{D34F1FEE-D8D8-4407-B98B-67C59032ACB9}"/>
    <cellStyle name="Millares 2 2 8 3" xfId="6118" xr:uid="{00000000-0005-0000-0000-0000A9760000}"/>
    <cellStyle name="Millares 2 2 8 3 2" xfId="28211" xr:uid="{00000000-0005-0000-0000-0000AA760000}"/>
    <cellStyle name="Millares 2 2 8 4" xfId="15261" xr:uid="{00000000-0005-0000-0000-0000AB760000}"/>
    <cellStyle name="Millares 2 2 8 4 2" xfId="33096" xr:uid="{00000000-0005-0000-0000-0000AC760000}"/>
    <cellStyle name="Millares 2 2 8 5" xfId="20520" xr:uid="{00000000-0005-0000-0000-0000AD760000}"/>
    <cellStyle name="Millares 2 2 8 6" xfId="11029" xr:uid="{00000000-0005-0000-0000-0000AE760000}"/>
    <cellStyle name="Millares 2 2 8 7" xfId="23170" xr:uid="{00000000-0005-0000-0000-0000AF760000}"/>
    <cellStyle name="Millares 2 2 8 8" xfId="38000" xr:uid="{00000000-0005-0000-0000-0000B0760000}"/>
    <cellStyle name="Millares 2 2 8 9" xfId="43068" xr:uid="{1CC6A88D-2240-4D21-B383-D9979EF5DE81}"/>
    <cellStyle name="Millares 2 2 9" xfId="1815" xr:uid="{00000000-0005-0000-0000-0000B1760000}"/>
    <cellStyle name="Millares 2 2 9 2" xfId="4257" xr:uid="{00000000-0005-0000-0000-0000B2760000}"/>
    <cellStyle name="Millares 2 2 9 2 2" xfId="18367" xr:uid="{00000000-0005-0000-0000-0000B3760000}"/>
    <cellStyle name="Millares 2 2 9 2 2 2" xfId="31260" xr:uid="{00000000-0005-0000-0000-0000B4760000}"/>
    <cellStyle name="Millares 2 2 9 2 3" xfId="14078" xr:uid="{00000000-0005-0000-0000-0000B5760000}"/>
    <cellStyle name="Millares 2 2 9 2 3 2" xfId="36145" xr:uid="{00000000-0005-0000-0000-0000B6760000}"/>
    <cellStyle name="Millares 2 2 9 2 4" xfId="9200" xr:uid="{00000000-0005-0000-0000-0000B7760000}"/>
    <cellStyle name="Millares 2 2 9 2 5" xfId="26325" xr:uid="{00000000-0005-0000-0000-0000B8760000}"/>
    <cellStyle name="Millares 2 2 9 2 6" xfId="41154" xr:uid="{00000000-0005-0000-0000-0000B9760000}"/>
    <cellStyle name="Millares 2 2 9 2 7" xfId="46217" xr:uid="{7C8CA506-09C5-4680-91F5-93A8069EC566}"/>
    <cellStyle name="Millares 2 2 9 3" xfId="6731" xr:uid="{00000000-0005-0000-0000-0000BA760000}"/>
    <cellStyle name="Millares 2 2 9 3 2" xfId="28824" xr:uid="{00000000-0005-0000-0000-0000BB760000}"/>
    <cellStyle name="Millares 2 2 9 4" xfId="15892" xr:uid="{00000000-0005-0000-0000-0000BC760000}"/>
    <cellStyle name="Millares 2 2 9 4 2" xfId="33709" xr:uid="{00000000-0005-0000-0000-0000BD760000}"/>
    <cellStyle name="Millares 2 2 9 5" xfId="21133" xr:uid="{00000000-0005-0000-0000-0000BE760000}"/>
    <cellStyle name="Millares 2 2 9 6" xfId="11642" xr:uid="{00000000-0005-0000-0000-0000BF760000}"/>
    <cellStyle name="Millares 2 2 9 7" xfId="23783" xr:uid="{00000000-0005-0000-0000-0000C0760000}"/>
    <cellStyle name="Millares 2 2 9 8" xfId="38613" xr:uid="{00000000-0005-0000-0000-0000C1760000}"/>
    <cellStyle name="Millares 2 2 9 9" xfId="43681" xr:uid="{3F8E2B3C-0738-40F5-B568-598ED8050FE5}"/>
    <cellStyle name="Millares 2 20" xfId="886" xr:uid="{00000000-0005-0000-0000-0000C2760000}"/>
    <cellStyle name="Millares 2 20 2" xfId="3331" xr:uid="{00000000-0005-0000-0000-0000C3760000}"/>
    <cellStyle name="Millares 2 20 2 2" xfId="17441" xr:uid="{00000000-0005-0000-0000-0000C4760000}"/>
    <cellStyle name="Millares 2 20 2 2 2" xfId="30334" xr:uid="{00000000-0005-0000-0000-0000C5760000}"/>
    <cellStyle name="Millares 2 20 2 3" xfId="13152" xr:uid="{00000000-0005-0000-0000-0000C6760000}"/>
    <cellStyle name="Millares 2 20 2 3 2" xfId="35219" xr:uid="{00000000-0005-0000-0000-0000C7760000}"/>
    <cellStyle name="Millares 2 20 2 4" xfId="8274" xr:uid="{00000000-0005-0000-0000-0000C8760000}"/>
    <cellStyle name="Millares 2 20 2 5" xfId="25399" xr:uid="{00000000-0005-0000-0000-0000C9760000}"/>
    <cellStyle name="Millares 2 20 2 6" xfId="40228" xr:uid="{00000000-0005-0000-0000-0000CA760000}"/>
    <cellStyle name="Millares 2 20 2 7" xfId="45291" xr:uid="{6ECEF2CB-1B38-4241-B276-60954E1DE119}"/>
    <cellStyle name="Millares 2 20 3" xfId="5805" xr:uid="{00000000-0005-0000-0000-0000CB760000}"/>
    <cellStyle name="Millares 2 20 3 2" xfId="27898" xr:uid="{00000000-0005-0000-0000-0000CC760000}"/>
    <cellStyle name="Millares 2 20 4" xfId="20207" xr:uid="{00000000-0005-0000-0000-0000CD760000}"/>
    <cellStyle name="Millares 2 20 4 2" xfId="32783" xr:uid="{00000000-0005-0000-0000-0000CE760000}"/>
    <cellStyle name="Millares 2 20 5" xfId="10716" xr:uid="{00000000-0005-0000-0000-0000CF760000}"/>
    <cellStyle name="Millares 2 20 6" xfId="22857" xr:uid="{00000000-0005-0000-0000-0000D0760000}"/>
    <cellStyle name="Millares 2 20 7" xfId="37687" xr:uid="{00000000-0005-0000-0000-0000D1760000}"/>
    <cellStyle name="Millares 2 20 8" xfId="42755" xr:uid="{DB7AED5D-B0B8-428B-930A-D9058C27CDE4}"/>
    <cellStyle name="Millares 2 21" xfId="5103" xr:uid="{00000000-0005-0000-0000-0000D2760000}"/>
    <cellStyle name="Millares 2 21 2" xfId="7577" xr:uid="{00000000-0005-0000-0000-0000D3760000}"/>
    <cellStyle name="Millares 2 21 2 2" xfId="19213" xr:uid="{00000000-0005-0000-0000-0000D4760000}"/>
    <cellStyle name="Millares 2 21 2 3" xfId="27171" xr:uid="{00000000-0005-0000-0000-0000D5760000}"/>
    <cellStyle name="Millares 2 21 2 4" xfId="42000" xr:uid="{00000000-0005-0000-0000-0000D6760000}"/>
    <cellStyle name="Millares 2 21 2 5" xfId="47063" xr:uid="{A6E0435F-1362-4D64-B12E-2EDDF97970B6}"/>
    <cellStyle name="Millares 2 21 3" xfId="21980" xr:uid="{00000000-0005-0000-0000-0000D7760000}"/>
    <cellStyle name="Millares 2 21 3 2" xfId="32106" xr:uid="{00000000-0005-0000-0000-0000D8760000}"/>
    <cellStyle name="Millares 2 21 4" xfId="14924" xr:uid="{00000000-0005-0000-0000-0000D9760000}"/>
    <cellStyle name="Millares 2 21 4 2" xfId="36991" xr:uid="{00000000-0005-0000-0000-0000DA760000}"/>
    <cellStyle name="Millares 2 21 5" xfId="24629" xr:uid="{00000000-0005-0000-0000-0000DB760000}"/>
    <cellStyle name="Millares 2 21 6" xfId="39459" xr:uid="{00000000-0005-0000-0000-0000DC760000}"/>
    <cellStyle name="Millares 2 21 7" xfId="44527" xr:uid="{DB287780-2843-484D-B82E-F77751CA3420}"/>
    <cellStyle name="Millares 2 22" xfId="2667" xr:uid="{00000000-0005-0000-0000-0000DD760000}"/>
    <cellStyle name="Millares 2 22 2" xfId="7618" xr:uid="{00000000-0005-0000-0000-0000DE760000}"/>
    <cellStyle name="Millares 2 22 2 2" xfId="27212" xr:uid="{00000000-0005-0000-0000-0000DF760000}"/>
    <cellStyle name="Millares 2 22 2 3" xfId="42041" xr:uid="{00000000-0005-0000-0000-0000E0760000}"/>
    <cellStyle name="Millares 2 22 2 4" xfId="47103" xr:uid="{8FFD693F-06AC-434C-B013-AA30D952D7DE}"/>
    <cellStyle name="Millares 2 22 3" xfId="22020" xr:uid="{00000000-0005-0000-0000-0000E1760000}"/>
    <cellStyle name="Millares 2 22 3 2" xfId="29670" xr:uid="{00000000-0005-0000-0000-0000E2760000}"/>
    <cellStyle name="Millares 2 22 4" xfId="12488" xr:uid="{00000000-0005-0000-0000-0000E3760000}"/>
    <cellStyle name="Millares 2 22 4 2" xfId="34555" xr:uid="{00000000-0005-0000-0000-0000E4760000}"/>
    <cellStyle name="Millares 2 22 5" xfId="24670" xr:uid="{00000000-0005-0000-0000-0000E5760000}"/>
    <cellStyle name="Millares 2 22 6" xfId="39499" xr:uid="{00000000-0005-0000-0000-0000E6760000}"/>
    <cellStyle name="Millares 2 22 7" xfId="44567" xr:uid="{7326FF90-8CCA-4AC9-B418-EB9338CBF919}"/>
    <cellStyle name="Millares 2 23" xfId="5106" xr:uid="{00000000-0005-0000-0000-0000E7760000}"/>
    <cellStyle name="Millares 2 23 2" xfId="7634" xr:uid="{00000000-0005-0000-0000-0000E8760000}"/>
    <cellStyle name="Millares 2 23 2 2" xfId="32109" xr:uid="{00000000-0005-0000-0000-0000E9760000}"/>
    <cellStyle name="Millares 2 23 3" xfId="16805" xr:uid="{00000000-0005-0000-0000-0000EA760000}"/>
    <cellStyle name="Millares 2 23 4" xfId="24686" xr:uid="{00000000-0005-0000-0000-0000EB760000}"/>
    <cellStyle name="Millares 2 23 5" xfId="39515" xr:uid="{00000000-0005-0000-0000-0000EC760000}"/>
    <cellStyle name="Millares 2 23 6" xfId="44583" xr:uid="{ECE301DC-A35E-4AC0-9DA4-BAA047525110}"/>
    <cellStyle name="Millares 2 24" xfId="5133" xr:uid="{00000000-0005-0000-0000-0000ED760000}"/>
    <cellStyle name="Millares 2 24 2" xfId="19236" xr:uid="{00000000-0005-0000-0000-0000EE760000}"/>
    <cellStyle name="Millares 2 24 3" xfId="24730" xr:uid="{00000000-0005-0000-0000-0000EF760000}"/>
    <cellStyle name="Millares 2 24 4" xfId="39559" xr:uid="{00000000-0005-0000-0000-0000F0760000}"/>
    <cellStyle name="Millares 2 24 5" xfId="44627" xr:uid="{F844935B-DCA4-425B-8031-729564682E46}"/>
    <cellStyle name="Millares 2 25" xfId="14949" xr:uid="{00000000-0005-0000-0000-0000F1760000}"/>
    <cellStyle name="Millares 2 25 2" xfId="27228" xr:uid="{00000000-0005-0000-0000-0000F2760000}"/>
    <cellStyle name="Millares 2 26" xfId="19278" xr:uid="{00000000-0005-0000-0000-0000F3760000}"/>
    <cellStyle name="Millares 2 26 2" xfId="32113" xr:uid="{00000000-0005-0000-0000-0000F4760000}"/>
    <cellStyle name="Millares 2 27" xfId="19503" xr:uid="{00000000-0005-0000-0000-0000F5760000}"/>
    <cellStyle name="Millares 2 28" xfId="19525" xr:uid="{00000000-0005-0000-0000-0000F6760000}"/>
    <cellStyle name="Millares 2 29" xfId="10046" xr:uid="{00000000-0005-0000-0000-0000F7760000}"/>
    <cellStyle name="Millares 2 3" xfId="151" xr:uid="{00000000-0005-0000-0000-0000F8760000}"/>
    <cellStyle name="Millares 2 3 10" xfId="2463" xr:uid="{00000000-0005-0000-0000-0000F9760000}"/>
    <cellStyle name="Millares 2 3 10 2" xfId="4905" xr:uid="{00000000-0005-0000-0000-0000FA760000}"/>
    <cellStyle name="Millares 2 3 10 2 2" xfId="19015" xr:uid="{00000000-0005-0000-0000-0000FB760000}"/>
    <cellStyle name="Millares 2 3 10 2 2 2" xfId="31908" xr:uid="{00000000-0005-0000-0000-0000FC760000}"/>
    <cellStyle name="Millares 2 3 10 2 3" xfId="14726" xr:uid="{00000000-0005-0000-0000-0000FD760000}"/>
    <cellStyle name="Millares 2 3 10 2 3 2" xfId="36793" xr:uid="{00000000-0005-0000-0000-0000FE760000}"/>
    <cellStyle name="Millares 2 3 10 2 4" xfId="9848" xr:uid="{00000000-0005-0000-0000-0000FF760000}"/>
    <cellStyle name="Millares 2 3 10 2 5" xfId="26973" xr:uid="{00000000-0005-0000-0000-000000770000}"/>
    <cellStyle name="Millares 2 3 10 2 6" xfId="41802" xr:uid="{00000000-0005-0000-0000-000001770000}"/>
    <cellStyle name="Millares 2 3 10 2 7" xfId="46865" xr:uid="{67574F11-2251-44A5-A9F0-ABCE7F96B916}"/>
    <cellStyle name="Millares 2 3 10 3" xfId="7379" xr:uid="{00000000-0005-0000-0000-000002770000}"/>
    <cellStyle name="Millares 2 3 10 3 2" xfId="29472" xr:uid="{00000000-0005-0000-0000-000003770000}"/>
    <cellStyle name="Millares 2 3 10 4" xfId="16540" xr:uid="{00000000-0005-0000-0000-000004770000}"/>
    <cellStyle name="Millares 2 3 10 4 2" xfId="34357" xr:uid="{00000000-0005-0000-0000-000005770000}"/>
    <cellStyle name="Millares 2 3 10 5" xfId="21781" xr:uid="{00000000-0005-0000-0000-000006770000}"/>
    <cellStyle name="Millares 2 3 10 6" xfId="12290" xr:uid="{00000000-0005-0000-0000-000007770000}"/>
    <cellStyle name="Millares 2 3 10 7" xfId="24431" xr:uid="{00000000-0005-0000-0000-000008770000}"/>
    <cellStyle name="Millares 2 3 10 8" xfId="39261" xr:uid="{00000000-0005-0000-0000-000009770000}"/>
    <cellStyle name="Millares 2 3 10 9" xfId="44329" xr:uid="{A51BBDC8-8991-429E-A81B-D6240C5BE40E}"/>
    <cellStyle name="Millares 2 3 11" xfId="925" xr:uid="{00000000-0005-0000-0000-00000A770000}"/>
    <cellStyle name="Millares 2 3 11 2" xfId="3370" xr:uid="{00000000-0005-0000-0000-00000B770000}"/>
    <cellStyle name="Millares 2 3 11 2 2" xfId="17480" xr:uid="{00000000-0005-0000-0000-00000C770000}"/>
    <cellStyle name="Millares 2 3 11 2 2 2" xfId="30373" xr:uid="{00000000-0005-0000-0000-00000D770000}"/>
    <cellStyle name="Millares 2 3 11 2 3" xfId="13191" xr:uid="{00000000-0005-0000-0000-00000E770000}"/>
    <cellStyle name="Millares 2 3 11 2 3 2" xfId="35258" xr:uid="{00000000-0005-0000-0000-00000F770000}"/>
    <cellStyle name="Millares 2 3 11 2 4" xfId="8313" xr:uid="{00000000-0005-0000-0000-000010770000}"/>
    <cellStyle name="Millares 2 3 11 2 5" xfId="25438" xr:uid="{00000000-0005-0000-0000-000011770000}"/>
    <cellStyle name="Millares 2 3 11 2 6" xfId="40267" xr:uid="{00000000-0005-0000-0000-000012770000}"/>
    <cellStyle name="Millares 2 3 11 2 7" xfId="45330" xr:uid="{83F066C6-8A73-4A5F-AE22-669FD5CA80C3}"/>
    <cellStyle name="Millares 2 3 11 3" xfId="5844" xr:uid="{00000000-0005-0000-0000-000013770000}"/>
    <cellStyle name="Millares 2 3 11 3 2" xfId="27937" xr:uid="{00000000-0005-0000-0000-000014770000}"/>
    <cellStyle name="Millares 2 3 11 4" xfId="20246" xr:uid="{00000000-0005-0000-0000-000015770000}"/>
    <cellStyle name="Millares 2 3 11 4 2" xfId="32822" xr:uid="{00000000-0005-0000-0000-000016770000}"/>
    <cellStyle name="Millares 2 3 11 5" xfId="10755" xr:uid="{00000000-0005-0000-0000-000017770000}"/>
    <cellStyle name="Millares 2 3 11 6" xfId="22896" xr:uid="{00000000-0005-0000-0000-000018770000}"/>
    <cellStyle name="Millares 2 3 11 7" xfId="37726" xr:uid="{00000000-0005-0000-0000-000019770000}"/>
    <cellStyle name="Millares 2 3 11 8" xfId="42794" xr:uid="{895AC302-2365-4733-91C5-345B01BF4C0C}"/>
    <cellStyle name="Millares 2 3 12" xfId="2707" xr:uid="{00000000-0005-0000-0000-00001A770000}"/>
    <cellStyle name="Millares 2 3 12 2" xfId="7620" xr:uid="{00000000-0005-0000-0000-00001B770000}"/>
    <cellStyle name="Millares 2 3 12 2 2" xfId="27214" xr:uid="{00000000-0005-0000-0000-00001C770000}"/>
    <cellStyle name="Millares 2 3 12 2 3" xfId="42043" xr:uid="{00000000-0005-0000-0000-00001D770000}"/>
    <cellStyle name="Millares 2 3 12 2 4" xfId="47105" xr:uid="{EF8C8EAB-03DA-4E06-8914-86109663EB6B}"/>
    <cellStyle name="Millares 2 3 12 3" xfId="22022" xr:uid="{00000000-0005-0000-0000-00001E770000}"/>
    <cellStyle name="Millares 2 3 12 3 2" xfId="29710" xr:uid="{00000000-0005-0000-0000-00001F770000}"/>
    <cellStyle name="Millares 2 3 12 4" xfId="12528" xr:uid="{00000000-0005-0000-0000-000020770000}"/>
    <cellStyle name="Millares 2 3 12 4 2" xfId="34595" xr:uid="{00000000-0005-0000-0000-000021770000}"/>
    <cellStyle name="Millares 2 3 12 5" xfId="24672" xr:uid="{00000000-0005-0000-0000-000022770000}"/>
    <cellStyle name="Millares 2 3 12 6" xfId="39501" xr:uid="{00000000-0005-0000-0000-000023770000}"/>
    <cellStyle name="Millares 2 3 12 7" xfId="44569" xr:uid="{52C11A30-221C-4DF1-B60C-4BF666216F1C}"/>
    <cellStyle name="Millares 2 3 13" xfId="5175" xr:uid="{00000000-0005-0000-0000-000024770000}"/>
    <cellStyle name="Millares 2 3 13 2" xfId="16779" xr:uid="{00000000-0005-0000-0000-000025770000}"/>
    <cellStyle name="Millares 2 3 13 3" xfId="24770" xr:uid="{00000000-0005-0000-0000-000026770000}"/>
    <cellStyle name="Millares 2 3 13 4" xfId="39599" xr:uid="{00000000-0005-0000-0000-000027770000}"/>
    <cellStyle name="Millares 2 3 13 5" xfId="44667" xr:uid="{7C3200D2-83A6-4C43-AF64-F5FC35D8FD71}"/>
    <cellStyle name="Millares 2 3 14" xfId="14988" xr:uid="{00000000-0005-0000-0000-000028770000}"/>
    <cellStyle name="Millares 2 3 14 2" xfId="27269" xr:uid="{00000000-0005-0000-0000-000029770000}"/>
    <cellStyle name="Millares 2 3 15" xfId="19317" xr:uid="{00000000-0005-0000-0000-00002A770000}"/>
    <cellStyle name="Millares 2 3 15 2" xfId="32154" xr:uid="{00000000-0005-0000-0000-00002B770000}"/>
    <cellStyle name="Millares 2 3 16" xfId="19565" xr:uid="{00000000-0005-0000-0000-00002C770000}"/>
    <cellStyle name="Millares 2 3 17" xfId="10087" xr:uid="{00000000-0005-0000-0000-00002D770000}"/>
    <cellStyle name="Millares 2 3 18" xfId="22099" xr:uid="{00000000-0005-0000-0000-00002E770000}"/>
    <cellStyle name="Millares 2 3 19" xfId="22228" xr:uid="{00000000-0005-0000-0000-00002F770000}"/>
    <cellStyle name="Millares 2 3 2" xfId="235" xr:uid="{00000000-0005-0000-0000-000030770000}"/>
    <cellStyle name="Millares 2 3 2 10" xfId="15049" xr:uid="{00000000-0005-0000-0000-000031770000}"/>
    <cellStyle name="Millares 2 3 2 10 2" xfId="32219" xr:uid="{00000000-0005-0000-0000-000032770000}"/>
    <cellStyle name="Millares 2 3 2 11" xfId="19379" xr:uid="{00000000-0005-0000-0000-000033770000}"/>
    <cellStyle name="Millares 2 3 2 12" xfId="19627" xr:uid="{00000000-0005-0000-0000-000034770000}"/>
    <cellStyle name="Millares 2 3 2 13" xfId="10152" xr:uid="{00000000-0005-0000-0000-000035770000}"/>
    <cellStyle name="Millares 2 3 2 14" xfId="22153" xr:uid="{00000000-0005-0000-0000-000036770000}"/>
    <cellStyle name="Millares 2 3 2 15" xfId="22293" xr:uid="{00000000-0005-0000-0000-000037770000}"/>
    <cellStyle name="Millares 2 3 2 16" xfId="37123" xr:uid="{00000000-0005-0000-0000-000038770000}"/>
    <cellStyle name="Millares 2 3 2 17" xfId="42193" xr:uid="{D2324D05-F75F-4310-BFFC-927A25CFE821}"/>
    <cellStyle name="Millares 2 3 2 2" xfId="428" xr:uid="{00000000-0005-0000-0000-000039770000}"/>
    <cellStyle name="Millares 2 3 2 2 10" xfId="22459" xr:uid="{00000000-0005-0000-0000-00003A770000}"/>
    <cellStyle name="Millares 2 3 2 2 11" xfId="37289" xr:uid="{00000000-0005-0000-0000-00003B770000}"/>
    <cellStyle name="Millares 2 3 2 2 12" xfId="42357" xr:uid="{B4E8A58B-4399-4709-BE28-123EB96FEE3D}"/>
    <cellStyle name="Millares 2 3 2 2 2" xfId="2042" xr:uid="{00000000-0005-0000-0000-00003C770000}"/>
    <cellStyle name="Millares 2 3 2 2 2 2" xfId="4484" xr:uid="{00000000-0005-0000-0000-00003D770000}"/>
    <cellStyle name="Millares 2 3 2 2 2 2 2" xfId="18594" xr:uid="{00000000-0005-0000-0000-00003E770000}"/>
    <cellStyle name="Millares 2 3 2 2 2 2 2 2" xfId="31487" xr:uid="{00000000-0005-0000-0000-00003F770000}"/>
    <cellStyle name="Millares 2 3 2 2 2 2 3" xfId="14305" xr:uid="{00000000-0005-0000-0000-000040770000}"/>
    <cellStyle name="Millares 2 3 2 2 2 2 3 2" xfId="36372" xr:uid="{00000000-0005-0000-0000-000041770000}"/>
    <cellStyle name="Millares 2 3 2 2 2 2 4" xfId="9427" xr:uid="{00000000-0005-0000-0000-000042770000}"/>
    <cellStyle name="Millares 2 3 2 2 2 2 5" xfId="26552" xr:uid="{00000000-0005-0000-0000-000043770000}"/>
    <cellStyle name="Millares 2 3 2 2 2 2 6" xfId="41381" xr:uid="{00000000-0005-0000-0000-000044770000}"/>
    <cellStyle name="Millares 2 3 2 2 2 2 7" xfId="46444" xr:uid="{9FD072CF-A677-4645-A086-38823B53D1AC}"/>
    <cellStyle name="Millares 2 3 2 2 2 3" xfId="6958" xr:uid="{00000000-0005-0000-0000-000045770000}"/>
    <cellStyle name="Millares 2 3 2 2 2 3 2" xfId="29051" xr:uid="{00000000-0005-0000-0000-000046770000}"/>
    <cellStyle name="Millares 2 3 2 2 2 4" xfId="16119" xr:uid="{00000000-0005-0000-0000-000047770000}"/>
    <cellStyle name="Millares 2 3 2 2 2 4 2" xfId="33936" xr:uid="{00000000-0005-0000-0000-000048770000}"/>
    <cellStyle name="Millares 2 3 2 2 2 5" xfId="21360" xr:uid="{00000000-0005-0000-0000-000049770000}"/>
    <cellStyle name="Millares 2 3 2 2 2 6" xfId="11869" xr:uid="{00000000-0005-0000-0000-00004A770000}"/>
    <cellStyle name="Millares 2 3 2 2 2 7" xfId="24010" xr:uid="{00000000-0005-0000-0000-00004B770000}"/>
    <cellStyle name="Millares 2 3 2 2 2 8" xfId="38840" xr:uid="{00000000-0005-0000-0000-00004C770000}"/>
    <cellStyle name="Millares 2 3 2 2 2 9" xfId="43908" xr:uid="{184E429E-660D-4F78-8DD1-53A02D47F53E}"/>
    <cellStyle name="Millares 2 3 2 2 3" xfId="2613" xr:uid="{00000000-0005-0000-0000-00004D770000}"/>
    <cellStyle name="Millares 2 3 2 2 3 2" xfId="5054" xr:uid="{00000000-0005-0000-0000-00004E770000}"/>
    <cellStyle name="Millares 2 3 2 2 3 2 2" xfId="19164" xr:uid="{00000000-0005-0000-0000-00004F770000}"/>
    <cellStyle name="Millares 2 3 2 2 3 2 2 2" xfId="32057" xr:uid="{00000000-0005-0000-0000-000050770000}"/>
    <cellStyle name="Millares 2 3 2 2 3 2 3" xfId="14875" xr:uid="{00000000-0005-0000-0000-000051770000}"/>
    <cellStyle name="Millares 2 3 2 2 3 2 3 2" xfId="36942" xr:uid="{00000000-0005-0000-0000-000052770000}"/>
    <cellStyle name="Millares 2 3 2 2 3 2 4" xfId="9997" xr:uid="{00000000-0005-0000-0000-000053770000}"/>
    <cellStyle name="Millares 2 3 2 2 3 2 5" xfId="27122" xr:uid="{00000000-0005-0000-0000-000054770000}"/>
    <cellStyle name="Millares 2 3 2 2 3 2 6" xfId="41951" xr:uid="{00000000-0005-0000-0000-000055770000}"/>
    <cellStyle name="Millares 2 3 2 2 3 2 7" xfId="47014" xr:uid="{E0A26422-7B24-4F59-B6C0-EAC15A5822A6}"/>
    <cellStyle name="Millares 2 3 2 2 3 3" xfId="7528" xr:uid="{00000000-0005-0000-0000-000056770000}"/>
    <cellStyle name="Millares 2 3 2 2 3 3 2" xfId="29621" xr:uid="{00000000-0005-0000-0000-000057770000}"/>
    <cellStyle name="Millares 2 3 2 2 3 4" xfId="16689" xr:uid="{00000000-0005-0000-0000-000058770000}"/>
    <cellStyle name="Millares 2 3 2 2 3 4 2" xfId="34506" xr:uid="{00000000-0005-0000-0000-000059770000}"/>
    <cellStyle name="Millares 2 3 2 2 3 5" xfId="21930" xr:uid="{00000000-0005-0000-0000-00005A770000}"/>
    <cellStyle name="Millares 2 3 2 2 3 6" xfId="12439" xr:uid="{00000000-0005-0000-0000-00005B770000}"/>
    <cellStyle name="Millares 2 3 2 2 3 7" xfId="24580" xr:uid="{00000000-0005-0000-0000-00005C770000}"/>
    <cellStyle name="Millares 2 3 2 2 3 8" xfId="39410" xr:uid="{00000000-0005-0000-0000-00005D770000}"/>
    <cellStyle name="Millares 2 3 2 2 3 9" xfId="44478" xr:uid="{C5BC73FB-B552-44CA-901E-C08051DA20B9}"/>
    <cellStyle name="Millares 2 3 2 2 4" xfId="1429" xr:uid="{00000000-0005-0000-0000-00005E770000}"/>
    <cellStyle name="Millares 2 3 2 2 4 2" xfId="3871" xr:uid="{00000000-0005-0000-0000-00005F770000}"/>
    <cellStyle name="Millares 2 3 2 2 4 2 2" xfId="17981" xr:uid="{00000000-0005-0000-0000-000060770000}"/>
    <cellStyle name="Millares 2 3 2 2 4 2 2 2" xfId="30874" xr:uid="{00000000-0005-0000-0000-000061770000}"/>
    <cellStyle name="Millares 2 3 2 2 4 2 3" xfId="13692" xr:uid="{00000000-0005-0000-0000-000062770000}"/>
    <cellStyle name="Millares 2 3 2 2 4 2 3 2" xfId="35759" xr:uid="{00000000-0005-0000-0000-000063770000}"/>
    <cellStyle name="Millares 2 3 2 2 4 2 4" xfId="8814" xr:uid="{00000000-0005-0000-0000-000064770000}"/>
    <cellStyle name="Millares 2 3 2 2 4 2 5" xfId="25939" xr:uid="{00000000-0005-0000-0000-000065770000}"/>
    <cellStyle name="Millares 2 3 2 2 4 2 6" xfId="40768" xr:uid="{00000000-0005-0000-0000-000066770000}"/>
    <cellStyle name="Millares 2 3 2 2 4 2 7" xfId="45831" xr:uid="{EBED636B-EB50-4639-9464-59DADA6C9F63}"/>
    <cellStyle name="Millares 2 3 2 2 4 3" xfId="6345" xr:uid="{00000000-0005-0000-0000-000067770000}"/>
    <cellStyle name="Millares 2 3 2 2 4 3 2" xfId="28438" xr:uid="{00000000-0005-0000-0000-000068770000}"/>
    <cellStyle name="Millares 2 3 2 2 4 4" xfId="20747" xr:uid="{00000000-0005-0000-0000-000069770000}"/>
    <cellStyle name="Millares 2 3 2 2 4 4 2" xfId="33323" xr:uid="{00000000-0005-0000-0000-00006A770000}"/>
    <cellStyle name="Millares 2 3 2 2 4 5" xfId="11256" xr:uid="{00000000-0005-0000-0000-00006B770000}"/>
    <cellStyle name="Millares 2 3 2 2 4 6" xfId="23397" xr:uid="{00000000-0005-0000-0000-00006C770000}"/>
    <cellStyle name="Millares 2 3 2 2 4 7" xfId="38227" xr:uid="{00000000-0005-0000-0000-00006D770000}"/>
    <cellStyle name="Millares 2 3 2 2 4 8" xfId="43295" xr:uid="{DA1C1488-642B-4E83-A052-C657257C8C68}"/>
    <cellStyle name="Millares 2 3 2 2 5" xfId="2933" xr:uid="{00000000-0005-0000-0000-00006E770000}"/>
    <cellStyle name="Millares 2 3 2 2 5 2" xfId="17043" xr:uid="{00000000-0005-0000-0000-00006F770000}"/>
    <cellStyle name="Millares 2 3 2 2 5 2 2" xfId="29936" xr:uid="{00000000-0005-0000-0000-000070770000}"/>
    <cellStyle name="Millares 2 3 2 2 5 3" xfId="12754" xr:uid="{00000000-0005-0000-0000-000071770000}"/>
    <cellStyle name="Millares 2 3 2 2 5 3 2" xfId="34821" xr:uid="{00000000-0005-0000-0000-000072770000}"/>
    <cellStyle name="Millares 2 3 2 2 5 4" xfId="7876" xr:uid="{00000000-0005-0000-0000-000073770000}"/>
    <cellStyle name="Millares 2 3 2 2 5 5" xfId="25001" xr:uid="{00000000-0005-0000-0000-000074770000}"/>
    <cellStyle name="Millares 2 3 2 2 5 6" xfId="39830" xr:uid="{00000000-0005-0000-0000-000075770000}"/>
    <cellStyle name="Millares 2 3 2 2 5 7" xfId="44893" xr:uid="{48DEF034-DA8C-4193-9327-FC0F8F06F293}"/>
    <cellStyle name="Millares 2 3 2 2 6" xfId="5407" xr:uid="{00000000-0005-0000-0000-000076770000}"/>
    <cellStyle name="Millares 2 3 2 2 6 2" xfId="27500" xr:uid="{00000000-0005-0000-0000-000077770000}"/>
    <cellStyle name="Millares 2 3 2 2 7" xfId="15488" xr:uid="{00000000-0005-0000-0000-000078770000}"/>
    <cellStyle name="Millares 2 3 2 2 7 2" xfId="32385" xr:uid="{00000000-0005-0000-0000-000079770000}"/>
    <cellStyle name="Millares 2 3 2 2 8" xfId="19791" xr:uid="{00000000-0005-0000-0000-00007A770000}"/>
    <cellStyle name="Millares 2 3 2 2 9" xfId="10318" xr:uid="{00000000-0005-0000-0000-00007B770000}"/>
    <cellStyle name="Millares 2 3 2 3" xfId="741" xr:uid="{00000000-0005-0000-0000-00007C770000}"/>
    <cellStyle name="Millares 2 3 2 4" xfId="1262" xr:uid="{00000000-0005-0000-0000-00007D770000}"/>
    <cellStyle name="Millares 2 3 2 4 2" xfId="3707" xr:uid="{00000000-0005-0000-0000-00007E770000}"/>
    <cellStyle name="Millares 2 3 2 4 2 2" xfId="17817" xr:uid="{00000000-0005-0000-0000-00007F770000}"/>
    <cellStyle name="Millares 2 3 2 4 2 2 2" xfId="30710" xr:uid="{00000000-0005-0000-0000-000080770000}"/>
    <cellStyle name="Millares 2 3 2 4 2 3" xfId="13528" xr:uid="{00000000-0005-0000-0000-000081770000}"/>
    <cellStyle name="Millares 2 3 2 4 2 3 2" xfId="35595" xr:uid="{00000000-0005-0000-0000-000082770000}"/>
    <cellStyle name="Millares 2 3 2 4 2 4" xfId="8650" xr:uid="{00000000-0005-0000-0000-000083770000}"/>
    <cellStyle name="Millares 2 3 2 4 2 5" xfId="25775" xr:uid="{00000000-0005-0000-0000-000084770000}"/>
    <cellStyle name="Millares 2 3 2 4 2 6" xfId="40604" xr:uid="{00000000-0005-0000-0000-000085770000}"/>
    <cellStyle name="Millares 2 3 2 4 2 7" xfId="45667" xr:uid="{70385711-4AFB-4352-9440-06B12B28A65B}"/>
    <cellStyle name="Millares 2 3 2 4 3" xfId="6181" xr:uid="{00000000-0005-0000-0000-000086770000}"/>
    <cellStyle name="Millares 2 3 2 4 3 2" xfId="28274" xr:uid="{00000000-0005-0000-0000-000087770000}"/>
    <cellStyle name="Millares 2 3 2 4 4" xfId="15324" xr:uid="{00000000-0005-0000-0000-000088770000}"/>
    <cellStyle name="Millares 2 3 2 4 4 2" xfId="33159" xr:uid="{00000000-0005-0000-0000-000089770000}"/>
    <cellStyle name="Millares 2 3 2 4 5" xfId="20583" xr:uid="{00000000-0005-0000-0000-00008A770000}"/>
    <cellStyle name="Millares 2 3 2 4 6" xfId="11092" xr:uid="{00000000-0005-0000-0000-00008B770000}"/>
    <cellStyle name="Millares 2 3 2 4 7" xfId="23233" xr:uid="{00000000-0005-0000-0000-00008C770000}"/>
    <cellStyle name="Millares 2 3 2 4 8" xfId="38063" xr:uid="{00000000-0005-0000-0000-00008D770000}"/>
    <cellStyle name="Millares 2 3 2 4 9" xfId="43131" xr:uid="{3AE775F8-4CE3-4EC1-930A-1A17053BE8EA}"/>
    <cellStyle name="Millares 2 3 2 5" xfId="1878" xr:uid="{00000000-0005-0000-0000-00008E770000}"/>
    <cellStyle name="Millares 2 3 2 5 2" xfId="4320" xr:uid="{00000000-0005-0000-0000-00008F770000}"/>
    <cellStyle name="Millares 2 3 2 5 2 2" xfId="18430" xr:uid="{00000000-0005-0000-0000-000090770000}"/>
    <cellStyle name="Millares 2 3 2 5 2 2 2" xfId="31323" xr:uid="{00000000-0005-0000-0000-000091770000}"/>
    <cellStyle name="Millares 2 3 2 5 2 3" xfId="14141" xr:uid="{00000000-0005-0000-0000-000092770000}"/>
    <cellStyle name="Millares 2 3 2 5 2 3 2" xfId="36208" xr:uid="{00000000-0005-0000-0000-000093770000}"/>
    <cellStyle name="Millares 2 3 2 5 2 4" xfId="9263" xr:uid="{00000000-0005-0000-0000-000094770000}"/>
    <cellStyle name="Millares 2 3 2 5 2 5" xfId="26388" xr:uid="{00000000-0005-0000-0000-000095770000}"/>
    <cellStyle name="Millares 2 3 2 5 2 6" xfId="41217" xr:uid="{00000000-0005-0000-0000-000096770000}"/>
    <cellStyle name="Millares 2 3 2 5 2 7" xfId="46280" xr:uid="{5F440763-42E8-4A81-97BF-165A27246C04}"/>
    <cellStyle name="Millares 2 3 2 5 3" xfId="6794" xr:uid="{00000000-0005-0000-0000-000097770000}"/>
    <cellStyle name="Millares 2 3 2 5 3 2" xfId="28887" xr:uid="{00000000-0005-0000-0000-000098770000}"/>
    <cellStyle name="Millares 2 3 2 5 4" xfId="15955" xr:uid="{00000000-0005-0000-0000-000099770000}"/>
    <cellStyle name="Millares 2 3 2 5 4 2" xfId="33772" xr:uid="{00000000-0005-0000-0000-00009A770000}"/>
    <cellStyle name="Millares 2 3 2 5 5" xfId="21196" xr:uid="{00000000-0005-0000-0000-00009B770000}"/>
    <cellStyle name="Millares 2 3 2 5 6" xfId="11705" xr:uid="{00000000-0005-0000-0000-00009C770000}"/>
    <cellStyle name="Millares 2 3 2 5 7" xfId="23846" xr:uid="{00000000-0005-0000-0000-00009D770000}"/>
    <cellStyle name="Millares 2 3 2 5 8" xfId="38676" xr:uid="{00000000-0005-0000-0000-00009E770000}"/>
    <cellStyle name="Millares 2 3 2 5 9" xfId="43744" xr:uid="{ACA87E5F-148F-4BE8-AC29-3D0795FDD9AB}"/>
    <cellStyle name="Millares 2 3 2 6" xfId="2534" xr:uid="{00000000-0005-0000-0000-00009F770000}"/>
    <cellStyle name="Millares 2 3 2 6 2" xfId="4976" xr:uid="{00000000-0005-0000-0000-0000A0770000}"/>
    <cellStyle name="Millares 2 3 2 6 2 2" xfId="19086" xr:uid="{00000000-0005-0000-0000-0000A1770000}"/>
    <cellStyle name="Millares 2 3 2 6 2 2 2" xfId="31979" xr:uid="{00000000-0005-0000-0000-0000A2770000}"/>
    <cellStyle name="Millares 2 3 2 6 2 3" xfId="14797" xr:uid="{00000000-0005-0000-0000-0000A3770000}"/>
    <cellStyle name="Millares 2 3 2 6 2 3 2" xfId="36864" xr:uid="{00000000-0005-0000-0000-0000A4770000}"/>
    <cellStyle name="Millares 2 3 2 6 2 4" xfId="9919" xr:uid="{00000000-0005-0000-0000-0000A5770000}"/>
    <cellStyle name="Millares 2 3 2 6 2 5" xfId="27044" xr:uid="{00000000-0005-0000-0000-0000A6770000}"/>
    <cellStyle name="Millares 2 3 2 6 2 6" xfId="41873" xr:uid="{00000000-0005-0000-0000-0000A7770000}"/>
    <cellStyle name="Millares 2 3 2 6 2 7" xfId="46936" xr:uid="{5E6E5B6D-8DF7-4654-939B-A848E8371362}"/>
    <cellStyle name="Millares 2 3 2 6 3" xfId="7450" xr:uid="{00000000-0005-0000-0000-0000A8770000}"/>
    <cellStyle name="Millares 2 3 2 6 3 2" xfId="29543" xr:uid="{00000000-0005-0000-0000-0000A9770000}"/>
    <cellStyle name="Millares 2 3 2 6 4" xfId="16611" xr:uid="{00000000-0005-0000-0000-0000AA770000}"/>
    <cellStyle name="Millares 2 3 2 6 4 2" xfId="34428" xr:uid="{00000000-0005-0000-0000-0000AB770000}"/>
    <cellStyle name="Millares 2 3 2 6 5" xfId="21852" xr:uid="{00000000-0005-0000-0000-0000AC770000}"/>
    <cellStyle name="Millares 2 3 2 6 6" xfId="12361" xr:uid="{00000000-0005-0000-0000-0000AD770000}"/>
    <cellStyle name="Millares 2 3 2 6 7" xfId="24502" xr:uid="{00000000-0005-0000-0000-0000AE770000}"/>
    <cellStyle name="Millares 2 3 2 6 8" xfId="39332" xr:uid="{00000000-0005-0000-0000-0000AF770000}"/>
    <cellStyle name="Millares 2 3 2 6 9" xfId="44400" xr:uid="{6403F611-48BA-483A-9E72-2DACC7330BA9}"/>
    <cellStyle name="Millares 2 3 2 7" xfId="987" xr:uid="{00000000-0005-0000-0000-0000B0770000}"/>
    <cellStyle name="Millares 2 3 2 7 2" xfId="3432" xr:uid="{00000000-0005-0000-0000-0000B1770000}"/>
    <cellStyle name="Millares 2 3 2 7 2 2" xfId="17542" xr:uid="{00000000-0005-0000-0000-0000B2770000}"/>
    <cellStyle name="Millares 2 3 2 7 2 2 2" xfId="30435" xr:uid="{00000000-0005-0000-0000-0000B3770000}"/>
    <cellStyle name="Millares 2 3 2 7 2 3" xfId="13253" xr:uid="{00000000-0005-0000-0000-0000B4770000}"/>
    <cellStyle name="Millares 2 3 2 7 2 3 2" xfId="35320" xr:uid="{00000000-0005-0000-0000-0000B5770000}"/>
    <cellStyle name="Millares 2 3 2 7 2 4" xfId="8375" xr:uid="{00000000-0005-0000-0000-0000B6770000}"/>
    <cellStyle name="Millares 2 3 2 7 2 5" xfId="25500" xr:uid="{00000000-0005-0000-0000-0000B7770000}"/>
    <cellStyle name="Millares 2 3 2 7 2 6" xfId="40329" xr:uid="{00000000-0005-0000-0000-0000B8770000}"/>
    <cellStyle name="Millares 2 3 2 7 2 7" xfId="45392" xr:uid="{E7237CBA-7A20-4CD9-9A51-256BCFB12CF1}"/>
    <cellStyle name="Millares 2 3 2 7 3" xfId="5906" xr:uid="{00000000-0005-0000-0000-0000B9770000}"/>
    <cellStyle name="Millares 2 3 2 7 3 2" xfId="27999" xr:uid="{00000000-0005-0000-0000-0000BA770000}"/>
    <cellStyle name="Millares 2 3 2 7 4" xfId="20308" xr:uid="{00000000-0005-0000-0000-0000BB770000}"/>
    <cellStyle name="Millares 2 3 2 7 4 2" xfId="32884" xr:uid="{00000000-0005-0000-0000-0000BC770000}"/>
    <cellStyle name="Millares 2 3 2 7 5" xfId="10817" xr:uid="{00000000-0005-0000-0000-0000BD770000}"/>
    <cellStyle name="Millares 2 3 2 7 6" xfId="22958" xr:uid="{00000000-0005-0000-0000-0000BE770000}"/>
    <cellStyle name="Millares 2 3 2 7 7" xfId="37788" xr:uid="{00000000-0005-0000-0000-0000BF770000}"/>
    <cellStyle name="Millares 2 3 2 7 8" xfId="42856" xr:uid="{D0673B04-8227-4F3B-AF3B-499AA6796F8E}"/>
    <cellStyle name="Millares 2 3 2 8" xfId="2769" xr:uid="{00000000-0005-0000-0000-0000C0770000}"/>
    <cellStyle name="Millares 2 3 2 8 2" xfId="16879" xr:uid="{00000000-0005-0000-0000-0000C1770000}"/>
    <cellStyle name="Millares 2 3 2 8 2 2" xfId="29772" xr:uid="{00000000-0005-0000-0000-0000C2770000}"/>
    <cellStyle name="Millares 2 3 2 8 3" xfId="12590" xr:uid="{00000000-0005-0000-0000-0000C3770000}"/>
    <cellStyle name="Millares 2 3 2 8 3 2" xfId="34657" xr:uid="{00000000-0005-0000-0000-0000C4770000}"/>
    <cellStyle name="Millares 2 3 2 8 4" xfId="7712" xr:uid="{00000000-0005-0000-0000-0000C5770000}"/>
    <cellStyle name="Millares 2 3 2 8 5" xfId="24835" xr:uid="{00000000-0005-0000-0000-0000C6770000}"/>
    <cellStyle name="Millares 2 3 2 8 6" xfId="39664" xr:uid="{00000000-0005-0000-0000-0000C7770000}"/>
    <cellStyle name="Millares 2 3 2 8 7" xfId="44729" xr:uid="{EEA6BB19-E6C6-4BE4-943B-E5D81761DD58}"/>
    <cellStyle name="Millares 2 3 2 9" xfId="5241" xr:uid="{00000000-0005-0000-0000-0000C8770000}"/>
    <cellStyle name="Millares 2 3 2 9 2" xfId="27334" xr:uid="{00000000-0005-0000-0000-0000C9770000}"/>
    <cellStyle name="Millares 2 3 20" xfId="37058" xr:uid="{00000000-0005-0000-0000-0000CA770000}"/>
    <cellStyle name="Millares 2 3 21" xfId="42131" xr:uid="{609A281E-02F6-40F1-A290-1BF79469BF87}"/>
    <cellStyle name="Millares 2 3 3" xfId="259" xr:uid="{00000000-0005-0000-0000-0000CB770000}"/>
    <cellStyle name="Millares 2 3 3 10" xfId="15069" xr:uid="{00000000-0005-0000-0000-0000CC770000}"/>
    <cellStyle name="Millares 2 3 3 10 2" xfId="32241" xr:uid="{00000000-0005-0000-0000-0000CD770000}"/>
    <cellStyle name="Millares 2 3 3 11" xfId="19399" xr:uid="{00000000-0005-0000-0000-0000CE770000}"/>
    <cellStyle name="Millares 2 3 3 12" xfId="19647" xr:uid="{00000000-0005-0000-0000-0000CF770000}"/>
    <cellStyle name="Millares 2 3 3 13" xfId="10174" xr:uid="{00000000-0005-0000-0000-0000D0770000}"/>
    <cellStyle name="Millares 2 3 3 14" xfId="22315" xr:uid="{00000000-0005-0000-0000-0000D1770000}"/>
    <cellStyle name="Millares 2 3 3 15" xfId="37145" xr:uid="{00000000-0005-0000-0000-0000D2770000}"/>
    <cellStyle name="Millares 2 3 3 16" xfId="42213" xr:uid="{8C8AFC57-D839-4480-B39C-2916A980CA03}"/>
    <cellStyle name="Millares 2 3 3 2" xfId="448" xr:uid="{00000000-0005-0000-0000-0000D3770000}"/>
    <cellStyle name="Millares 2 3 3 2 10" xfId="22479" xr:uid="{00000000-0005-0000-0000-0000D4770000}"/>
    <cellStyle name="Millares 2 3 3 2 11" xfId="37309" xr:uid="{00000000-0005-0000-0000-0000D5770000}"/>
    <cellStyle name="Millares 2 3 3 2 12" xfId="42377" xr:uid="{A23FCA6B-E48B-4FFC-A1E7-FF8A6F2E4EE6}"/>
    <cellStyle name="Millares 2 3 3 2 2" xfId="2062" xr:uid="{00000000-0005-0000-0000-0000D6770000}"/>
    <cellStyle name="Millares 2 3 3 2 2 2" xfId="4504" xr:uid="{00000000-0005-0000-0000-0000D7770000}"/>
    <cellStyle name="Millares 2 3 3 2 2 2 2" xfId="18614" xr:uid="{00000000-0005-0000-0000-0000D8770000}"/>
    <cellStyle name="Millares 2 3 3 2 2 2 2 2" xfId="31507" xr:uid="{00000000-0005-0000-0000-0000D9770000}"/>
    <cellStyle name="Millares 2 3 3 2 2 2 3" xfId="14325" xr:uid="{00000000-0005-0000-0000-0000DA770000}"/>
    <cellStyle name="Millares 2 3 3 2 2 2 3 2" xfId="36392" xr:uid="{00000000-0005-0000-0000-0000DB770000}"/>
    <cellStyle name="Millares 2 3 3 2 2 2 4" xfId="9447" xr:uid="{00000000-0005-0000-0000-0000DC770000}"/>
    <cellStyle name="Millares 2 3 3 2 2 2 5" xfId="26572" xr:uid="{00000000-0005-0000-0000-0000DD770000}"/>
    <cellStyle name="Millares 2 3 3 2 2 2 6" xfId="41401" xr:uid="{00000000-0005-0000-0000-0000DE770000}"/>
    <cellStyle name="Millares 2 3 3 2 2 2 7" xfId="46464" xr:uid="{ED16CE9B-0501-4CAA-AF13-4BF669C6D644}"/>
    <cellStyle name="Millares 2 3 3 2 2 3" xfId="6978" xr:uid="{00000000-0005-0000-0000-0000DF770000}"/>
    <cellStyle name="Millares 2 3 3 2 2 3 2" xfId="29071" xr:uid="{00000000-0005-0000-0000-0000E0770000}"/>
    <cellStyle name="Millares 2 3 3 2 2 4" xfId="16139" xr:uid="{00000000-0005-0000-0000-0000E1770000}"/>
    <cellStyle name="Millares 2 3 3 2 2 4 2" xfId="33956" xr:uid="{00000000-0005-0000-0000-0000E2770000}"/>
    <cellStyle name="Millares 2 3 3 2 2 5" xfId="21380" xr:uid="{00000000-0005-0000-0000-0000E3770000}"/>
    <cellStyle name="Millares 2 3 3 2 2 6" xfId="11889" xr:uid="{00000000-0005-0000-0000-0000E4770000}"/>
    <cellStyle name="Millares 2 3 3 2 2 7" xfId="24030" xr:uid="{00000000-0005-0000-0000-0000E5770000}"/>
    <cellStyle name="Millares 2 3 3 2 2 8" xfId="38860" xr:uid="{00000000-0005-0000-0000-0000E6770000}"/>
    <cellStyle name="Millares 2 3 3 2 2 9" xfId="43928" xr:uid="{2C66FE53-3EFC-4C62-9ED6-CDB1832DE3C2}"/>
    <cellStyle name="Millares 2 3 3 2 3" xfId="2614" xr:uid="{00000000-0005-0000-0000-0000E7770000}"/>
    <cellStyle name="Millares 2 3 3 2 3 2" xfId="5055" xr:uid="{00000000-0005-0000-0000-0000E8770000}"/>
    <cellStyle name="Millares 2 3 3 2 3 2 2" xfId="19165" xr:uid="{00000000-0005-0000-0000-0000E9770000}"/>
    <cellStyle name="Millares 2 3 3 2 3 2 2 2" xfId="32058" xr:uid="{00000000-0005-0000-0000-0000EA770000}"/>
    <cellStyle name="Millares 2 3 3 2 3 2 3" xfId="14876" xr:uid="{00000000-0005-0000-0000-0000EB770000}"/>
    <cellStyle name="Millares 2 3 3 2 3 2 3 2" xfId="36943" xr:uid="{00000000-0005-0000-0000-0000EC770000}"/>
    <cellStyle name="Millares 2 3 3 2 3 2 4" xfId="9998" xr:uid="{00000000-0005-0000-0000-0000ED770000}"/>
    <cellStyle name="Millares 2 3 3 2 3 2 5" xfId="27123" xr:uid="{00000000-0005-0000-0000-0000EE770000}"/>
    <cellStyle name="Millares 2 3 3 2 3 2 6" xfId="41952" xr:uid="{00000000-0005-0000-0000-0000EF770000}"/>
    <cellStyle name="Millares 2 3 3 2 3 2 7" xfId="47015" xr:uid="{E0477230-FBF1-407C-A8AA-9472BD2795B0}"/>
    <cellStyle name="Millares 2 3 3 2 3 3" xfId="7529" xr:uid="{00000000-0005-0000-0000-0000F0770000}"/>
    <cellStyle name="Millares 2 3 3 2 3 3 2" xfId="29622" xr:uid="{00000000-0005-0000-0000-0000F1770000}"/>
    <cellStyle name="Millares 2 3 3 2 3 4" xfId="16690" xr:uid="{00000000-0005-0000-0000-0000F2770000}"/>
    <cellStyle name="Millares 2 3 3 2 3 4 2" xfId="34507" xr:uid="{00000000-0005-0000-0000-0000F3770000}"/>
    <cellStyle name="Millares 2 3 3 2 3 5" xfId="21931" xr:uid="{00000000-0005-0000-0000-0000F4770000}"/>
    <cellStyle name="Millares 2 3 3 2 3 6" xfId="12440" xr:uid="{00000000-0005-0000-0000-0000F5770000}"/>
    <cellStyle name="Millares 2 3 3 2 3 7" xfId="24581" xr:uid="{00000000-0005-0000-0000-0000F6770000}"/>
    <cellStyle name="Millares 2 3 3 2 3 8" xfId="39411" xr:uid="{00000000-0005-0000-0000-0000F7770000}"/>
    <cellStyle name="Millares 2 3 3 2 3 9" xfId="44479" xr:uid="{27111F36-601D-4C20-A127-B5E6A1DE21F1}"/>
    <cellStyle name="Millares 2 3 3 2 4" xfId="1449" xr:uid="{00000000-0005-0000-0000-0000F8770000}"/>
    <cellStyle name="Millares 2 3 3 2 4 2" xfId="3891" xr:uid="{00000000-0005-0000-0000-0000F9770000}"/>
    <cellStyle name="Millares 2 3 3 2 4 2 2" xfId="18001" xr:uid="{00000000-0005-0000-0000-0000FA770000}"/>
    <cellStyle name="Millares 2 3 3 2 4 2 2 2" xfId="30894" xr:uid="{00000000-0005-0000-0000-0000FB770000}"/>
    <cellStyle name="Millares 2 3 3 2 4 2 3" xfId="13712" xr:uid="{00000000-0005-0000-0000-0000FC770000}"/>
    <cellStyle name="Millares 2 3 3 2 4 2 3 2" xfId="35779" xr:uid="{00000000-0005-0000-0000-0000FD770000}"/>
    <cellStyle name="Millares 2 3 3 2 4 2 4" xfId="8834" xr:uid="{00000000-0005-0000-0000-0000FE770000}"/>
    <cellStyle name="Millares 2 3 3 2 4 2 5" xfId="25959" xr:uid="{00000000-0005-0000-0000-0000FF770000}"/>
    <cellStyle name="Millares 2 3 3 2 4 2 6" xfId="40788" xr:uid="{00000000-0005-0000-0000-000000780000}"/>
    <cellStyle name="Millares 2 3 3 2 4 2 7" xfId="45851" xr:uid="{F1C76A0F-AB38-479E-916E-578E60547D40}"/>
    <cellStyle name="Millares 2 3 3 2 4 3" xfId="6365" xr:uid="{00000000-0005-0000-0000-000001780000}"/>
    <cellStyle name="Millares 2 3 3 2 4 3 2" xfId="28458" xr:uid="{00000000-0005-0000-0000-000002780000}"/>
    <cellStyle name="Millares 2 3 3 2 4 4" xfId="20767" xr:uid="{00000000-0005-0000-0000-000003780000}"/>
    <cellStyle name="Millares 2 3 3 2 4 4 2" xfId="33343" xr:uid="{00000000-0005-0000-0000-000004780000}"/>
    <cellStyle name="Millares 2 3 3 2 4 5" xfId="11276" xr:uid="{00000000-0005-0000-0000-000005780000}"/>
    <cellStyle name="Millares 2 3 3 2 4 6" xfId="23417" xr:uid="{00000000-0005-0000-0000-000006780000}"/>
    <cellStyle name="Millares 2 3 3 2 4 7" xfId="38247" xr:uid="{00000000-0005-0000-0000-000007780000}"/>
    <cellStyle name="Millares 2 3 3 2 4 8" xfId="43315" xr:uid="{81ABC42A-3275-4989-B512-06513083CA7C}"/>
    <cellStyle name="Millares 2 3 3 2 5" xfId="2953" xr:uid="{00000000-0005-0000-0000-000008780000}"/>
    <cellStyle name="Millares 2 3 3 2 5 2" xfId="17063" xr:uid="{00000000-0005-0000-0000-000009780000}"/>
    <cellStyle name="Millares 2 3 3 2 5 2 2" xfId="29956" xr:uid="{00000000-0005-0000-0000-00000A780000}"/>
    <cellStyle name="Millares 2 3 3 2 5 3" xfId="12774" xr:uid="{00000000-0005-0000-0000-00000B780000}"/>
    <cellStyle name="Millares 2 3 3 2 5 3 2" xfId="34841" xr:uid="{00000000-0005-0000-0000-00000C780000}"/>
    <cellStyle name="Millares 2 3 3 2 5 4" xfId="7896" xr:uid="{00000000-0005-0000-0000-00000D780000}"/>
    <cellStyle name="Millares 2 3 3 2 5 5" xfId="25021" xr:uid="{00000000-0005-0000-0000-00000E780000}"/>
    <cellStyle name="Millares 2 3 3 2 5 6" xfId="39850" xr:uid="{00000000-0005-0000-0000-00000F780000}"/>
    <cellStyle name="Millares 2 3 3 2 5 7" xfId="44913" xr:uid="{A52C7FE3-1C9C-4FD9-BB0F-1710E6D571B6}"/>
    <cellStyle name="Millares 2 3 3 2 6" xfId="5427" xr:uid="{00000000-0005-0000-0000-000010780000}"/>
    <cellStyle name="Millares 2 3 3 2 6 2" xfId="27520" xr:uid="{00000000-0005-0000-0000-000011780000}"/>
    <cellStyle name="Millares 2 3 3 2 7" xfId="15508" xr:uid="{00000000-0005-0000-0000-000012780000}"/>
    <cellStyle name="Millares 2 3 3 2 7 2" xfId="32405" xr:uid="{00000000-0005-0000-0000-000013780000}"/>
    <cellStyle name="Millares 2 3 3 2 8" xfId="19811" xr:uid="{00000000-0005-0000-0000-000014780000}"/>
    <cellStyle name="Millares 2 3 3 2 9" xfId="10338" xr:uid="{00000000-0005-0000-0000-000015780000}"/>
    <cellStyle name="Millares 2 3 3 3" xfId="742" xr:uid="{00000000-0005-0000-0000-000016780000}"/>
    <cellStyle name="Millares 2 3 3 4" xfId="1282" xr:uid="{00000000-0005-0000-0000-000017780000}"/>
    <cellStyle name="Millares 2 3 3 4 2" xfId="3727" xr:uid="{00000000-0005-0000-0000-000018780000}"/>
    <cellStyle name="Millares 2 3 3 4 2 2" xfId="17837" xr:uid="{00000000-0005-0000-0000-000019780000}"/>
    <cellStyle name="Millares 2 3 3 4 2 2 2" xfId="30730" xr:uid="{00000000-0005-0000-0000-00001A780000}"/>
    <cellStyle name="Millares 2 3 3 4 2 3" xfId="13548" xr:uid="{00000000-0005-0000-0000-00001B780000}"/>
    <cellStyle name="Millares 2 3 3 4 2 3 2" xfId="35615" xr:uid="{00000000-0005-0000-0000-00001C780000}"/>
    <cellStyle name="Millares 2 3 3 4 2 4" xfId="8670" xr:uid="{00000000-0005-0000-0000-00001D780000}"/>
    <cellStyle name="Millares 2 3 3 4 2 5" xfId="25795" xr:uid="{00000000-0005-0000-0000-00001E780000}"/>
    <cellStyle name="Millares 2 3 3 4 2 6" xfId="40624" xr:uid="{00000000-0005-0000-0000-00001F780000}"/>
    <cellStyle name="Millares 2 3 3 4 2 7" xfId="45687" xr:uid="{63300E05-B639-48D4-8505-EF42160AF7B3}"/>
    <cellStyle name="Millares 2 3 3 4 3" xfId="6201" xr:uid="{00000000-0005-0000-0000-000020780000}"/>
    <cellStyle name="Millares 2 3 3 4 3 2" xfId="28294" xr:uid="{00000000-0005-0000-0000-000021780000}"/>
    <cellStyle name="Millares 2 3 3 4 4" xfId="15344" xr:uid="{00000000-0005-0000-0000-000022780000}"/>
    <cellStyle name="Millares 2 3 3 4 4 2" xfId="33179" xr:uid="{00000000-0005-0000-0000-000023780000}"/>
    <cellStyle name="Millares 2 3 3 4 5" xfId="20603" xr:uid="{00000000-0005-0000-0000-000024780000}"/>
    <cellStyle name="Millares 2 3 3 4 6" xfId="11112" xr:uid="{00000000-0005-0000-0000-000025780000}"/>
    <cellStyle name="Millares 2 3 3 4 7" xfId="23253" xr:uid="{00000000-0005-0000-0000-000026780000}"/>
    <cellStyle name="Millares 2 3 3 4 8" xfId="38083" xr:uid="{00000000-0005-0000-0000-000027780000}"/>
    <cellStyle name="Millares 2 3 3 4 9" xfId="43151" xr:uid="{BB67C9EB-2C3D-48D4-BFBF-A214E993DE6C}"/>
    <cellStyle name="Millares 2 3 3 5" xfId="1898" xr:uid="{00000000-0005-0000-0000-000028780000}"/>
    <cellStyle name="Millares 2 3 3 5 2" xfId="4340" xr:uid="{00000000-0005-0000-0000-000029780000}"/>
    <cellStyle name="Millares 2 3 3 5 2 2" xfId="18450" xr:uid="{00000000-0005-0000-0000-00002A780000}"/>
    <cellStyle name="Millares 2 3 3 5 2 2 2" xfId="31343" xr:uid="{00000000-0005-0000-0000-00002B780000}"/>
    <cellStyle name="Millares 2 3 3 5 2 3" xfId="14161" xr:uid="{00000000-0005-0000-0000-00002C780000}"/>
    <cellStyle name="Millares 2 3 3 5 2 3 2" xfId="36228" xr:uid="{00000000-0005-0000-0000-00002D780000}"/>
    <cellStyle name="Millares 2 3 3 5 2 4" xfId="9283" xr:uid="{00000000-0005-0000-0000-00002E780000}"/>
    <cellStyle name="Millares 2 3 3 5 2 5" xfId="26408" xr:uid="{00000000-0005-0000-0000-00002F780000}"/>
    <cellStyle name="Millares 2 3 3 5 2 6" xfId="41237" xr:uid="{00000000-0005-0000-0000-000030780000}"/>
    <cellStyle name="Millares 2 3 3 5 2 7" xfId="46300" xr:uid="{2FD34E2D-AA53-4C3B-AA93-22FBC41333C8}"/>
    <cellStyle name="Millares 2 3 3 5 3" xfId="6814" xr:uid="{00000000-0005-0000-0000-000031780000}"/>
    <cellStyle name="Millares 2 3 3 5 3 2" xfId="28907" xr:uid="{00000000-0005-0000-0000-000032780000}"/>
    <cellStyle name="Millares 2 3 3 5 4" xfId="15975" xr:uid="{00000000-0005-0000-0000-000033780000}"/>
    <cellStyle name="Millares 2 3 3 5 4 2" xfId="33792" xr:uid="{00000000-0005-0000-0000-000034780000}"/>
    <cellStyle name="Millares 2 3 3 5 5" xfId="21216" xr:uid="{00000000-0005-0000-0000-000035780000}"/>
    <cellStyle name="Millares 2 3 3 5 6" xfId="11725" xr:uid="{00000000-0005-0000-0000-000036780000}"/>
    <cellStyle name="Millares 2 3 3 5 7" xfId="23866" xr:uid="{00000000-0005-0000-0000-000037780000}"/>
    <cellStyle name="Millares 2 3 3 5 8" xfId="38696" xr:uid="{00000000-0005-0000-0000-000038780000}"/>
    <cellStyle name="Millares 2 3 3 5 9" xfId="43764" xr:uid="{53C7D3F6-8B76-490A-B9FC-7B1A59872BCE}"/>
    <cellStyle name="Millares 2 3 3 6" xfId="2557" xr:uid="{00000000-0005-0000-0000-000039780000}"/>
    <cellStyle name="Millares 2 3 3 6 2" xfId="4999" xr:uid="{00000000-0005-0000-0000-00003A780000}"/>
    <cellStyle name="Millares 2 3 3 6 2 2" xfId="19109" xr:uid="{00000000-0005-0000-0000-00003B780000}"/>
    <cellStyle name="Millares 2 3 3 6 2 2 2" xfId="32002" xr:uid="{00000000-0005-0000-0000-00003C780000}"/>
    <cellStyle name="Millares 2 3 3 6 2 3" xfId="14820" xr:uid="{00000000-0005-0000-0000-00003D780000}"/>
    <cellStyle name="Millares 2 3 3 6 2 3 2" xfId="36887" xr:uid="{00000000-0005-0000-0000-00003E780000}"/>
    <cellStyle name="Millares 2 3 3 6 2 4" xfId="9942" xr:uid="{00000000-0005-0000-0000-00003F780000}"/>
    <cellStyle name="Millares 2 3 3 6 2 5" xfId="27067" xr:uid="{00000000-0005-0000-0000-000040780000}"/>
    <cellStyle name="Millares 2 3 3 6 2 6" xfId="41896" xr:uid="{00000000-0005-0000-0000-000041780000}"/>
    <cellStyle name="Millares 2 3 3 6 2 7" xfId="46959" xr:uid="{DC958E81-1E66-45F3-AF14-BFC16135F34C}"/>
    <cellStyle name="Millares 2 3 3 6 3" xfId="7473" xr:uid="{00000000-0005-0000-0000-000042780000}"/>
    <cellStyle name="Millares 2 3 3 6 3 2" xfId="29566" xr:uid="{00000000-0005-0000-0000-000043780000}"/>
    <cellStyle name="Millares 2 3 3 6 4" xfId="16634" xr:uid="{00000000-0005-0000-0000-000044780000}"/>
    <cellStyle name="Millares 2 3 3 6 4 2" xfId="34451" xr:uid="{00000000-0005-0000-0000-000045780000}"/>
    <cellStyle name="Millares 2 3 3 6 5" xfId="21875" xr:uid="{00000000-0005-0000-0000-000046780000}"/>
    <cellStyle name="Millares 2 3 3 6 6" xfId="12384" xr:uid="{00000000-0005-0000-0000-000047780000}"/>
    <cellStyle name="Millares 2 3 3 6 7" xfId="24525" xr:uid="{00000000-0005-0000-0000-000048780000}"/>
    <cellStyle name="Millares 2 3 3 6 8" xfId="39355" xr:uid="{00000000-0005-0000-0000-000049780000}"/>
    <cellStyle name="Millares 2 3 3 6 9" xfId="44423" xr:uid="{5EA97F0E-0503-49E8-8DE2-17FE14885482}"/>
    <cellStyle name="Millares 2 3 3 7" xfId="1007" xr:uid="{00000000-0005-0000-0000-00004A780000}"/>
    <cellStyle name="Millares 2 3 3 7 2" xfId="3452" xr:uid="{00000000-0005-0000-0000-00004B780000}"/>
    <cellStyle name="Millares 2 3 3 7 2 2" xfId="17562" xr:uid="{00000000-0005-0000-0000-00004C780000}"/>
    <cellStyle name="Millares 2 3 3 7 2 2 2" xfId="30455" xr:uid="{00000000-0005-0000-0000-00004D780000}"/>
    <cellStyle name="Millares 2 3 3 7 2 3" xfId="13273" xr:uid="{00000000-0005-0000-0000-00004E780000}"/>
    <cellStyle name="Millares 2 3 3 7 2 3 2" xfId="35340" xr:uid="{00000000-0005-0000-0000-00004F780000}"/>
    <cellStyle name="Millares 2 3 3 7 2 4" xfId="8395" xr:uid="{00000000-0005-0000-0000-000050780000}"/>
    <cellStyle name="Millares 2 3 3 7 2 5" xfId="25520" xr:uid="{00000000-0005-0000-0000-000051780000}"/>
    <cellStyle name="Millares 2 3 3 7 2 6" xfId="40349" xr:uid="{00000000-0005-0000-0000-000052780000}"/>
    <cellStyle name="Millares 2 3 3 7 2 7" xfId="45412" xr:uid="{9B0E9626-302B-4D6A-AB2A-DF8E8A358B00}"/>
    <cellStyle name="Millares 2 3 3 7 3" xfId="5926" xr:uid="{00000000-0005-0000-0000-000053780000}"/>
    <cellStyle name="Millares 2 3 3 7 3 2" xfId="28019" xr:uid="{00000000-0005-0000-0000-000054780000}"/>
    <cellStyle name="Millares 2 3 3 7 4" xfId="20328" xr:uid="{00000000-0005-0000-0000-000055780000}"/>
    <cellStyle name="Millares 2 3 3 7 4 2" xfId="32904" xr:uid="{00000000-0005-0000-0000-000056780000}"/>
    <cellStyle name="Millares 2 3 3 7 5" xfId="10837" xr:uid="{00000000-0005-0000-0000-000057780000}"/>
    <cellStyle name="Millares 2 3 3 7 6" xfId="22978" xr:uid="{00000000-0005-0000-0000-000058780000}"/>
    <cellStyle name="Millares 2 3 3 7 7" xfId="37808" xr:uid="{00000000-0005-0000-0000-000059780000}"/>
    <cellStyle name="Millares 2 3 3 7 8" xfId="42876" xr:uid="{15EB4792-8319-4F92-B1ED-54705D227FC7}"/>
    <cellStyle name="Millares 2 3 3 8" xfId="2789" xr:uid="{00000000-0005-0000-0000-00005A780000}"/>
    <cellStyle name="Millares 2 3 3 8 2" xfId="16899" xr:uid="{00000000-0005-0000-0000-00005B780000}"/>
    <cellStyle name="Millares 2 3 3 8 2 2" xfId="29792" xr:uid="{00000000-0005-0000-0000-00005C780000}"/>
    <cellStyle name="Millares 2 3 3 8 3" xfId="12610" xr:uid="{00000000-0005-0000-0000-00005D780000}"/>
    <cellStyle name="Millares 2 3 3 8 3 2" xfId="34677" xr:uid="{00000000-0005-0000-0000-00005E780000}"/>
    <cellStyle name="Millares 2 3 3 8 4" xfId="7732" xr:uid="{00000000-0005-0000-0000-00005F780000}"/>
    <cellStyle name="Millares 2 3 3 8 5" xfId="24857" xr:uid="{00000000-0005-0000-0000-000060780000}"/>
    <cellStyle name="Millares 2 3 3 8 6" xfId="39686" xr:uid="{00000000-0005-0000-0000-000061780000}"/>
    <cellStyle name="Millares 2 3 3 8 7" xfId="44749" xr:uid="{40CA8BAC-7876-41BE-A595-F6571A76B2C4}"/>
    <cellStyle name="Millares 2 3 3 9" xfId="5263" xr:uid="{00000000-0005-0000-0000-000062780000}"/>
    <cellStyle name="Millares 2 3 3 9 2" xfId="27356" xr:uid="{00000000-0005-0000-0000-000063780000}"/>
    <cellStyle name="Millares 2 3 4" xfId="196" xr:uid="{00000000-0005-0000-0000-000064780000}"/>
    <cellStyle name="Millares 2 3 4 10" xfId="15010" xr:uid="{00000000-0005-0000-0000-000065780000}"/>
    <cellStyle name="Millares 2 3 4 10 2" xfId="32180" xr:uid="{00000000-0005-0000-0000-000066780000}"/>
    <cellStyle name="Millares 2 3 4 11" xfId="19340" xr:uid="{00000000-0005-0000-0000-000067780000}"/>
    <cellStyle name="Millares 2 3 4 12" xfId="19588" xr:uid="{00000000-0005-0000-0000-000068780000}"/>
    <cellStyle name="Millares 2 3 4 13" xfId="10113" xr:uid="{00000000-0005-0000-0000-000069780000}"/>
    <cellStyle name="Millares 2 3 4 14" xfId="22254" xr:uid="{00000000-0005-0000-0000-00006A780000}"/>
    <cellStyle name="Millares 2 3 4 15" xfId="37084" xr:uid="{00000000-0005-0000-0000-00006B780000}"/>
    <cellStyle name="Millares 2 3 4 16" xfId="42154" xr:uid="{4DFEF169-948A-4CE3-91D1-FA7B77B0437E}"/>
    <cellStyle name="Millares 2 3 4 2" xfId="389" xr:uid="{00000000-0005-0000-0000-00006C780000}"/>
    <cellStyle name="Millares 2 3 4 2 10" xfId="22420" xr:uid="{00000000-0005-0000-0000-00006D780000}"/>
    <cellStyle name="Millares 2 3 4 2 11" xfId="37250" xr:uid="{00000000-0005-0000-0000-00006E780000}"/>
    <cellStyle name="Millares 2 3 4 2 12" xfId="42318" xr:uid="{B9971CDF-E231-43AD-A72C-ADFB80301CD0}"/>
    <cellStyle name="Millares 2 3 4 2 2" xfId="2003" xr:uid="{00000000-0005-0000-0000-00006F780000}"/>
    <cellStyle name="Millares 2 3 4 2 2 2" xfId="4445" xr:uid="{00000000-0005-0000-0000-000070780000}"/>
    <cellStyle name="Millares 2 3 4 2 2 2 2" xfId="18555" xr:uid="{00000000-0005-0000-0000-000071780000}"/>
    <cellStyle name="Millares 2 3 4 2 2 2 2 2" xfId="31448" xr:uid="{00000000-0005-0000-0000-000072780000}"/>
    <cellStyle name="Millares 2 3 4 2 2 2 3" xfId="14266" xr:uid="{00000000-0005-0000-0000-000073780000}"/>
    <cellStyle name="Millares 2 3 4 2 2 2 3 2" xfId="36333" xr:uid="{00000000-0005-0000-0000-000074780000}"/>
    <cellStyle name="Millares 2 3 4 2 2 2 4" xfId="9388" xr:uid="{00000000-0005-0000-0000-000075780000}"/>
    <cellStyle name="Millares 2 3 4 2 2 2 5" xfId="26513" xr:uid="{00000000-0005-0000-0000-000076780000}"/>
    <cellStyle name="Millares 2 3 4 2 2 2 6" xfId="41342" xr:uid="{00000000-0005-0000-0000-000077780000}"/>
    <cellStyle name="Millares 2 3 4 2 2 2 7" xfId="46405" xr:uid="{6EC0B3AF-EA3D-4D73-BE3C-CB1B4F85994C}"/>
    <cellStyle name="Millares 2 3 4 2 2 3" xfId="6919" xr:uid="{00000000-0005-0000-0000-000078780000}"/>
    <cellStyle name="Millares 2 3 4 2 2 3 2" xfId="29012" xr:uid="{00000000-0005-0000-0000-000079780000}"/>
    <cellStyle name="Millares 2 3 4 2 2 4" xfId="16080" xr:uid="{00000000-0005-0000-0000-00007A780000}"/>
    <cellStyle name="Millares 2 3 4 2 2 4 2" xfId="33897" xr:uid="{00000000-0005-0000-0000-00007B780000}"/>
    <cellStyle name="Millares 2 3 4 2 2 5" xfId="21321" xr:uid="{00000000-0005-0000-0000-00007C780000}"/>
    <cellStyle name="Millares 2 3 4 2 2 6" xfId="11830" xr:uid="{00000000-0005-0000-0000-00007D780000}"/>
    <cellStyle name="Millares 2 3 4 2 2 7" xfId="23971" xr:uid="{00000000-0005-0000-0000-00007E780000}"/>
    <cellStyle name="Millares 2 3 4 2 2 8" xfId="38801" xr:uid="{00000000-0005-0000-0000-00007F780000}"/>
    <cellStyle name="Millares 2 3 4 2 2 9" xfId="43869" xr:uid="{AE5F5682-968F-479C-A237-5F2CCFA7D5D4}"/>
    <cellStyle name="Millares 2 3 4 2 3" xfId="2615" xr:uid="{00000000-0005-0000-0000-000080780000}"/>
    <cellStyle name="Millares 2 3 4 2 3 2" xfId="5056" xr:uid="{00000000-0005-0000-0000-000081780000}"/>
    <cellStyle name="Millares 2 3 4 2 3 2 2" xfId="19166" xr:uid="{00000000-0005-0000-0000-000082780000}"/>
    <cellStyle name="Millares 2 3 4 2 3 2 2 2" xfId="32059" xr:uid="{00000000-0005-0000-0000-000083780000}"/>
    <cellStyle name="Millares 2 3 4 2 3 2 3" xfId="14877" xr:uid="{00000000-0005-0000-0000-000084780000}"/>
    <cellStyle name="Millares 2 3 4 2 3 2 3 2" xfId="36944" xr:uid="{00000000-0005-0000-0000-000085780000}"/>
    <cellStyle name="Millares 2 3 4 2 3 2 4" xfId="9999" xr:uid="{00000000-0005-0000-0000-000086780000}"/>
    <cellStyle name="Millares 2 3 4 2 3 2 5" xfId="27124" xr:uid="{00000000-0005-0000-0000-000087780000}"/>
    <cellStyle name="Millares 2 3 4 2 3 2 6" xfId="41953" xr:uid="{00000000-0005-0000-0000-000088780000}"/>
    <cellStyle name="Millares 2 3 4 2 3 2 7" xfId="47016" xr:uid="{A7209734-612B-4AB7-9F50-77A22CAE4691}"/>
    <cellStyle name="Millares 2 3 4 2 3 3" xfId="7530" xr:uid="{00000000-0005-0000-0000-000089780000}"/>
    <cellStyle name="Millares 2 3 4 2 3 3 2" xfId="29623" xr:uid="{00000000-0005-0000-0000-00008A780000}"/>
    <cellStyle name="Millares 2 3 4 2 3 4" xfId="16691" xr:uid="{00000000-0005-0000-0000-00008B780000}"/>
    <cellStyle name="Millares 2 3 4 2 3 4 2" xfId="34508" xr:uid="{00000000-0005-0000-0000-00008C780000}"/>
    <cellStyle name="Millares 2 3 4 2 3 5" xfId="21932" xr:uid="{00000000-0005-0000-0000-00008D780000}"/>
    <cellStyle name="Millares 2 3 4 2 3 6" xfId="12441" xr:uid="{00000000-0005-0000-0000-00008E780000}"/>
    <cellStyle name="Millares 2 3 4 2 3 7" xfId="24582" xr:uid="{00000000-0005-0000-0000-00008F780000}"/>
    <cellStyle name="Millares 2 3 4 2 3 8" xfId="39412" xr:uid="{00000000-0005-0000-0000-000090780000}"/>
    <cellStyle name="Millares 2 3 4 2 3 9" xfId="44480" xr:uid="{A2AF9540-9A6A-4A0A-9F40-3D1ABCA0DD96}"/>
    <cellStyle name="Millares 2 3 4 2 4" xfId="1390" xr:uid="{00000000-0005-0000-0000-000091780000}"/>
    <cellStyle name="Millares 2 3 4 2 4 2" xfId="3832" xr:uid="{00000000-0005-0000-0000-000092780000}"/>
    <cellStyle name="Millares 2 3 4 2 4 2 2" xfId="17942" xr:uid="{00000000-0005-0000-0000-000093780000}"/>
    <cellStyle name="Millares 2 3 4 2 4 2 2 2" xfId="30835" xr:uid="{00000000-0005-0000-0000-000094780000}"/>
    <cellStyle name="Millares 2 3 4 2 4 2 3" xfId="13653" xr:uid="{00000000-0005-0000-0000-000095780000}"/>
    <cellStyle name="Millares 2 3 4 2 4 2 3 2" xfId="35720" xr:uid="{00000000-0005-0000-0000-000096780000}"/>
    <cellStyle name="Millares 2 3 4 2 4 2 4" xfId="8775" xr:uid="{00000000-0005-0000-0000-000097780000}"/>
    <cellStyle name="Millares 2 3 4 2 4 2 5" xfId="25900" xr:uid="{00000000-0005-0000-0000-000098780000}"/>
    <cellStyle name="Millares 2 3 4 2 4 2 6" xfId="40729" xr:uid="{00000000-0005-0000-0000-000099780000}"/>
    <cellStyle name="Millares 2 3 4 2 4 2 7" xfId="45792" xr:uid="{75491C10-C2FE-4A5B-8988-23F9F38AA125}"/>
    <cellStyle name="Millares 2 3 4 2 4 3" xfId="6306" xr:uid="{00000000-0005-0000-0000-00009A780000}"/>
    <cellStyle name="Millares 2 3 4 2 4 3 2" xfId="28399" xr:uid="{00000000-0005-0000-0000-00009B780000}"/>
    <cellStyle name="Millares 2 3 4 2 4 4" xfId="20708" xr:uid="{00000000-0005-0000-0000-00009C780000}"/>
    <cellStyle name="Millares 2 3 4 2 4 4 2" xfId="33284" xr:uid="{00000000-0005-0000-0000-00009D780000}"/>
    <cellStyle name="Millares 2 3 4 2 4 5" xfId="11217" xr:uid="{00000000-0005-0000-0000-00009E780000}"/>
    <cellStyle name="Millares 2 3 4 2 4 6" xfId="23358" xr:uid="{00000000-0005-0000-0000-00009F780000}"/>
    <cellStyle name="Millares 2 3 4 2 4 7" xfId="38188" xr:uid="{00000000-0005-0000-0000-0000A0780000}"/>
    <cellStyle name="Millares 2 3 4 2 4 8" xfId="43256" xr:uid="{29DFC6F2-751A-4A11-8E87-FB1BB5BC7305}"/>
    <cellStyle name="Millares 2 3 4 2 5" xfId="2894" xr:uid="{00000000-0005-0000-0000-0000A1780000}"/>
    <cellStyle name="Millares 2 3 4 2 5 2" xfId="17004" xr:uid="{00000000-0005-0000-0000-0000A2780000}"/>
    <cellStyle name="Millares 2 3 4 2 5 2 2" xfId="29897" xr:uid="{00000000-0005-0000-0000-0000A3780000}"/>
    <cellStyle name="Millares 2 3 4 2 5 3" xfId="12715" xr:uid="{00000000-0005-0000-0000-0000A4780000}"/>
    <cellStyle name="Millares 2 3 4 2 5 3 2" xfId="34782" xr:uid="{00000000-0005-0000-0000-0000A5780000}"/>
    <cellStyle name="Millares 2 3 4 2 5 4" xfId="7837" xr:uid="{00000000-0005-0000-0000-0000A6780000}"/>
    <cellStyle name="Millares 2 3 4 2 5 5" xfId="24962" xr:uid="{00000000-0005-0000-0000-0000A7780000}"/>
    <cellStyle name="Millares 2 3 4 2 5 6" xfId="39791" xr:uid="{00000000-0005-0000-0000-0000A8780000}"/>
    <cellStyle name="Millares 2 3 4 2 5 7" xfId="44854" xr:uid="{EE1BB6BD-107C-4890-A3B1-A7BF96712E7F}"/>
    <cellStyle name="Millares 2 3 4 2 6" xfId="5368" xr:uid="{00000000-0005-0000-0000-0000A9780000}"/>
    <cellStyle name="Millares 2 3 4 2 6 2" xfId="27461" xr:uid="{00000000-0005-0000-0000-0000AA780000}"/>
    <cellStyle name="Millares 2 3 4 2 7" xfId="15449" xr:uid="{00000000-0005-0000-0000-0000AB780000}"/>
    <cellStyle name="Millares 2 3 4 2 7 2" xfId="32346" xr:uid="{00000000-0005-0000-0000-0000AC780000}"/>
    <cellStyle name="Millares 2 3 4 2 8" xfId="19752" xr:uid="{00000000-0005-0000-0000-0000AD780000}"/>
    <cellStyle name="Millares 2 3 4 2 9" xfId="10279" xr:uid="{00000000-0005-0000-0000-0000AE780000}"/>
    <cellStyle name="Millares 2 3 4 3" xfId="743" xr:uid="{00000000-0005-0000-0000-0000AF780000}"/>
    <cellStyle name="Millares 2 3 4 4" xfId="1223" xr:uid="{00000000-0005-0000-0000-0000B0780000}"/>
    <cellStyle name="Millares 2 3 4 4 2" xfId="3668" xr:uid="{00000000-0005-0000-0000-0000B1780000}"/>
    <cellStyle name="Millares 2 3 4 4 2 2" xfId="17778" xr:uid="{00000000-0005-0000-0000-0000B2780000}"/>
    <cellStyle name="Millares 2 3 4 4 2 2 2" xfId="30671" xr:uid="{00000000-0005-0000-0000-0000B3780000}"/>
    <cellStyle name="Millares 2 3 4 4 2 3" xfId="13489" xr:uid="{00000000-0005-0000-0000-0000B4780000}"/>
    <cellStyle name="Millares 2 3 4 4 2 3 2" xfId="35556" xr:uid="{00000000-0005-0000-0000-0000B5780000}"/>
    <cellStyle name="Millares 2 3 4 4 2 4" xfId="8611" xr:uid="{00000000-0005-0000-0000-0000B6780000}"/>
    <cellStyle name="Millares 2 3 4 4 2 5" xfId="25736" xr:uid="{00000000-0005-0000-0000-0000B7780000}"/>
    <cellStyle name="Millares 2 3 4 4 2 6" xfId="40565" xr:uid="{00000000-0005-0000-0000-0000B8780000}"/>
    <cellStyle name="Millares 2 3 4 4 2 7" xfId="45628" xr:uid="{1BD224D3-7DDA-472D-AA67-547BE166B1E8}"/>
    <cellStyle name="Millares 2 3 4 4 3" xfId="6142" xr:uid="{00000000-0005-0000-0000-0000B9780000}"/>
    <cellStyle name="Millares 2 3 4 4 3 2" xfId="28235" xr:uid="{00000000-0005-0000-0000-0000BA780000}"/>
    <cellStyle name="Millares 2 3 4 4 4" xfId="15285" xr:uid="{00000000-0005-0000-0000-0000BB780000}"/>
    <cellStyle name="Millares 2 3 4 4 4 2" xfId="33120" xr:uid="{00000000-0005-0000-0000-0000BC780000}"/>
    <cellStyle name="Millares 2 3 4 4 5" xfId="20544" xr:uid="{00000000-0005-0000-0000-0000BD780000}"/>
    <cellStyle name="Millares 2 3 4 4 6" xfId="11053" xr:uid="{00000000-0005-0000-0000-0000BE780000}"/>
    <cellStyle name="Millares 2 3 4 4 7" xfId="23194" xr:uid="{00000000-0005-0000-0000-0000BF780000}"/>
    <cellStyle name="Millares 2 3 4 4 8" xfId="38024" xr:uid="{00000000-0005-0000-0000-0000C0780000}"/>
    <cellStyle name="Millares 2 3 4 4 9" xfId="43092" xr:uid="{7E560988-F86A-49A7-81E3-9FD6429D1DB5}"/>
    <cellStyle name="Millares 2 3 4 5" xfId="1839" xr:uid="{00000000-0005-0000-0000-0000C1780000}"/>
    <cellStyle name="Millares 2 3 4 5 2" xfId="4281" xr:uid="{00000000-0005-0000-0000-0000C2780000}"/>
    <cellStyle name="Millares 2 3 4 5 2 2" xfId="18391" xr:uid="{00000000-0005-0000-0000-0000C3780000}"/>
    <cellStyle name="Millares 2 3 4 5 2 2 2" xfId="31284" xr:uid="{00000000-0005-0000-0000-0000C4780000}"/>
    <cellStyle name="Millares 2 3 4 5 2 3" xfId="14102" xr:uid="{00000000-0005-0000-0000-0000C5780000}"/>
    <cellStyle name="Millares 2 3 4 5 2 3 2" xfId="36169" xr:uid="{00000000-0005-0000-0000-0000C6780000}"/>
    <cellStyle name="Millares 2 3 4 5 2 4" xfId="9224" xr:uid="{00000000-0005-0000-0000-0000C7780000}"/>
    <cellStyle name="Millares 2 3 4 5 2 5" xfId="26349" xr:uid="{00000000-0005-0000-0000-0000C8780000}"/>
    <cellStyle name="Millares 2 3 4 5 2 6" xfId="41178" xr:uid="{00000000-0005-0000-0000-0000C9780000}"/>
    <cellStyle name="Millares 2 3 4 5 2 7" xfId="46241" xr:uid="{5A8367E4-0CB9-4A5B-83EF-FC305D45326D}"/>
    <cellStyle name="Millares 2 3 4 5 3" xfId="6755" xr:uid="{00000000-0005-0000-0000-0000CA780000}"/>
    <cellStyle name="Millares 2 3 4 5 3 2" xfId="28848" xr:uid="{00000000-0005-0000-0000-0000CB780000}"/>
    <cellStyle name="Millares 2 3 4 5 4" xfId="15916" xr:uid="{00000000-0005-0000-0000-0000CC780000}"/>
    <cellStyle name="Millares 2 3 4 5 4 2" xfId="33733" xr:uid="{00000000-0005-0000-0000-0000CD780000}"/>
    <cellStyle name="Millares 2 3 4 5 5" xfId="21157" xr:uid="{00000000-0005-0000-0000-0000CE780000}"/>
    <cellStyle name="Millares 2 3 4 5 6" xfId="11666" xr:uid="{00000000-0005-0000-0000-0000CF780000}"/>
    <cellStyle name="Millares 2 3 4 5 7" xfId="23807" xr:uid="{00000000-0005-0000-0000-0000D0780000}"/>
    <cellStyle name="Millares 2 3 4 5 8" xfId="38637" xr:uid="{00000000-0005-0000-0000-0000D1780000}"/>
    <cellStyle name="Millares 2 3 4 5 9" xfId="43705" xr:uid="{D3EFFFD4-65DB-41A6-95F0-0EB63BCDBC53}"/>
    <cellStyle name="Millares 2 3 4 6" xfId="2495" xr:uid="{00000000-0005-0000-0000-0000D2780000}"/>
    <cellStyle name="Millares 2 3 4 6 2" xfId="4937" xr:uid="{00000000-0005-0000-0000-0000D3780000}"/>
    <cellStyle name="Millares 2 3 4 6 2 2" xfId="19047" xr:uid="{00000000-0005-0000-0000-0000D4780000}"/>
    <cellStyle name="Millares 2 3 4 6 2 2 2" xfId="31940" xr:uid="{00000000-0005-0000-0000-0000D5780000}"/>
    <cellStyle name="Millares 2 3 4 6 2 3" xfId="14758" xr:uid="{00000000-0005-0000-0000-0000D6780000}"/>
    <cellStyle name="Millares 2 3 4 6 2 3 2" xfId="36825" xr:uid="{00000000-0005-0000-0000-0000D7780000}"/>
    <cellStyle name="Millares 2 3 4 6 2 4" xfId="9880" xr:uid="{00000000-0005-0000-0000-0000D8780000}"/>
    <cellStyle name="Millares 2 3 4 6 2 5" xfId="27005" xr:uid="{00000000-0005-0000-0000-0000D9780000}"/>
    <cellStyle name="Millares 2 3 4 6 2 6" xfId="41834" xr:uid="{00000000-0005-0000-0000-0000DA780000}"/>
    <cellStyle name="Millares 2 3 4 6 2 7" xfId="46897" xr:uid="{BAC8D9FA-279E-4C7D-96ED-1DB539812769}"/>
    <cellStyle name="Millares 2 3 4 6 3" xfId="7411" xr:uid="{00000000-0005-0000-0000-0000DB780000}"/>
    <cellStyle name="Millares 2 3 4 6 3 2" xfId="29504" xr:uid="{00000000-0005-0000-0000-0000DC780000}"/>
    <cellStyle name="Millares 2 3 4 6 4" xfId="16572" xr:uid="{00000000-0005-0000-0000-0000DD780000}"/>
    <cellStyle name="Millares 2 3 4 6 4 2" xfId="34389" xr:uid="{00000000-0005-0000-0000-0000DE780000}"/>
    <cellStyle name="Millares 2 3 4 6 5" xfId="21813" xr:uid="{00000000-0005-0000-0000-0000DF780000}"/>
    <cellStyle name="Millares 2 3 4 6 6" xfId="12322" xr:uid="{00000000-0005-0000-0000-0000E0780000}"/>
    <cellStyle name="Millares 2 3 4 6 7" xfId="24463" xr:uid="{00000000-0005-0000-0000-0000E1780000}"/>
    <cellStyle name="Millares 2 3 4 6 8" xfId="39293" xr:uid="{00000000-0005-0000-0000-0000E2780000}"/>
    <cellStyle name="Millares 2 3 4 6 9" xfId="44361" xr:uid="{5C2D5B0B-B3F1-4FCB-A9E8-B2A7C929ED9B}"/>
    <cellStyle name="Millares 2 3 4 7" xfId="948" xr:uid="{00000000-0005-0000-0000-0000E3780000}"/>
    <cellStyle name="Millares 2 3 4 7 2" xfId="3393" xr:uid="{00000000-0005-0000-0000-0000E4780000}"/>
    <cellStyle name="Millares 2 3 4 7 2 2" xfId="17503" xr:uid="{00000000-0005-0000-0000-0000E5780000}"/>
    <cellStyle name="Millares 2 3 4 7 2 2 2" xfId="30396" xr:uid="{00000000-0005-0000-0000-0000E6780000}"/>
    <cellStyle name="Millares 2 3 4 7 2 3" xfId="13214" xr:uid="{00000000-0005-0000-0000-0000E7780000}"/>
    <cellStyle name="Millares 2 3 4 7 2 3 2" xfId="35281" xr:uid="{00000000-0005-0000-0000-0000E8780000}"/>
    <cellStyle name="Millares 2 3 4 7 2 4" xfId="8336" xr:uid="{00000000-0005-0000-0000-0000E9780000}"/>
    <cellStyle name="Millares 2 3 4 7 2 5" xfId="25461" xr:uid="{00000000-0005-0000-0000-0000EA780000}"/>
    <cellStyle name="Millares 2 3 4 7 2 6" xfId="40290" xr:uid="{00000000-0005-0000-0000-0000EB780000}"/>
    <cellStyle name="Millares 2 3 4 7 2 7" xfId="45353" xr:uid="{7304C2FB-94EE-44E1-A217-085BC1866F59}"/>
    <cellStyle name="Millares 2 3 4 7 3" xfId="5867" xr:uid="{00000000-0005-0000-0000-0000EC780000}"/>
    <cellStyle name="Millares 2 3 4 7 3 2" xfId="27960" xr:uid="{00000000-0005-0000-0000-0000ED780000}"/>
    <cellStyle name="Millares 2 3 4 7 4" xfId="20269" xr:uid="{00000000-0005-0000-0000-0000EE780000}"/>
    <cellStyle name="Millares 2 3 4 7 4 2" xfId="32845" xr:uid="{00000000-0005-0000-0000-0000EF780000}"/>
    <cellStyle name="Millares 2 3 4 7 5" xfId="10778" xr:uid="{00000000-0005-0000-0000-0000F0780000}"/>
    <cellStyle name="Millares 2 3 4 7 6" xfId="22919" xr:uid="{00000000-0005-0000-0000-0000F1780000}"/>
    <cellStyle name="Millares 2 3 4 7 7" xfId="37749" xr:uid="{00000000-0005-0000-0000-0000F2780000}"/>
    <cellStyle name="Millares 2 3 4 7 8" xfId="42817" xr:uid="{33701A43-6D25-492F-9C7B-74A9F5194888}"/>
    <cellStyle name="Millares 2 3 4 8" xfId="2730" xr:uid="{00000000-0005-0000-0000-0000F3780000}"/>
    <cellStyle name="Millares 2 3 4 8 2" xfId="16840" xr:uid="{00000000-0005-0000-0000-0000F4780000}"/>
    <cellStyle name="Millares 2 3 4 8 2 2" xfId="29733" xr:uid="{00000000-0005-0000-0000-0000F5780000}"/>
    <cellStyle name="Millares 2 3 4 8 3" xfId="12551" xr:uid="{00000000-0005-0000-0000-0000F6780000}"/>
    <cellStyle name="Millares 2 3 4 8 3 2" xfId="34618" xr:uid="{00000000-0005-0000-0000-0000F7780000}"/>
    <cellStyle name="Millares 2 3 4 8 4" xfId="7673" xr:uid="{00000000-0005-0000-0000-0000F8780000}"/>
    <cellStyle name="Millares 2 3 4 8 5" xfId="24796" xr:uid="{00000000-0005-0000-0000-0000F9780000}"/>
    <cellStyle name="Millares 2 3 4 8 6" xfId="39625" xr:uid="{00000000-0005-0000-0000-0000FA780000}"/>
    <cellStyle name="Millares 2 3 4 8 7" xfId="44690" xr:uid="{7AF8D831-67F8-4A99-B1E2-A5345920381F}"/>
    <cellStyle name="Millares 2 3 4 9" xfId="5202" xr:uid="{00000000-0005-0000-0000-0000FB780000}"/>
    <cellStyle name="Millares 2 3 4 9 2" xfId="27295" xr:uid="{00000000-0005-0000-0000-0000FC780000}"/>
    <cellStyle name="Millares 2 3 5" xfId="541" xr:uid="{00000000-0005-0000-0000-0000FD780000}"/>
    <cellStyle name="Millares 2 3 5 10" xfId="19901" xr:uid="{00000000-0005-0000-0000-0000FE780000}"/>
    <cellStyle name="Millares 2 3 5 11" xfId="10428" xr:uid="{00000000-0005-0000-0000-0000FF780000}"/>
    <cellStyle name="Millares 2 3 5 12" xfId="22569" xr:uid="{00000000-0005-0000-0000-000000790000}"/>
    <cellStyle name="Millares 2 3 5 13" xfId="37399" xr:uid="{00000000-0005-0000-0000-000001790000}"/>
    <cellStyle name="Millares 2 3 5 14" xfId="42467" xr:uid="{2C8B0A41-582D-4450-9015-A15D818E71FF}"/>
    <cellStyle name="Millares 2 3 5 2" xfId="744" xr:uid="{00000000-0005-0000-0000-000002790000}"/>
    <cellStyle name="Millares 2 3 5 3" xfId="1539" xr:uid="{00000000-0005-0000-0000-000003790000}"/>
    <cellStyle name="Millares 2 3 5 3 2" xfId="3981" xr:uid="{00000000-0005-0000-0000-000004790000}"/>
    <cellStyle name="Millares 2 3 5 3 2 2" xfId="18091" xr:uid="{00000000-0005-0000-0000-000005790000}"/>
    <cellStyle name="Millares 2 3 5 3 2 2 2" xfId="30984" xr:uid="{00000000-0005-0000-0000-000006790000}"/>
    <cellStyle name="Millares 2 3 5 3 2 3" xfId="13802" xr:uid="{00000000-0005-0000-0000-000007790000}"/>
    <cellStyle name="Millares 2 3 5 3 2 3 2" xfId="35869" xr:uid="{00000000-0005-0000-0000-000008790000}"/>
    <cellStyle name="Millares 2 3 5 3 2 4" xfId="8924" xr:uid="{00000000-0005-0000-0000-000009790000}"/>
    <cellStyle name="Millares 2 3 5 3 2 5" xfId="26049" xr:uid="{00000000-0005-0000-0000-00000A790000}"/>
    <cellStyle name="Millares 2 3 5 3 2 6" xfId="40878" xr:uid="{00000000-0005-0000-0000-00000B790000}"/>
    <cellStyle name="Millares 2 3 5 3 2 7" xfId="45941" xr:uid="{75B2E610-6E5E-4609-BBB9-C20FFED1D0AA}"/>
    <cellStyle name="Millares 2 3 5 3 3" xfId="6455" xr:uid="{00000000-0005-0000-0000-00000C790000}"/>
    <cellStyle name="Millares 2 3 5 3 3 2" xfId="28548" xr:uid="{00000000-0005-0000-0000-00000D790000}"/>
    <cellStyle name="Millares 2 3 5 3 4" xfId="15598" xr:uid="{00000000-0005-0000-0000-00000E790000}"/>
    <cellStyle name="Millares 2 3 5 3 4 2" xfId="33433" xr:uid="{00000000-0005-0000-0000-00000F790000}"/>
    <cellStyle name="Millares 2 3 5 3 5" xfId="20857" xr:uid="{00000000-0005-0000-0000-000010790000}"/>
    <cellStyle name="Millares 2 3 5 3 6" xfId="11366" xr:uid="{00000000-0005-0000-0000-000011790000}"/>
    <cellStyle name="Millares 2 3 5 3 7" xfId="23507" xr:uid="{00000000-0005-0000-0000-000012790000}"/>
    <cellStyle name="Millares 2 3 5 3 8" xfId="38337" xr:uid="{00000000-0005-0000-0000-000013790000}"/>
    <cellStyle name="Millares 2 3 5 3 9" xfId="43405" xr:uid="{E0D966DF-4AE6-44CC-AA36-FD7A6DD96E6D}"/>
    <cellStyle name="Millares 2 3 5 4" xfId="2152" xr:uid="{00000000-0005-0000-0000-000014790000}"/>
    <cellStyle name="Millares 2 3 5 4 2" xfId="4594" xr:uid="{00000000-0005-0000-0000-000015790000}"/>
    <cellStyle name="Millares 2 3 5 4 2 2" xfId="18704" xr:uid="{00000000-0005-0000-0000-000016790000}"/>
    <cellStyle name="Millares 2 3 5 4 2 2 2" xfId="31597" xr:uid="{00000000-0005-0000-0000-000017790000}"/>
    <cellStyle name="Millares 2 3 5 4 2 3" xfId="14415" xr:uid="{00000000-0005-0000-0000-000018790000}"/>
    <cellStyle name="Millares 2 3 5 4 2 3 2" xfId="36482" xr:uid="{00000000-0005-0000-0000-000019790000}"/>
    <cellStyle name="Millares 2 3 5 4 2 4" xfId="9537" xr:uid="{00000000-0005-0000-0000-00001A790000}"/>
    <cellStyle name="Millares 2 3 5 4 2 5" xfId="26662" xr:uid="{00000000-0005-0000-0000-00001B790000}"/>
    <cellStyle name="Millares 2 3 5 4 2 6" xfId="41491" xr:uid="{00000000-0005-0000-0000-00001C790000}"/>
    <cellStyle name="Millares 2 3 5 4 2 7" xfId="46554" xr:uid="{1884E482-F1C4-4D83-8A39-55138E57E0B4}"/>
    <cellStyle name="Millares 2 3 5 4 3" xfId="7068" xr:uid="{00000000-0005-0000-0000-00001D790000}"/>
    <cellStyle name="Millares 2 3 5 4 3 2" xfId="29161" xr:uid="{00000000-0005-0000-0000-00001E790000}"/>
    <cellStyle name="Millares 2 3 5 4 4" xfId="16229" xr:uid="{00000000-0005-0000-0000-00001F790000}"/>
    <cellStyle name="Millares 2 3 5 4 4 2" xfId="34046" xr:uid="{00000000-0005-0000-0000-000020790000}"/>
    <cellStyle name="Millares 2 3 5 4 5" xfId="21470" xr:uid="{00000000-0005-0000-0000-000021790000}"/>
    <cellStyle name="Millares 2 3 5 4 6" xfId="11979" xr:uid="{00000000-0005-0000-0000-000022790000}"/>
    <cellStyle name="Millares 2 3 5 4 7" xfId="24120" xr:uid="{00000000-0005-0000-0000-000023790000}"/>
    <cellStyle name="Millares 2 3 5 4 8" xfId="38950" xr:uid="{00000000-0005-0000-0000-000024790000}"/>
    <cellStyle name="Millares 2 3 5 4 9" xfId="44018" xr:uid="{6EB19903-38F0-49F4-B679-2ECB858C30F2}"/>
    <cellStyle name="Millares 2 3 5 5" xfId="1097" xr:uid="{00000000-0005-0000-0000-000025790000}"/>
    <cellStyle name="Millares 2 3 5 5 2" xfId="3542" xr:uid="{00000000-0005-0000-0000-000026790000}"/>
    <cellStyle name="Millares 2 3 5 5 2 2" xfId="17652" xr:uid="{00000000-0005-0000-0000-000027790000}"/>
    <cellStyle name="Millares 2 3 5 5 2 2 2" xfId="30545" xr:uid="{00000000-0005-0000-0000-000028790000}"/>
    <cellStyle name="Millares 2 3 5 5 2 3" xfId="13363" xr:uid="{00000000-0005-0000-0000-000029790000}"/>
    <cellStyle name="Millares 2 3 5 5 2 3 2" xfId="35430" xr:uid="{00000000-0005-0000-0000-00002A790000}"/>
    <cellStyle name="Millares 2 3 5 5 2 4" xfId="8485" xr:uid="{00000000-0005-0000-0000-00002B790000}"/>
    <cellStyle name="Millares 2 3 5 5 2 5" xfId="25610" xr:uid="{00000000-0005-0000-0000-00002C790000}"/>
    <cellStyle name="Millares 2 3 5 5 2 6" xfId="40439" xr:uid="{00000000-0005-0000-0000-00002D790000}"/>
    <cellStyle name="Millares 2 3 5 5 2 7" xfId="45502" xr:uid="{DAF8679A-46C9-4368-90D9-AB97E4AF47C5}"/>
    <cellStyle name="Millares 2 3 5 5 3" xfId="6016" xr:uid="{00000000-0005-0000-0000-00002E790000}"/>
    <cellStyle name="Millares 2 3 5 5 3 2" xfId="28109" xr:uid="{00000000-0005-0000-0000-00002F790000}"/>
    <cellStyle name="Millares 2 3 5 5 4" xfId="20418" xr:uid="{00000000-0005-0000-0000-000030790000}"/>
    <cellStyle name="Millares 2 3 5 5 4 2" xfId="32994" xr:uid="{00000000-0005-0000-0000-000031790000}"/>
    <cellStyle name="Millares 2 3 5 5 5" xfId="10927" xr:uid="{00000000-0005-0000-0000-000032790000}"/>
    <cellStyle name="Millares 2 3 5 5 6" xfId="23068" xr:uid="{00000000-0005-0000-0000-000033790000}"/>
    <cellStyle name="Millares 2 3 5 5 7" xfId="37898" xr:uid="{00000000-0005-0000-0000-000034790000}"/>
    <cellStyle name="Millares 2 3 5 5 8" xfId="42966" xr:uid="{D5536DB1-C1D1-455D-B062-92B693F1B181}"/>
    <cellStyle name="Millares 2 3 5 6" xfId="3043" xr:uid="{00000000-0005-0000-0000-000035790000}"/>
    <cellStyle name="Millares 2 3 5 6 2" xfId="17153" xr:uid="{00000000-0005-0000-0000-000036790000}"/>
    <cellStyle name="Millares 2 3 5 6 2 2" xfId="30046" xr:uid="{00000000-0005-0000-0000-000037790000}"/>
    <cellStyle name="Millares 2 3 5 6 3" xfId="12864" xr:uid="{00000000-0005-0000-0000-000038790000}"/>
    <cellStyle name="Millares 2 3 5 6 3 2" xfId="34931" xr:uid="{00000000-0005-0000-0000-000039790000}"/>
    <cellStyle name="Millares 2 3 5 6 4" xfId="7986" xr:uid="{00000000-0005-0000-0000-00003A790000}"/>
    <cellStyle name="Millares 2 3 5 6 5" xfId="25111" xr:uid="{00000000-0005-0000-0000-00003B790000}"/>
    <cellStyle name="Millares 2 3 5 6 6" xfId="39940" xr:uid="{00000000-0005-0000-0000-00003C790000}"/>
    <cellStyle name="Millares 2 3 5 6 7" xfId="45003" xr:uid="{BD7F6794-9E7B-4A04-B7F9-0198FB4DF7FE}"/>
    <cellStyle name="Millares 2 3 5 7" xfId="5517" xr:uid="{00000000-0005-0000-0000-00003D790000}"/>
    <cellStyle name="Millares 2 3 5 7 2" xfId="27610" xr:uid="{00000000-0005-0000-0000-00003E790000}"/>
    <cellStyle name="Millares 2 3 5 8" xfId="15159" xr:uid="{00000000-0005-0000-0000-00003F790000}"/>
    <cellStyle name="Millares 2 3 5 8 2" xfId="32495" xr:uid="{00000000-0005-0000-0000-000040790000}"/>
    <cellStyle name="Millares 2 3 5 9" xfId="19489" xr:uid="{00000000-0005-0000-0000-000041790000}"/>
    <cellStyle name="Millares 2 3 6" xfId="363" xr:uid="{00000000-0005-0000-0000-000042790000}"/>
    <cellStyle name="Millares 2 3 6 10" xfId="10256" xr:uid="{00000000-0005-0000-0000-000043790000}"/>
    <cellStyle name="Millares 2 3 6 11" xfId="22397" xr:uid="{00000000-0005-0000-0000-000044790000}"/>
    <cellStyle name="Millares 2 3 6 12" xfId="37227" xr:uid="{00000000-0005-0000-0000-000045790000}"/>
    <cellStyle name="Millares 2 3 6 13" xfId="42295" xr:uid="{A3FCBFE5-4038-41B5-9730-D323F1D7DAB2}"/>
    <cellStyle name="Millares 2 3 6 2" xfId="1367" xr:uid="{00000000-0005-0000-0000-000046790000}"/>
    <cellStyle name="Millares 2 3 6 2 2" xfId="3809" xr:uid="{00000000-0005-0000-0000-000047790000}"/>
    <cellStyle name="Millares 2 3 6 2 2 2" xfId="17919" xr:uid="{00000000-0005-0000-0000-000048790000}"/>
    <cellStyle name="Millares 2 3 6 2 2 2 2" xfId="30812" xr:uid="{00000000-0005-0000-0000-000049790000}"/>
    <cellStyle name="Millares 2 3 6 2 2 3" xfId="13630" xr:uid="{00000000-0005-0000-0000-00004A790000}"/>
    <cellStyle name="Millares 2 3 6 2 2 3 2" xfId="35697" xr:uid="{00000000-0005-0000-0000-00004B790000}"/>
    <cellStyle name="Millares 2 3 6 2 2 4" xfId="8752" xr:uid="{00000000-0005-0000-0000-00004C790000}"/>
    <cellStyle name="Millares 2 3 6 2 2 5" xfId="25877" xr:uid="{00000000-0005-0000-0000-00004D790000}"/>
    <cellStyle name="Millares 2 3 6 2 2 6" xfId="40706" xr:uid="{00000000-0005-0000-0000-00004E790000}"/>
    <cellStyle name="Millares 2 3 6 2 2 7" xfId="45769" xr:uid="{E1EF307A-EACF-4116-A607-B3653D6DD993}"/>
    <cellStyle name="Millares 2 3 6 2 3" xfId="6283" xr:uid="{00000000-0005-0000-0000-00004F790000}"/>
    <cellStyle name="Millares 2 3 6 2 3 2" xfId="28376" xr:uid="{00000000-0005-0000-0000-000050790000}"/>
    <cellStyle name="Millares 2 3 6 2 4" xfId="15426" xr:uid="{00000000-0005-0000-0000-000051790000}"/>
    <cellStyle name="Millares 2 3 6 2 4 2" xfId="33261" xr:uid="{00000000-0005-0000-0000-000052790000}"/>
    <cellStyle name="Millares 2 3 6 2 5" xfId="20685" xr:uid="{00000000-0005-0000-0000-000053790000}"/>
    <cellStyle name="Millares 2 3 6 2 6" xfId="11194" xr:uid="{00000000-0005-0000-0000-000054790000}"/>
    <cellStyle name="Millares 2 3 6 2 7" xfId="23335" xr:uid="{00000000-0005-0000-0000-000055790000}"/>
    <cellStyle name="Millares 2 3 6 2 8" xfId="38165" xr:uid="{00000000-0005-0000-0000-000056790000}"/>
    <cellStyle name="Millares 2 3 6 2 9" xfId="43233" xr:uid="{CC76B71D-747E-44D7-8CB2-D8B67F872F29}"/>
    <cellStyle name="Millares 2 3 6 3" xfId="1980" xr:uid="{00000000-0005-0000-0000-000057790000}"/>
    <cellStyle name="Millares 2 3 6 3 2" xfId="4422" xr:uid="{00000000-0005-0000-0000-000058790000}"/>
    <cellStyle name="Millares 2 3 6 3 2 2" xfId="18532" xr:uid="{00000000-0005-0000-0000-000059790000}"/>
    <cellStyle name="Millares 2 3 6 3 2 2 2" xfId="31425" xr:uid="{00000000-0005-0000-0000-00005A790000}"/>
    <cellStyle name="Millares 2 3 6 3 2 3" xfId="14243" xr:uid="{00000000-0005-0000-0000-00005B790000}"/>
    <cellStyle name="Millares 2 3 6 3 2 3 2" xfId="36310" xr:uid="{00000000-0005-0000-0000-00005C790000}"/>
    <cellStyle name="Millares 2 3 6 3 2 4" xfId="9365" xr:uid="{00000000-0005-0000-0000-00005D790000}"/>
    <cellStyle name="Millares 2 3 6 3 2 5" xfId="26490" xr:uid="{00000000-0005-0000-0000-00005E790000}"/>
    <cellStyle name="Millares 2 3 6 3 2 6" xfId="41319" xr:uid="{00000000-0005-0000-0000-00005F790000}"/>
    <cellStyle name="Millares 2 3 6 3 2 7" xfId="46382" xr:uid="{8C258D76-48FE-4A7E-A748-D7E3507A1A6A}"/>
    <cellStyle name="Millares 2 3 6 3 3" xfId="6896" xr:uid="{00000000-0005-0000-0000-000060790000}"/>
    <cellStyle name="Millares 2 3 6 3 3 2" xfId="28989" xr:uid="{00000000-0005-0000-0000-000061790000}"/>
    <cellStyle name="Millares 2 3 6 3 4" xfId="16057" xr:uid="{00000000-0005-0000-0000-000062790000}"/>
    <cellStyle name="Millares 2 3 6 3 4 2" xfId="33874" xr:uid="{00000000-0005-0000-0000-000063790000}"/>
    <cellStyle name="Millares 2 3 6 3 5" xfId="21298" xr:uid="{00000000-0005-0000-0000-000064790000}"/>
    <cellStyle name="Millares 2 3 6 3 6" xfId="11807" xr:uid="{00000000-0005-0000-0000-000065790000}"/>
    <cellStyle name="Millares 2 3 6 3 7" xfId="23948" xr:uid="{00000000-0005-0000-0000-000066790000}"/>
    <cellStyle name="Millares 2 3 6 3 8" xfId="38778" xr:uid="{00000000-0005-0000-0000-000067790000}"/>
    <cellStyle name="Millares 2 3 6 3 9" xfId="43846" xr:uid="{4C2A53E6-74D4-48F3-9374-B786E8F40F3B}"/>
    <cellStyle name="Millares 2 3 6 4" xfId="2616" xr:uid="{00000000-0005-0000-0000-000068790000}"/>
    <cellStyle name="Millares 2 3 6 4 2" xfId="5057" xr:uid="{00000000-0005-0000-0000-000069790000}"/>
    <cellStyle name="Millares 2 3 6 4 2 2" xfId="19167" xr:uid="{00000000-0005-0000-0000-00006A790000}"/>
    <cellStyle name="Millares 2 3 6 4 2 2 2" xfId="32060" xr:uid="{00000000-0005-0000-0000-00006B790000}"/>
    <cellStyle name="Millares 2 3 6 4 2 3" xfId="14878" xr:uid="{00000000-0005-0000-0000-00006C790000}"/>
    <cellStyle name="Millares 2 3 6 4 2 3 2" xfId="36945" xr:uid="{00000000-0005-0000-0000-00006D790000}"/>
    <cellStyle name="Millares 2 3 6 4 2 4" xfId="10000" xr:uid="{00000000-0005-0000-0000-00006E790000}"/>
    <cellStyle name="Millares 2 3 6 4 2 5" xfId="27125" xr:uid="{00000000-0005-0000-0000-00006F790000}"/>
    <cellStyle name="Millares 2 3 6 4 2 6" xfId="41954" xr:uid="{00000000-0005-0000-0000-000070790000}"/>
    <cellStyle name="Millares 2 3 6 4 2 7" xfId="47017" xr:uid="{EE949824-54B6-4C5D-BD33-B96E45BF2814}"/>
    <cellStyle name="Millares 2 3 6 4 3" xfId="7531" xr:uid="{00000000-0005-0000-0000-000071790000}"/>
    <cellStyle name="Millares 2 3 6 4 3 2" xfId="29624" xr:uid="{00000000-0005-0000-0000-000072790000}"/>
    <cellStyle name="Millares 2 3 6 4 4" xfId="16692" xr:uid="{00000000-0005-0000-0000-000073790000}"/>
    <cellStyle name="Millares 2 3 6 4 4 2" xfId="34509" xr:uid="{00000000-0005-0000-0000-000074790000}"/>
    <cellStyle name="Millares 2 3 6 4 5" xfId="21933" xr:uid="{00000000-0005-0000-0000-000075790000}"/>
    <cellStyle name="Millares 2 3 6 4 6" xfId="12442" xr:uid="{00000000-0005-0000-0000-000076790000}"/>
    <cellStyle name="Millares 2 3 6 4 7" xfId="24583" xr:uid="{00000000-0005-0000-0000-000077790000}"/>
    <cellStyle name="Millares 2 3 6 4 8" xfId="39413" xr:uid="{00000000-0005-0000-0000-000078790000}"/>
    <cellStyle name="Millares 2 3 6 4 9" xfId="44481" xr:uid="{FC3C87EE-9B0A-426C-8D84-7A4D780AB040}"/>
    <cellStyle name="Millares 2 3 6 5" xfId="1145" xr:uid="{00000000-0005-0000-0000-000079790000}"/>
    <cellStyle name="Millares 2 3 6 5 2" xfId="3590" xr:uid="{00000000-0005-0000-0000-00007A790000}"/>
    <cellStyle name="Millares 2 3 6 5 2 2" xfId="17700" xr:uid="{00000000-0005-0000-0000-00007B790000}"/>
    <cellStyle name="Millares 2 3 6 5 2 2 2" xfId="30593" xr:uid="{00000000-0005-0000-0000-00007C790000}"/>
    <cellStyle name="Millares 2 3 6 5 2 3" xfId="13411" xr:uid="{00000000-0005-0000-0000-00007D790000}"/>
    <cellStyle name="Millares 2 3 6 5 2 3 2" xfId="35478" xr:uid="{00000000-0005-0000-0000-00007E790000}"/>
    <cellStyle name="Millares 2 3 6 5 2 4" xfId="8533" xr:uid="{00000000-0005-0000-0000-00007F790000}"/>
    <cellStyle name="Millares 2 3 6 5 2 5" xfId="25658" xr:uid="{00000000-0005-0000-0000-000080790000}"/>
    <cellStyle name="Millares 2 3 6 5 2 6" xfId="40487" xr:uid="{00000000-0005-0000-0000-000081790000}"/>
    <cellStyle name="Millares 2 3 6 5 2 7" xfId="45550" xr:uid="{6074C08C-0C38-4424-8213-0D490B089572}"/>
    <cellStyle name="Millares 2 3 6 5 3" xfId="6064" xr:uid="{00000000-0005-0000-0000-000082790000}"/>
    <cellStyle name="Millares 2 3 6 5 3 2" xfId="28157" xr:uid="{00000000-0005-0000-0000-000083790000}"/>
    <cellStyle name="Millares 2 3 6 5 4" xfId="20466" xr:uid="{00000000-0005-0000-0000-000084790000}"/>
    <cellStyle name="Millares 2 3 6 5 4 2" xfId="33042" xr:uid="{00000000-0005-0000-0000-000085790000}"/>
    <cellStyle name="Millares 2 3 6 5 5" xfId="10975" xr:uid="{00000000-0005-0000-0000-000086790000}"/>
    <cellStyle name="Millares 2 3 6 5 6" xfId="23116" xr:uid="{00000000-0005-0000-0000-000087790000}"/>
    <cellStyle name="Millares 2 3 6 5 7" xfId="37946" xr:uid="{00000000-0005-0000-0000-000088790000}"/>
    <cellStyle name="Millares 2 3 6 5 8" xfId="43014" xr:uid="{8C97D0D5-1DEC-49D0-A684-D5D3584EB80A}"/>
    <cellStyle name="Millares 2 3 6 6" xfId="2871" xr:uid="{00000000-0005-0000-0000-000089790000}"/>
    <cellStyle name="Millares 2 3 6 6 2" xfId="16981" xr:uid="{00000000-0005-0000-0000-00008A790000}"/>
    <cellStyle name="Millares 2 3 6 6 2 2" xfId="29874" xr:uid="{00000000-0005-0000-0000-00008B790000}"/>
    <cellStyle name="Millares 2 3 6 6 3" xfId="12692" xr:uid="{00000000-0005-0000-0000-00008C790000}"/>
    <cellStyle name="Millares 2 3 6 6 3 2" xfId="34759" xr:uid="{00000000-0005-0000-0000-00008D790000}"/>
    <cellStyle name="Millares 2 3 6 6 4" xfId="7814" xr:uid="{00000000-0005-0000-0000-00008E790000}"/>
    <cellStyle name="Millares 2 3 6 6 5" xfId="24939" xr:uid="{00000000-0005-0000-0000-00008F790000}"/>
    <cellStyle name="Millares 2 3 6 6 6" xfId="39768" xr:uid="{00000000-0005-0000-0000-000090790000}"/>
    <cellStyle name="Millares 2 3 6 6 7" xfId="44831" xr:uid="{3951C7C6-155B-4495-97B1-5DB1D71430A6}"/>
    <cellStyle name="Millares 2 3 6 7" xfId="5345" xr:uid="{00000000-0005-0000-0000-000091790000}"/>
    <cellStyle name="Millares 2 3 6 7 2" xfId="27438" xr:uid="{00000000-0005-0000-0000-000092790000}"/>
    <cellStyle name="Millares 2 3 6 8" xfId="15207" xr:uid="{00000000-0005-0000-0000-000093790000}"/>
    <cellStyle name="Millares 2 3 6 8 2" xfId="32323" xr:uid="{00000000-0005-0000-0000-000094790000}"/>
    <cellStyle name="Millares 2 3 6 9" xfId="19729" xr:uid="{00000000-0005-0000-0000-000095790000}"/>
    <cellStyle name="Millares 2 3 7" xfId="740" xr:uid="{00000000-0005-0000-0000-000096790000}"/>
    <cellStyle name="Millares 2 3 8" xfId="1200" xr:uid="{00000000-0005-0000-0000-000097790000}"/>
    <cellStyle name="Millares 2 3 8 2" xfId="3645" xr:uid="{00000000-0005-0000-0000-000098790000}"/>
    <cellStyle name="Millares 2 3 8 2 2" xfId="17755" xr:uid="{00000000-0005-0000-0000-000099790000}"/>
    <cellStyle name="Millares 2 3 8 2 2 2" xfId="30648" xr:uid="{00000000-0005-0000-0000-00009A790000}"/>
    <cellStyle name="Millares 2 3 8 2 3" xfId="13466" xr:uid="{00000000-0005-0000-0000-00009B790000}"/>
    <cellStyle name="Millares 2 3 8 2 3 2" xfId="35533" xr:uid="{00000000-0005-0000-0000-00009C790000}"/>
    <cellStyle name="Millares 2 3 8 2 4" xfId="8588" xr:uid="{00000000-0005-0000-0000-00009D790000}"/>
    <cellStyle name="Millares 2 3 8 2 5" xfId="25713" xr:uid="{00000000-0005-0000-0000-00009E790000}"/>
    <cellStyle name="Millares 2 3 8 2 6" xfId="40542" xr:uid="{00000000-0005-0000-0000-00009F790000}"/>
    <cellStyle name="Millares 2 3 8 2 7" xfId="45605" xr:uid="{7464C437-56DE-441C-9273-729CC6D53164}"/>
    <cellStyle name="Millares 2 3 8 3" xfId="6119" xr:uid="{00000000-0005-0000-0000-0000A0790000}"/>
    <cellStyle name="Millares 2 3 8 3 2" xfId="28212" xr:uid="{00000000-0005-0000-0000-0000A1790000}"/>
    <cellStyle name="Millares 2 3 8 4" xfId="15262" xr:uid="{00000000-0005-0000-0000-0000A2790000}"/>
    <cellStyle name="Millares 2 3 8 4 2" xfId="33097" xr:uid="{00000000-0005-0000-0000-0000A3790000}"/>
    <cellStyle name="Millares 2 3 8 5" xfId="20521" xr:uid="{00000000-0005-0000-0000-0000A4790000}"/>
    <cellStyle name="Millares 2 3 8 6" xfId="11030" xr:uid="{00000000-0005-0000-0000-0000A5790000}"/>
    <cellStyle name="Millares 2 3 8 7" xfId="23171" xr:uid="{00000000-0005-0000-0000-0000A6790000}"/>
    <cellStyle name="Millares 2 3 8 8" xfId="38001" xr:uid="{00000000-0005-0000-0000-0000A7790000}"/>
    <cellStyle name="Millares 2 3 8 9" xfId="43069" xr:uid="{6B49FD95-DEBC-4BDA-BD75-18E900C0AFCB}"/>
    <cellStyle name="Millares 2 3 9" xfId="1816" xr:uid="{00000000-0005-0000-0000-0000A8790000}"/>
    <cellStyle name="Millares 2 3 9 2" xfId="4258" xr:uid="{00000000-0005-0000-0000-0000A9790000}"/>
    <cellStyle name="Millares 2 3 9 2 2" xfId="18368" xr:uid="{00000000-0005-0000-0000-0000AA790000}"/>
    <cellStyle name="Millares 2 3 9 2 2 2" xfId="31261" xr:uid="{00000000-0005-0000-0000-0000AB790000}"/>
    <cellStyle name="Millares 2 3 9 2 3" xfId="14079" xr:uid="{00000000-0005-0000-0000-0000AC790000}"/>
    <cellStyle name="Millares 2 3 9 2 3 2" xfId="36146" xr:uid="{00000000-0005-0000-0000-0000AD790000}"/>
    <cellStyle name="Millares 2 3 9 2 4" xfId="9201" xr:uid="{00000000-0005-0000-0000-0000AE790000}"/>
    <cellStyle name="Millares 2 3 9 2 5" xfId="26326" xr:uid="{00000000-0005-0000-0000-0000AF790000}"/>
    <cellStyle name="Millares 2 3 9 2 6" xfId="41155" xr:uid="{00000000-0005-0000-0000-0000B0790000}"/>
    <cellStyle name="Millares 2 3 9 2 7" xfId="46218" xr:uid="{7EDE2791-1CAF-45E1-9715-6748209471CA}"/>
    <cellStyle name="Millares 2 3 9 3" xfId="6732" xr:uid="{00000000-0005-0000-0000-0000B1790000}"/>
    <cellStyle name="Millares 2 3 9 3 2" xfId="28825" xr:uid="{00000000-0005-0000-0000-0000B2790000}"/>
    <cellStyle name="Millares 2 3 9 4" xfId="15893" xr:uid="{00000000-0005-0000-0000-0000B3790000}"/>
    <cellStyle name="Millares 2 3 9 4 2" xfId="33710" xr:uid="{00000000-0005-0000-0000-0000B4790000}"/>
    <cellStyle name="Millares 2 3 9 5" xfId="21134" xr:uid="{00000000-0005-0000-0000-0000B5790000}"/>
    <cellStyle name="Millares 2 3 9 6" xfId="11643" xr:uid="{00000000-0005-0000-0000-0000B6790000}"/>
    <cellStyle name="Millares 2 3 9 7" xfId="23784" xr:uid="{00000000-0005-0000-0000-0000B7790000}"/>
    <cellStyle name="Millares 2 3 9 8" xfId="38614" xr:uid="{00000000-0005-0000-0000-0000B8790000}"/>
    <cellStyle name="Millares 2 3 9 9" xfId="43682" xr:uid="{B4EA03B3-3203-47AF-AD23-84D3C058C1E5}"/>
    <cellStyle name="Millares 2 30" xfId="22036" xr:uid="{00000000-0005-0000-0000-0000B9790000}"/>
    <cellStyle name="Millares 2 31" xfId="22188" xr:uid="{00000000-0005-0000-0000-0000BA790000}"/>
    <cellStyle name="Millares 2 32" xfId="37018" xr:uid="{00000000-0005-0000-0000-0000BB790000}"/>
    <cellStyle name="Millares 2 33" xfId="42067" xr:uid="{00000000-0005-0000-0000-0000BC790000}"/>
    <cellStyle name="Millares 2 34" xfId="42091" xr:uid="{8B335599-541B-443B-954F-DE59E57F6F25}"/>
    <cellStyle name="Millares 2 4" xfId="188" xr:uid="{00000000-0005-0000-0000-0000BD790000}"/>
    <cellStyle name="Millares 2 4 10" xfId="15002" xr:uid="{00000000-0005-0000-0000-0000BE790000}"/>
    <cellStyle name="Millares 2 4 10 2" xfId="32172" xr:uid="{00000000-0005-0000-0000-0000BF790000}"/>
    <cellStyle name="Millares 2 4 11" xfId="19332" xr:uid="{00000000-0005-0000-0000-0000C0790000}"/>
    <cellStyle name="Millares 2 4 12" xfId="19580" xr:uid="{00000000-0005-0000-0000-0000C1790000}"/>
    <cellStyle name="Millares 2 4 13" xfId="10105" xr:uid="{00000000-0005-0000-0000-0000C2790000}"/>
    <cellStyle name="Millares 2 4 14" xfId="22097" xr:uid="{00000000-0005-0000-0000-0000C3790000}"/>
    <cellStyle name="Millares 2 4 15" xfId="22246" xr:uid="{00000000-0005-0000-0000-0000C4790000}"/>
    <cellStyle name="Millares 2 4 16" xfId="37076" xr:uid="{00000000-0005-0000-0000-0000C5790000}"/>
    <cellStyle name="Millares 2 4 17" xfId="42146" xr:uid="{0380CB94-F1A9-4A12-AC9B-1EEF1B275196}"/>
    <cellStyle name="Millares 2 4 2" xfId="381" xr:uid="{00000000-0005-0000-0000-0000C6790000}"/>
    <cellStyle name="Millares 2 4 2 10" xfId="22412" xr:uid="{00000000-0005-0000-0000-0000C7790000}"/>
    <cellStyle name="Millares 2 4 2 11" xfId="37242" xr:uid="{00000000-0005-0000-0000-0000C8790000}"/>
    <cellStyle name="Millares 2 4 2 12" xfId="42310" xr:uid="{D16A8B14-8CAE-400A-AF69-AC3A24D5255A}"/>
    <cellStyle name="Millares 2 4 2 2" xfId="1995" xr:uid="{00000000-0005-0000-0000-0000C9790000}"/>
    <cellStyle name="Millares 2 4 2 2 2" xfId="4437" xr:uid="{00000000-0005-0000-0000-0000CA790000}"/>
    <cellStyle name="Millares 2 4 2 2 2 2" xfId="18547" xr:uid="{00000000-0005-0000-0000-0000CB790000}"/>
    <cellStyle name="Millares 2 4 2 2 2 2 2" xfId="31440" xr:uid="{00000000-0005-0000-0000-0000CC790000}"/>
    <cellStyle name="Millares 2 4 2 2 2 3" xfId="14258" xr:uid="{00000000-0005-0000-0000-0000CD790000}"/>
    <cellStyle name="Millares 2 4 2 2 2 3 2" xfId="36325" xr:uid="{00000000-0005-0000-0000-0000CE790000}"/>
    <cellStyle name="Millares 2 4 2 2 2 4" xfId="9380" xr:uid="{00000000-0005-0000-0000-0000CF790000}"/>
    <cellStyle name="Millares 2 4 2 2 2 5" xfId="26505" xr:uid="{00000000-0005-0000-0000-0000D0790000}"/>
    <cellStyle name="Millares 2 4 2 2 2 6" xfId="41334" xr:uid="{00000000-0005-0000-0000-0000D1790000}"/>
    <cellStyle name="Millares 2 4 2 2 2 7" xfId="46397" xr:uid="{7EBD5649-B99C-41D6-9432-EC7F58D96366}"/>
    <cellStyle name="Millares 2 4 2 2 3" xfId="6911" xr:uid="{00000000-0005-0000-0000-0000D2790000}"/>
    <cellStyle name="Millares 2 4 2 2 3 2" xfId="29004" xr:uid="{00000000-0005-0000-0000-0000D3790000}"/>
    <cellStyle name="Millares 2 4 2 2 4" xfId="16072" xr:uid="{00000000-0005-0000-0000-0000D4790000}"/>
    <cellStyle name="Millares 2 4 2 2 4 2" xfId="33889" xr:uid="{00000000-0005-0000-0000-0000D5790000}"/>
    <cellStyle name="Millares 2 4 2 2 5" xfId="21313" xr:uid="{00000000-0005-0000-0000-0000D6790000}"/>
    <cellStyle name="Millares 2 4 2 2 6" xfId="11822" xr:uid="{00000000-0005-0000-0000-0000D7790000}"/>
    <cellStyle name="Millares 2 4 2 2 7" xfId="23963" xr:uid="{00000000-0005-0000-0000-0000D8790000}"/>
    <cellStyle name="Millares 2 4 2 2 8" xfId="38793" xr:uid="{00000000-0005-0000-0000-0000D9790000}"/>
    <cellStyle name="Millares 2 4 2 2 9" xfId="43861" xr:uid="{7DCE63B2-48DF-48FC-9440-D370CBA7C775}"/>
    <cellStyle name="Millares 2 4 2 3" xfId="2617" xr:uid="{00000000-0005-0000-0000-0000DA790000}"/>
    <cellStyle name="Millares 2 4 2 3 2" xfId="5058" xr:uid="{00000000-0005-0000-0000-0000DB790000}"/>
    <cellStyle name="Millares 2 4 2 3 2 2" xfId="19168" xr:uid="{00000000-0005-0000-0000-0000DC790000}"/>
    <cellStyle name="Millares 2 4 2 3 2 2 2" xfId="32061" xr:uid="{00000000-0005-0000-0000-0000DD790000}"/>
    <cellStyle name="Millares 2 4 2 3 2 3" xfId="14879" xr:uid="{00000000-0005-0000-0000-0000DE790000}"/>
    <cellStyle name="Millares 2 4 2 3 2 3 2" xfId="36946" xr:uid="{00000000-0005-0000-0000-0000DF790000}"/>
    <cellStyle name="Millares 2 4 2 3 2 4" xfId="10001" xr:uid="{00000000-0005-0000-0000-0000E0790000}"/>
    <cellStyle name="Millares 2 4 2 3 2 5" xfId="27126" xr:uid="{00000000-0005-0000-0000-0000E1790000}"/>
    <cellStyle name="Millares 2 4 2 3 2 6" xfId="41955" xr:uid="{00000000-0005-0000-0000-0000E2790000}"/>
    <cellStyle name="Millares 2 4 2 3 2 7" xfId="47018" xr:uid="{479C4C5E-2174-40C6-8263-5DE599F40FF8}"/>
    <cellStyle name="Millares 2 4 2 3 3" xfId="7532" xr:uid="{00000000-0005-0000-0000-0000E3790000}"/>
    <cellStyle name="Millares 2 4 2 3 3 2" xfId="29625" xr:uid="{00000000-0005-0000-0000-0000E4790000}"/>
    <cellStyle name="Millares 2 4 2 3 4" xfId="16693" xr:uid="{00000000-0005-0000-0000-0000E5790000}"/>
    <cellStyle name="Millares 2 4 2 3 4 2" xfId="34510" xr:uid="{00000000-0005-0000-0000-0000E6790000}"/>
    <cellStyle name="Millares 2 4 2 3 5" xfId="21934" xr:uid="{00000000-0005-0000-0000-0000E7790000}"/>
    <cellStyle name="Millares 2 4 2 3 6" xfId="12443" xr:uid="{00000000-0005-0000-0000-0000E8790000}"/>
    <cellStyle name="Millares 2 4 2 3 7" xfId="24584" xr:uid="{00000000-0005-0000-0000-0000E9790000}"/>
    <cellStyle name="Millares 2 4 2 3 8" xfId="39414" xr:uid="{00000000-0005-0000-0000-0000EA790000}"/>
    <cellStyle name="Millares 2 4 2 3 9" xfId="44482" xr:uid="{9345B79A-07C2-4C5A-B7F5-A27CFB183C0C}"/>
    <cellStyle name="Millares 2 4 2 4" xfId="1382" xr:uid="{00000000-0005-0000-0000-0000EB790000}"/>
    <cellStyle name="Millares 2 4 2 4 2" xfId="3824" xr:uid="{00000000-0005-0000-0000-0000EC790000}"/>
    <cellStyle name="Millares 2 4 2 4 2 2" xfId="17934" xr:uid="{00000000-0005-0000-0000-0000ED790000}"/>
    <cellStyle name="Millares 2 4 2 4 2 2 2" xfId="30827" xr:uid="{00000000-0005-0000-0000-0000EE790000}"/>
    <cellStyle name="Millares 2 4 2 4 2 3" xfId="13645" xr:uid="{00000000-0005-0000-0000-0000EF790000}"/>
    <cellStyle name="Millares 2 4 2 4 2 3 2" xfId="35712" xr:uid="{00000000-0005-0000-0000-0000F0790000}"/>
    <cellStyle name="Millares 2 4 2 4 2 4" xfId="8767" xr:uid="{00000000-0005-0000-0000-0000F1790000}"/>
    <cellStyle name="Millares 2 4 2 4 2 5" xfId="25892" xr:uid="{00000000-0005-0000-0000-0000F2790000}"/>
    <cellStyle name="Millares 2 4 2 4 2 6" xfId="40721" xr:uid="{00000000-0005-0000-0000-0000F3790000}"/>
    <cellStyle name="Millares 2 4 2 4 2 7" xfId="45784" xr:uid="{0FED4AA0-B955-4E27-97C3-A32B1D0F86F7}"/>
    <cellStyle name="Millares 2 4 2 4 3" xfId="6298" xr:uid="{00000000-0005-0000-0000-0000F4790000}"/>
    <cellStyle name="Millares 2 4 2 4 3 2" xfId="28391" xr:uid="{00000000-0005-0000-0000-0000F5790000}"/>
    <cellStyle name="Millares 2 4 2 4 4" xfId="20700" xr:uid="{00000000-0005-0000-0000-0000F6790000}"/>
    <cellStyle name="Millares 2 4 2 4 4 2" xfId="33276" xr:uid="{00000000-0005-0000-0000-0000F7790000}"/>
    <cellStyle name="Millares 2 4 2 4 5" xfId="11209" xr:uid="{00000000-0005-0000-0000-0000F8790000}"/>
    <cellStyle name="Millares 2 4 2 4 6" xfId="23350" xr:uid="{00000000-0005-0000-0000-0000F9790000}"/>
    <cellStyle name="Millares 2 4 2 4 7" xfId="38180" xr:uid="{00000000-0005-0000-0000-0000FA790000}"/>
    <cellStyle name="Millares 2 4 2 4 8" xfId="43248" xr:uid="{D5E7A34D-C2E5-4DC1-9BA6-36C15166383F}"/>
    <cellStyle name="Millares 2 4 2 5" xfId="2886" xr:uid="{00000000-0005-0000-0000-0000FB790000}"/>
    <cellStyle name="Millares 2 4 2 5 2" xfId="16996" xr:uid="{00000000-0005-0000-0000-0000FC790000}"/>
    <cellStyle name="Millares 2 4 2 5 2 2" xfId="29889" xr:uid="{00000000-0005-0000-0000-0000FD790000}"/>
    <cellStyle name="Millares 2 4 2 5 3" xfId="12707" xr:uid="{00000000-0005-0000-0000-0000FE790000}"/>
    <cellStyle name="Millares 2 4 2 5 3 2" xfId="34774" xr:uid="{00000000-0005-0000-0000-0000FF790000}"/>
    <cellStyle name="Millares 2 4 2 5 4" xfId="7829" xr:uid="{00000000-0005-0000-0000-0000007A0000}"/>
    <cellStyle name="Millares 2 4 2 5 5" xfId="24954" xr:uid="{00000000-0005-0000-0000-0000017A0000}"/>
    <cellStyle name="Millares 2 4 2 5 6" xfId="39783" xr:uid="{00000000-0005-0000-0000-0000027A0000}"/>
    <cellStyle name="Millares 2 4 2 5 7" xfId="44846" xr:uid="{63EF66EF-154A-4F2A-A94F-ECF226407FC1}"/>
    <cellStyle name="Millares 2 4 2 6" xfId="5360" xr:uid="{00000000-0005-0000-0000-0000037A0000}"/>
    <cellStyle name="Millares 2 4 2 6 2" xfId="27453" xr:uid="{00000000-0005-0000-0000-0000047A0000}"/>
    <cellStyle name="Millares 2 4 2 7" xfId="15441" xr:uid="{00000000-0005-0000-0000-0000057A0000}"/>
    <cellStyle name="Millares 2 4 2 7 2" xfId="32338" xr:uid="{00000000-0005-0000-0000-0000067A0000}"/>
    <cellStyle name="Millares 2 4 2 8" xfId="19744" xr:uid="{00000000-0005-0000-0000-0000077A0000}"/>
    <cellStyle name="Millares 2 4 2 9" xfId="10271" xr:uid="{00000000-0005-0000-0000-0000087A0000}"/>
    <cellStyle name="Millares 2 4 3" xfId="745" xr:uid="{00000000-0005-0000-0000-0000097A0000}"/>
    <cellStyle name="Millares 2 4 4" xfId="1215" xr:uid="{00000000-0005-0000-0000-00000A7A0000}"/>
    <cellStyle name="Millares 2 4 4 2" xfId="3660" xr:uid="{00000000-0005-0000-0000-00000B7A0000}"/>
    <cellStyle name="Millares 2 4 4 2 2" xfId="17770" xr:uid="{00000000-0005-0000-0000-00000C7A0000}"/>
    <cellStyle name="Millares 2 4 4 2 2 2" xfId="30663" xr:uid="{00000000-0005-0000-0000-00000D7A0000}"/>
    <cellStyle name="Millares 2 4 4 2 3" xfId="13481" xr:uid="{00000000-0005-0000-0000-00000E7A0000}"/>
    <cellStyle name="Millares 2 4 4 2 3 2" xfId="35548" xr:uid="{00000000-0005-0000-0000-00000F7A0000}"/>
    <cellStyle name="Millares 2 4 4 2 4" xfId="8603" xr:uid="{00000000-0005-0000-0000-0000107A0000}"/>
    <cellStyle name="Millares 2 4 4 2 5" xfId="25728" xr:uid="{00000000-0005-0000-0000-0000117A0000}"/>
    <cellStyle name="Millares 2 4 4 2 6" xfId="40557" xr:uid="{00000000-0005-0000-0000-0000127A0000}"/>
    <cellStyle name="Millares 2 4 4 2 7" xfId="45620" xr:uid="{20F457A6-9253-411E-BECB-2D91A520B990}"/>
    <cellStyle name="Millares 2 4 4 3" xfId="6134" xr:uid="{00000000-0005-0000-0000-0000137A0000}"/>
    <cellStyle name="Millares 2 4 4 3 2" xfId="28227" xr:uid="{00000000-0005-0000-0000-0000147A0000}"/>
    <cellStyle name="Millares 2 4 4 4" xfId="15277" xr:uid="{00000000-0005-0000-0000-0000157A0000}"/>
    <cellStyle name="Millares 2 4 4 4 2" xfId="33112" xr:uid="{00000000-0005-0000-0000-0000167A0000}"/>
    <cellStyle name="Millares 2 4 4 5" xfId="20536" xr:uid="{00000000-0005-0000-0000-0000177A0000}"/>
    <cellStyle name="Millares 2 4 4 6" xfId="11045" xr:uid="{00000000-0005-0000-0000-0000187A0000}"/>
    <cellStyle name="Millares 2 4 4 7" xfId="23186" xr:uid="{00000000-0005-0000-0000-0000197A0000}"/>
    <cellStyle name="Millares 2 4 4 8" xfId="38016" xr:uid="{00000000-0005-0000-0000-00001A7A0000}"/>
    <cellStyle name="Millares 2 4 4 9" xfId="43084" xr:uid="{5E6BAE7B-8FAC-4D38-AE5C-9A9B0FD1191D}"/>
    <cellStyle name="Millares 2 4 5" xfId="1831" xr:uid="{00000000-0005-0000-0000-00001B7A0000}"/>
    <cellStyle name="Millares 2 4 5 2" xfId="4273" xr:uid="{00000000-0005-0000-0000-00001C7A0000}"/>
    <cellStyle name="Millares 2 4 5 2 2" xfId="18383" xr:uid="{00000000-0005-0000-0000-00001D7A0000}"/>
    <cellStyle name="Millares 2 4 5 2 2 2" xfId="31276" xr:uid="{00000000-0005-0000-0000-00001E7A0000}"/>
    <cellStyle name="Millares 2 4 5 2 3" xfId="14094" xr:uid="{00000000-0005-0000-0000-00001F7A0000}"/>
    <cellStyle name="Millares 2 4 5 2 3 2" xfId="36161" xr:uid="{00000000-0005-0000-0000-0000207A0000}"/>
    <cellStyle name="Millares 2 4 5 2 4" xfId="9216" xr:uid="{00000000-0005-0000-0000-0000217A0000}"/>
    <cellStyle name="Millares 2 4 5 2 5" xfId="26341" xr:uid="{00000000-0005-0000-0000-0000227A0000}"/>
    <cellStyle name="Millares 2 4 5 2 6" xfId="41170" xr:uid="{00000000-0005-0000-0000-0000237A0000}"/>
    <cellStyle name="Millares 2 4 5 2 7" xfId="46233" xr:uid="{FB30FB4A-5958-40DA-8DF9-0DF983C80FB3}"/>
    <cellStyle name="Millares 2 4 5 3" xfId="6747" xr:uid="{00000000-0005-0000-0000-0000247A0000}"/>
    <cellStyle name="Millares 2 4 5 3 2" xfId="28840" xr:uid="{00000000-0005-0000-0000-0000257A0000}"/>
    <cellStyle name="Millares 2 4 5 4" xfId="15908" xr:uid="{00000000-0005-0000-0000-0000267A0000}"/>
    <cellStyle name="Millares 2 4 5 4 2" xfId="33725" xr:uid="{00000000-0005-0000-0000-0000277A0000}"/>
    <cellStyle name="Millares 2 4 5 5" xfId="21149" xr:uid="{00000000-0005-0000-0000-0000287A0000}"/>
    <cellStyle name="Millares 2 4 5 6" xfId="11658" xr:uid="{00000000-0005-0000-0000-0000297A0000}"/>
    <cellStyle name="Millares 2 4 5 7" xfId="23799" xr:uid="{00000000-0005-0000-0000-00002A7A0000}"/>
    <cellStyle name="Millares 2 4 5 8" xfId="38629" xr:uid="{00000000-0005-0000-0000-00002B7A0000}"/>
    <cellStyle name="Millares 2 4 5 9" xfId="43697" xr:uid="{827AC850-169F-4B1B-BF08-57918EF086AA}"/>
    <cellStyle name="Millares 2 4 6" xfId="2487" xr:uid="{00000000-0005-0000-0000-00002C7A0000}"/>
    <cellStyle name="Millares 2 4 6 2" xfId="4929" xr:uid="{00000000-0005-0000-0000-00002D7A0000}"/>
    <cellStyle name="Millares 2 4 6 2 2" xfId="19039" xr:uid="{00000000-0005-0000-0000-00002E7A0000}"/>
    <cellStyle name="Millares 2 4 6 2 2 2" xfId="31932" xr:uid="{00000000-0005-0000-0000-00002F7A0000}"/>
    <cellStyle name="Millares 2 4 6 2 3" xfId="14750" xr:uid="{00000000-0005-0000-0000-0000307A0000}"/>
    <cellStyle name="Millares 2 4 6 2 3 2" xfId="36817" xr:uid="{00000000-0005-0000-0000-0000317A0000}"/>
    <cellStyle name="Millares 2 4 6 2 4" xfId="9872" xr:uid="{00000000-0005-0000-0000-0000327A0000}"/>
    <cellStyle name="Millares 2 4 6 2 5" xfId="26997" xr:uid="{00000000-0005-0000-0000-0000337A0000}"/>
    <cellStyle name="Millares 2 4 6 2 6" xfId="41826" xr:uid="{00000000-0005-0000-0000-0000347A0000}"/>
    <cellStyle name="Millares 2 4 6 2 7" xfId="46889" xr:uid="{B433F66E-4DDF-4EAA-B1E6-AAB9344A1F9D}"/>
    <cellStyle name="Millares 2 4 6 3" xfId="7403" xr:uid="{00000000-0005-0000-0000-0000357A0000}"/>
    <cellStyle name="Millares 2 4 6 3 2" xfId="29496" xr:uid="{00000000-0005-0000-0000-0000367A0000}"/>
    <cellStyle name="Millares 2 4 6 4" xfId="16564" xr:uid="{00000000-0005-0000-0000-0000377A0000}"/>
    <cellStyle name="Millares 2 4 6 4 2" xfId="34381" xr:uid="{00000000-0005-0000-0000-0000387A0000}"/>
    <cellStyle name="Millares 2 4 6 5" xfId="21805" xr:uid="{00000000-0005-0000-0000-0000397A0000}"/>
    <cellStyle name="Millares 2 4 6 6" xfId="12314" xr:uid="{00000000-0005-0000-0000-00003A7A0000}"/>
    <cellStyle name="Millares 2 4 6 7" xfId="24455" xr:uid="{00000000-0005-0000-0000-00003B7A0000}"/>
    <cellStyle name="Millares 2 4 6 8" xfId="39285" xr:uid="{00000000-0005-0000-0000-00003C7A0000}"/>
    <cellStyle name="Millares 2 4 6 9" xfId="44353" xr:uid="{78D7C738-A6DD-458D-BA49-A5EB4C3DFE0B}"/>
    <cellStyle name="Millares 2 4 7" xfId="940" xr:uid="{00000000-0005-0000-0000-00003D7A0000}"/>
    <cellStyle name="Millares 2 4 7 2" xfId="3385" xr:uid="{00000000-0005-0000-0000-00003E7A0000}"/>
    <cellStyle name="Millares 2 4 7 2 2" xfId="17495" xr:uid="{00000000-0005-0000-0000-00003F7A0000}"/>
    <cellStyle name="Millares 2 4 7 2 2 2" xfId="30388" xr:uid="{00000000-0005-0000-0000-0000407A0000}"/>
    <cellStyle name="Millares 2 4 7 2 3" xfId="13206" xr:uid="{00000000-0005-0000-0000-0000417A0000}"/>
    <cellStyle name="Millares 2 4 7 2 3 2" xfId="35273" xr:uid="{00000000-0005-0000-0000-0000427A0000}"/>
    <cellStyle name="Millares 2 4 7 2 4" xfId="8328" xr:uid="{00000000-0005-0000-0000-0000437A0000}"/>
    <cellStyle name="Millares 2 4 7 2 5" xfId="25453" xr:uid="{00000000-0005-0000-0000-0000447A0000}"/>
    <cellStyle name="Millares 2 4 7 2 6" xfId="40282" xr:uid="{00000000-0005-0000-0000-0000457A0000}"/>
    <cellStyle name="Millares 2 4 7 2 7" xfId="45345" xr:uid="{9B5DFD7D-00AF-481C-AD9E-E9BB4A2E95BB}"/>
    <cellStyle name="Millares 2 4 7 3" xfId="5859" xr:uid="{00000000-0005-0000-0000-0000467A0000}"/>
    <cellStyle name="Millares 2 4 7 3 2" xfId="27952" xr:uid="{00000000-0005-0000-0000-0000477A0000}"/>
    <cellStyle name="Millares 2 4 7 4" xfId="20261" xr:uid="{00000000-0005-0000-0000-0000487A0000}"/>
    <cellStyle name="Millares 2 4 7 4 2" xfId="32837" xr:uid="{00000000-0005-0000-0000-0000497A0000}"/>
    <cellStyle name="Millares 2 4 7 5" xfId="10770" xr:uid="{00000000-0005-0000-0000-00004A7A0000}"/>
    <cellStyle name="Millares 2 4 7 6" xfId="22911" xr:uid="{00000000-0005-0000-0000-00004B7A0000}"/>
    <cellStyle name="Millares 2 4 7 7" xfId="37741" xr:uid="{00000000-0005-0000-0000-00004C7A0000}"/>
    <cellStyle name="Millares 2 4 7 8" xfId="42809" xr:uid="{0CE3A231-096F-4E91-B4E5-59B85CFB744A}"/>
    <cellStyle name="Millares 2 4 8" xfId="2722" xr:uid="{00000000-0005-0000-0000-00004D7A0000}"/>
    <cellStyle name="Millares 2 4 8 2" xfId="16832" xr:uid="{00000000-0005-0000-0000-00004E7A0000}"/>
    <cellStyle name="Millares 2 4 8 2 2" xfId="29725" xr:uid="{00000000-0005-0000-0000-00004F7A0000}"/>
    <cellStyle name="Millares 2 4 8 3" xfId="12543" xr:uid="{00000000-0005-0000-0000-0000507A0000}"/>
    <cellStyle name="Millares 2 4 8 3 2" xfId="34610" xr:uid="{00000000-0005-0000-0000-0000517A0000}"/>
    <cellStyle name="Millares 2 4 8 4" xfId="7665" xr:uid="{00000000-0005-0000-0000-0000527A0000}"/>
    <cellStyle name="Millares 2 4 8 5" xfId="24788" xr:uid="{00000000-0005-0000-0000-0000537A0000}"/>
    <cellStyle name="Millares 2 4 8 6" xfId="39617" xr:uid="{00000000-0005-0000-0000-0000547A0000}"/>
    <cellStyle name="Millares 2 4 8 7" xfId="44682" xr:uid="{3291529A-FE21-4253-9015-9501CC5CDDD3}"/>
    <cellStyle name="Millares 2 4 9" xfId="5194" xr:uid="{00000000-0005-0000-0000-0000557A0000}"/>
    <cellStyle name="Millares 2 4 9 2" xfId="27287" xr:uid="{00000000-0005-0000-0000-0000567A0000}"/>
    <cellStyle name="Millares 2 5" xfId="251" xr:uid="{00000000-0005-0000-0000-0000577A0000}"/>
    <cellStyle name="Millares 2 5 10" xfId="15061" xr:uid="{00000000-0005-0000-0000-0000587A0000}"/>
    <cellStyle name="Millares 2 5 10 2" xfId="32233" xr:uid="{00000000-0005-0000-0000-0000597A0000}"/>
    <cellStyle name="Millares 2 5 11" xfId="19391" xr:uid="{00000000-0005-0000-0000-00005A7A0000}"/>
    <cellStyle name="Millares 2 5 12" xfId="19639" xr:uid="{00000000-0005-0000-0000-00005B7A0000}"/>
    <cellStyle name="Millares 2 5 13" xfId="10166" xr:uid="{00000000-0005-0000-0000-00005C7A0000}"/>
    <cellStyle name="Millares 2 5 14" xfId="22151" xr:uid="{00000000-0005-0000-0000-00005D7A0000}"/>
    <cellStyle name="Millares 2 5 15" xfId="22307" xr:uid="{00000000-0005-0000-0000-00005E7A0000}"/>
    <cellStyle name="Millares 2 5 16" xfId="37137" xr:uid="{00000000-0005-0000-0000-00005F7A0000}"/>
    <cellStyle name="Millares 2 5 17" xfId="42205" xr:uid="{7E3372B2-62D6-480A-AE9B-8F25C35CFB97}"/>
    <cellStyle name="Millares 2 5 2" xfId="440" xr:uid="{00000000-0005-0000-0000-0000607A0000}"/>
    <cellStyle name="Millares 2 5 2 10" xfId="22471" xr:uid="{00000000-0005-0000-0000-0000617A0000}"/>
    <cellStyle name="Millares 2 5 2 11" xfId="37301" xr:uid="{00000000-0005-0000-0000-0000627A0000}"/>
    <cellStyle name="Millares 2 5 2 12" xfId="42369" xr:uid="{8A0F1CA0-3D20-4B1E-B827-927320248686}"/>
    <cellStyle name="Millares 2 5 2 2" xfId="2054" xr:uid="{00000000-0005-0000-0000-0000637A0000}"/>
    <cellStyle name="Millares 2 5 2 2 2" xfId="4496" xr:uid="{00000000-0005-0000-0000-0000647A0000}"/>
    <cellStyle name="Millares 2 5 2 2 2 2" xfId="18606" xr:uid="{00000000-0005-0000-0000-0000657A0000}"/>
    <cellStyle name="Millares 2 5 2 2 2 2 2" xfId="31499" xr:uid="{00000000-0005-0000-0000-0000667A0000}"/>
    <cellStyle name="Millares 2 5 2 2 2 3" xfId="14317" xr:uid="{00000000-0005-0000-0000-0000677A0000}"/>
    <cellStyle name="Millares 2 5 2 2 2 3 2" xfId="36384" xr:uid="{00000000-0005-0000-0000-0000687A0000}"/>
    <cellStyle name="Millares 2 5 2 2 2 4" xfId="9439" xr:uid="{00000000-0005-0000-0000-0000697A0000}"/>
    <cellStyle name="Millares 2 5 2 2 2 5" xfId="26564" xr:uid="{00000000-0005-0000-0000-00006A7A0000}"/>
    <cellStyle name="Millares 2 5 2 2 2 6" xfId="41393" xr:uid="{00000000-0005-0000-0000-00006B7A0000}"/>
    <cellStyle name="Millares 2 5 2 2 2 7" xfId="46456" xr:uid="{AEF40FEA-0676-4B18-9318-888456A6D3C0}"/>
    <cellStyle name="Millares 2 5 2 2 3" xfId="6970" xr:uid="{00000000-0005-0000-0000-00006C7A0000}"/>
    <cellStyle name="Millares 2 5 2 2 3 2" xfId="29063" xr:uid="{00000000-0005-0000-0000-00006D7A0000}"/>
    <cellStyle name="Millares 2 5 2 2 4" xfId="16131" xr:uid="{00000000-0005-0000-0000-00006E7A0000}"/>
    <cellStyle name="Millares 2 5 2 2 4 2" xfId="33948" xr:uid="{00000000-0005-0000-0000-00006F7A0000}"/>
    <cellStyle name="Millares 2 5 2 2 5" xfId="21372" xr:uid="{00000000-0005-0000-0000-0000707A0000}"/>
    <cellStyle name="Millares 2 5 2 2 6" xfId="11881" xr:uid="{00000000-0005-0000-0000-0000717A0000}"/>
    <cellStyle name="Millares 2 5 2 2 7" xfId="24022" xr:uid="{00000000-0005-0000-0000-0000727A0000}"/>
    <cellStyle name="Millares 2 5 2 2 8" xfId="38852" xr:uid="{00000000-0005-0000-0000-0000737A0000}"/>
    <cellStyle name="Millares 2 5 2 2 9" xfId="43920" xr:uid="{7D836AB0-D451-4369-972B-2FE342B5066E}"/>
    <cellStyle name="Millares 2 5 2 3" xfId="2618" xr:uid="{00000000-0005-0000-0000-0000747A0000}"/>
    <cellStyle name="Millares 2 5 2 3 2" xfId="5059" xr:uid="{00000000-0005-0000-0000-0000757A0000}"/>
    <cellStyle name="Millares 2 5 2 3 2 2" xfId="19169" xr:uid="{00000000-0005-0000-0000-0000767A0000}"/>
    <cellStyle name="Millares 2 5 2 3 2 2 2" xfId="32062" xr:uid="{00000000-0005-0000-0000-0000777A0000}"/>
    <cellStyle name="Millares 2 5 2 3 2 3" xfId="14880" xr:uid="{00000000-0005-0000-0000-0000787A0000}"/>
    <cellStyle name="Millares 2 5 2 3 2 3 2" xfId="36947" xr:uid="{00000000-0005-0000-0000-0000797A0000}"/>
    <cellStyle name="Millares 2 5 2 3 2 4" xfId="10002" xr:uid="{00000000-0005-0000-0000-00007A7A0000}"/>
    <cellStyle name="Millares 2 5 2 3 2 5" xfId="27127" xr:uid="{00000000-0005-0000-0000-00007B7A0000}"/>
    <cellStyle name="Millares 2 5 2 3 2 6" xfId="41956" xr:uid="{00000000-0005-0000-0000-00007C7A0000}"/>
    <cellStyle name="Millares 2 5 2 3 2 7" xfId="47019" xr:uid="{64BF57DE-BE20-43A4-8557-F80D647B73EB}"/>
    <cellStyle name="Millares 2 5 2 3 3" xfId="7533" xr:uid="{00000000-0005-0000-0000-00007D7A0000}"/>
    <cellStyle name="Millares 2 5 2 3 3 2" xfId="29626" xr:uid="{00000000-0005-0000-0000-00007E7A0000}"/>
    <cellStyle name="Millares 2 5 2 3 4" xfId="16694" xr:uid="{00000000-0005-0000-0000-00007F7A0000}"/>
    <cellStyle name="Millares 2 5 2 3 4 2" xfId="34511" xr:uid="{00000000-0005-0000-0000-0000807A0000}"/>
    <cellStyle name="Millares 2 5 2 3 5" xfId="21935" xr:uid="{00000000-0005-0000-0000-0000817A0000}"/>
    <cellStyle name="Millares 2 5 2 3 6" xfId="12444" xr:uid="{00000000-0005-0000-0000-0000827A0000}"/>
    <cellStyle name="Millares 2 5 2 3 7" xfId="24585" xr:uid="{00000000-0005-0000-0000-0000837A0000}"/>
    <cellStyle name="Millares 2 5 2 3 8" xfId="39415" xr:uid="{00000000-0005-0000-0000-0000847A0000}"/>
    <cellStyle name="Millares 2 5 2 3 9" xfId="44483" xr:uid="{A80CB00E-D7C9-4831-B0FA-D6F92D254615}"/>
    <cellStyle name="Millares 2 5 2 4" xfId="1441" xr:uid="{00000000-0005-0000-0000-0000857A0000}"/>
    <cellStyle name="Millares 2 5 2 4 2" xfId="3883" xr:uid="{00000000-0005-0000-0000-0000867A0000}"/>
    <cellStyle name="Millares 2 5 2 4 2 2" xfId="17993" xr:uid="{00000000-0005-0000-0000-0000877A0000}"/>
    <cellStyle name="Millares 2 5 2 4 2 2 2" xfId="30886" xr:uid="{00000000-0005-0000-0000-0000887A0000}"/>
    <cellStyle name="Millares 2 5 2 4 2 3" xfId="13704" xr:uid="{00000000-0005-0000-0000-0000897A0000}"/>
    <cellStyle name="Millares 2 5 2 4 2 3 2" xfId="35771" xr:uid="{00000000-0005-0000-0000-00008A7A0000}"/>
    <cellStyle name="Millares 2 5 2 4 2 4" xfId="8826" xr:uid="{00000000-0005-0000-0000-00008B7A0000}"/>
    <cellStyle name="Millares 2 5 2 4 2 5" xfId="25951" xr:uid="{00000000-0005-0000-0000-00008C7A0000}"/>
    <cellStyle name="Millares 2 5 2 4 2 6" xfId="40780" xr:uid="{00000000-0005-0000-0000-00008D7A0000}"/>
    <cellStyle name="Millares 2 5 2 4 2 7" xfId="45843" xr:uid="{4944AED2-227F-4A13-B593-67D6950BC45D}"/>
    <cellStyle name="Millares 2 5 2 4 3" xfId="6357" xr:uid="{00000000-0005-0000-0000-00008E7A0000}"/>
    <cellStyle name="Millares 2 5 2 4 3 2" xfId="28450" xr:uid="{00000000-0005-0000-0000-00008F7A0000}"/>
    <cellStyle name="Millares 2 5 2 4 4" xfId="20759" xr:uid="{00000000-0005-0000-0000-0000907A0000}"/>
    <cellStyle name="Millares 2 5 2 4 4 2" xfId="33335" xr:uid="{00000000-0005-0000-0000-0000917A0000}"/>
    <cellStyle name="Millares 2 5 2 4 5" xfId="11268" xr:uid="{00000000-0005-0000-0000-0000927A0000}"/>
    <cellStyle name="Millares 2 5 2 4 6" xfId="23409" xr:uid="{00000000-0005-0000-0000-0000937A0000}"/>
    <cellStyle name="Millares 2 5 2 4 7" xfId="38239" xr:uid="{00000000-0005-0000-0000-0000947A0000}"/>
    <cellStyle name="Millares 2 5 2 4 8" xfId="43307" xr:uid="{D340C1CD-203E-4C09-A1E5-3996179DD386}"/>
    <cellStyle name="Millares 2 5 2 5" xfId="2945" xr:uid="{00000000-0005-0000-0000-0000957A0000}"/>
    <cellStyle name="Millares 2 5 2 5 2" xfId="17055" xr:uid="{00000000-0005-0000-0000-0000967A0000}"/>
    <cellStyle name="Millares 2 5 2 5 2 2" xfId="29948" xr:uid="{00000000-0005-0000-0000-0000977A0000}"/>
    <cellStyle name="Millares 2 5 2 5 3" xfId="12766" xr:uid="{00000000-0005-0000-0000-0000987A0000}"/>
    <cellStyle name="Millares 2 5 2 5 3 2" xfId="34833" xr:uid="{00000000-0005-0000-0000-0000997A0000}"/>
    <cellStyle name="Millares 2 5 2 5 4" xfId="7888" xr:uid="{00000000-0005-0000-0000-00009A7A0000}"/>
    <cellStyle name="Millares 2 5 2 5 5" xfId="25013" xr:uid="{00000000-0005-0000-0000-00009B7A0000}"/>
    <cellStyle name="Millares 2 5 2 5 6" xfId="39842" xr:uid="{00000000-0005-0000-0000-00009C7A0000}"/>
    <cellStyle name="Millares 2 5 2 5 7" xfId="44905" xr:uid="{4DA982E0-48D0-431F-A306-2FF0B1B96599}"/>
    <cellStyle name="Millares 2 5 2 6" xfId="5419" xr:uid="{00000000-0005-0000-0000-00009D7A0000}"/>
    <cellStyle name="Millares 2 5 2 6 2" xfId="27512" xr:uid="{00000000-0005-0000-0000-00009E7A0000}"/>
    <cellStyle name="Millares 2 5 2 7" xfId="15500" xr:uid="{00000000-0005-0000-0000-00009F7A0000}"/>
    <cellStyle name="Millares 2 5 2 7 2" xfId="32397" xr:uid="{00000000-0005-0000-0000-0000A07A0000}"/>
    <cellStyle name="Millares 2 5 2 8" xfId="19803" xr:uid="{00000000-0005-0000-0000-0000A17A0000}"/>
    <cellStyle name="Millares 2 5 2 9" xfId="10330" xr:uid="{00000000-0005-0000-0000-0000A27A0000}"/>
    <cellStyle name="Millares 2 5 3" xfId="746" xr:uid="{00000000-0005-0000-0000-0000A37A0000}"/>
    <cellStyle name="Millares 2 5 4" xfId="1274" xr:uid="{00000000-0005-0000-0000-0000A47A0000}"/>
    <cellStyle name="Millares 2 5 4 2" xfId="3719" xr:uid="{00000000-0005-0000-0000-0000A57A0000}"/>
    <cellStyle name="Millares 2 5 4 2 2" xfId="17829" xr:uid="{00000000-0005-0000-0000-0000A67A0000}"/>
    <cellStyle name="Millares 2 5 4 2 2 2" xfId="30722" xr:uid="{00000000-0005-0000-0000-0000A77A0000}"/>
    <cellStyle name="Millares 2 5 4 2 3" xfId="13540" xr:uid="{00000000-0005-0000-0000-0000A87A0000}"/>
    <cellStyle name="Millares 2 5 4 2 3 2" xfId="35607" xr:uid="{00000000-0005-0000-0000-0000A97A0000}"/>
    <cellStyle name="Millares 2 5 4 2 4" xfId="8662" xr:uid="{00000000-0005-0000-0000-0000AA7A0000}"/>
    <cellStyle name="Millares 2 5 4 2 5" xfId="25787" xr:uid="{00000000-0005-0000-0000-0000AB7A0000}"/>
    <cellStyle name="Millares 2 5 4 2 6" xfId="40616" xr:uid="{00000000-0005-0000-0000-0000AC7A0000}"/>
    <cellStyle name="Millares 2 5 4 2 7" xfId="45679" xr:uid="{B8212C64-C671-4CB2-BA6C-B9B420F8F5F8}"/>
    <cellStyle name="Millares 2 5 4 3" xfId="6193" xr:uid="{00000000-0005-0000-0000-0000AD7A0000}"/>
    <cellStyle name="Millares 2 5 4 3 2" xfId="28286" xr:uid="{00000000-0005-0000-0000-0000AE7A0000}"/>
    <cellStyle name="Millares 2 5 4 4" xfId="15336" xr:uid="{00000000-0005-0000-0000-0000AF7A0000}"/>
    <cellStyle name="Millares 2 5 4 4 2" xfId="33171" xr:uid="{00000000-0005-0000-0000-0000B07A0000}"/>
    <cellStyle name="Millares 2 5 4 5" xfId="20595" xr:uid="{00000000-0005-0000-0000-0000B17A0000}"/>
    <cellStyle name="Millares 2 5 4 6" xfId="11104" xr:uid="{00000000-0005-0000-0000-0000B27A0000}"/>
    <cellStyle name="Millares 2 5 4 7" xfId="23245" xr:uid="{00000000-0005-0000-0000-0000B37A0000}"/>
    <cellStyle name="Millares 2 5 4 8" xfId="38075" xr:uid="{00000000-0005-0000-0000-0000B47A0000}"/>
    <cellStyle name="Millares 2 5 4 9" xfId="43143" xr:uid="{15632A85-8D1B-4447-AF80-485FDEEB4BA3}"/>
    <cellStyle name="Millares 2 5 5" xfId="1890" xr:uid="{00000000-0005-0000-0000-0000B57A0000}"/>
    <cellStyle name="Millares 2 5 5 2" xfId="4332" xr:uid="{00000000-0005-0000-0000-0000B67A0000}"/>
    <cellStyle name="Millares 2 5 5 2 2" xfId="18442" xr:uid="{00000000-0005-0000-0000-0000B77A0000}"/>
    <cellStyle name="Millares 2 5 5 2 2 2" xfId="31335" xr:uid="{00000000-0005-0000-0000-0000B87A0000}"/>
    <cellStyle name="Millares 2 5 5 2 3" xfId="14153" xr:uid="{00000000-0005-0000-0000-0000B97A0000}"/>
    <cellStyle name="Millares 2 5 5 2 3 2" xfId="36220" xr:uid="{00000000-0005-0000-0000-0000BA7A0000}"/>
    <cellStyle name="Millares 2 5 5 2 4" xfId="9275" xr:uid="{00000000-0005-0000-0000-0000BB7A0000}"/>
    <cellStyle name="Millares 2 5 5 2 5" xfId="26400" xr:uid="{00000000-0005-0000-0000-0000BC7A0000}"/>
    <cellStyle name="Millares 2 5 5 2 6" xfId="41229" xr:uid="{00000000-0005-0000-0000-0000BD7A0000}"/>
    <cellStyle name="Millares 2 5 5 2 7" xfId="46292" xr:uid="{9968C416-335A-4A8F-BB84-0D71306270B1}"/>
    <cellStyle name="Millares 2 5 5 3" xfId="6806" xr:uid="{00000000-0005-0000-0000-0000BE7A0000}"/>
    <cellStyle name="Millares 2 5 5 3 2" xfId="28899" xr:uid="{00000000-0005-0000-0000-0000BF7A0000}"/>
    <cellStyle name="Millares 2 5 5 4" xfId="15967" xr:uid="{00000000-0005-0000-0000-0000C07A0000}"/>
    <cellStyle name="Millares 2 5 5 4 2" xfId="33784" xr:uid="{00000000-0005-0000-0000-0000C17A0000}"/>
    <cellStyle name="Millares 2 5 5 5" xfId="21208" xr:uid="{00000000-0005-0000-0000-0000C27A0000}"/>
    <cellStyle name="Millares 2 5 5 6" xfId="11717" xr:uid="{00000000-0005-0000-0000-0000C37A0000}"/>
    <cellStyle name="Millares 2 5 5 7" xfId="23858" xr:uid="{00000000-0005-0000-0000-0000C47A0000}"/>
    <cellStyle name="Millares 2 5 5 8" xfId="38688" xr:uid="{00000000-0005-0000-0000-0000C57A0000}"/>
    <cellStyle name="Millares 2 5 5 9" xfId="43756" xr:uid="{A1F75B00-C644-472B-A57D-B9B2F92A7F4A}"/>
    <cellStyle name="Millares 2 5 6" xfId="2549" xr:uid="{00000000-0005-0000-0000-0000C67A0000}"/>
    <cellStyle name="Millares 2 5 6 2" xfId="4991" xr:uid="{00000000-0005-0000-0000-0000C77A0000}"/>
    <cellStyle name="Millares 2 5 6 2 2" xfId="19101" xr:uid="{00000000-0005-0000-0000-0000C87A0000}"/>
    <cellStyle name="Millares 2 5 6 2 2 2" xfId="31994" xr:uid="{00000000-0005-0000-0000-0000C97A0000}"/>
    <cellStyle name="Millares 2 5 6 2 3" xfId="14812" xr:uid="{00000000-0005-0000-0000-0000CA7A0000}"/>
    <cellStyle name="Millares 2 5 6 2 3 2" xfId="36879" xr:uid="{00000000-0005-0000-0000-0000CB7A0000}"/>
    <cellStyle name="Millares 2 5 6 2 4" xfId="9934" xr:uid="{00000000-0005-0000-0000-0000CC7A0000}"/>
    <cellStyle name="Millares 2 5 6 2 5" xfId="27059" xr:uid="{00000000-0005-0000-0000-0000CD7A0000}"/>
    <cellStyle name="Millares 2 5 6 2 6" xfId="41888" xr:uid="{00000000-0005-0000-0000-0000CE7A0000}"/>
    <cellStyle name="Millares 2 5 6 2 7" xfId="46951" xr:uid="{6D761C5B-96FA-40E7-B303-4F4156DA357D}"/>
    <cellStyle name="Millares 2 5 6 3" xfId="7465" xr:uid="{00000000-0005-0000-0000-0000CF7A0000}"/>
    <cellStyle name="Millares 2 5 6 3 2" xfId="29558" xr:uid="{00000000-0005-0000-0000-0000D07A0000}"/>
    <cellStyle name="Millares 2 5 6 4" xfId="16626" xr:uid="{00000000-0005-0000-0000-0000D17A0000}"/>
    <cellStyle name="Millares 2 5 6 4 2" xfId="34443" xr:uid="{00000000-0005-0000-0000-0000D27A0000}"/>
    <cellStyle name="Millares 2 5 6 5" xfId="21867" xr:uid="{00000000-0005-0000-0000-0000D37A0000}"/>
    <cellStyle name="Millares 2 5 6 6" xfId="12376" xr:uid="{00000000-0005-0000-0000-0000D47A0000}"/>
    <cellStyle name="Millares 2 5 6 7" xfId="24517" xr:uid="{00000000-0005-0000-0000-0000D57A0000}"/>
    <cellStyle name="Millares 2 5 6 8" xfId="39347" xr:uid="{00000000-0005-0000-0000-0000D67A0000}"/>
    <cellStyle name="Millares 2 5 6 9" xfId="44415" xr:uid="{8B2892A0-5FCB-4194-BFEB-2F317F8581D4}"/>
    <cellStyle name="Millares 2 5 7" xfId="999" xr:uid="{00000000-0005-0000-0000-0000D77A0000}"/>
    <cellStyle name="Millares 2 5 7 2" xfId="3444" xr:uid="{00000000-0005-0000-0000-0000D87A0000}"/>
    <cellStyle name="Millares 2 5 7 2 2" xfId="17554" xr:uid="{00000000-0005-0000-0000-0000D97A0000}"/>
    <cellStyle name="Millares 2 5 7 2 2 2" xfId="30447" xr:uid="{00000000-0005-0000-0000-0000DA7A0000}"/>
    <cellStyle name="Millares 2 5 7 2 3" xfId="13265" xr:uid="{00000000-0005-0000-0000-0000DB7A0000}"/>
    <cellStyle name="Millares 2 5 7 2 3 2" xfId="35332" xr:uid="{00000000-0005-0000-0000-0000DC7A0000}"/>
    <cellStyle name="Millares 2 5 7 2 4" xfId="8387" xr:uid="{00000000-0005-0000-0000-0000DD7A0000}"/>
    <cellStyle name="Millares 2 5 7 2 5" xfId="25512" xr:uid="{00000000-0005-0000-0000-0000DE7A0000}"/>
    <cellStyle name="Millares 2 5 7 2 6" xfId="40341" xr:uid="{00000000-0005-0000-0000-0000DF7A0000}"/>
    <cellStyle name="Millares 2 5 7 2 7" xfId="45404" xr:uid="{614DE4EB-7932-4266-83A1-B8DDF1A98ECF}"/>
    <cellStyle name="Millares 2 5 7 3" xfId="5918" xr:uid="{00000000-0005-0000-0000-0000E07A0000}"/>
    <cellStyle name="Millares 2 5 7 3 2" xfId="28011" xr:uid="{00000000-0005-0000-0000-0000E17A0000}"/>
    <cellStyle name="Millares 2 5 7 4" xfId="20320" xr:uid="{00000000-0005-0000-0000-0000E27A0000}"/>
    <cellStyle name="Millares 2 5 7 4 2" xfId="32896" xr:uid="{00000000-0005-0000-0000-0000E37A0000}"/>
    <cellStyle name="Millares 2 5 7 5" xfId="10829" xr:uid="{00000000-0005-0000-0000-0000E47A0000}"/>
    <cellStyle name="Millares 2 5 7 6" xfId="22970" xr:uid="{00000000-0005-0000-0000-0000E57A0000}"/>
    <cellStyle name="Millares 2 5 7 7" xfId="37800" xr:uid="{00000000-0005-0000-0000-0000E67A0000}"/>
    <cellStyle name="Millares 2 5 7 8" xfId="42868" xr:uid="{33BD1E28-B0DC-49CC-9E53-689F456A68A7}"/>
    <cellStyle name="Millares 2 5 8" xfId="2781" xr:uid="{00000000-0005-0000-0000-0000E77A0000}"/>
    <cellStyle name="Millares 2 5 8 2" xfId="16891" xr:uid="{00000000-0005-0000-0000-0000E87A0000}"/>
    <cellStyle name="Millares 2 5 8 2 2" xfId="29784" xr:uid="{00000000-0005-0000-0000-0000E97A0000}"/>
    <cellStyle name="Millares 2 5 8 3" xfId="12602" xr:uid="{00000000-0005-0000-0000-0000EA7A0000}"/>
    <cellStyle name="Millares 2 5 8 3 2" xfId="34669" xr:uid="{00000000-0005-0000-0000-0000EB7A0000}"/>
    <cellStyle name="Millares 2 5 8 4" xfId="7724" xr:uid="{00000000-0005-0000-0000-0000EC7A0000}"/>
    <cellStyle name="Millares 2 5 8 5" xfId="24849" xr:uid="{00000000-0005-0000-0000-0000ED7A0000}"/>
    <cellStyle name="Millares 2 5 8 6" xfId="39678" xr:uid="{00000000-0005-0000-0000-0000EE7A0000}"/>
    <cellStyle name="Millares 2 5 8 7" xfId="44741" xr:uid="{26D1CF6F-8F8E-4DDC-BDA2-84D691C062B3}"/>
    <cellStyle name="Millares 2 5 9" xfId="5255" xr:uid="{00000000-0005-0000-0000-0000EF7A0000}"/>
    <cellStyle name="Millares 2 5 9 2" xfId="27348" xr:uid="{00000000-0005-0000-0000-0000F07A0000}"/>
    <cellStyle name="Millares 2 6" xfId="149" xr:uid="{00000000-0005-0000-0000-0000F17A0000}"/>
    <cellStyle name="Millares 2 6 10" xfId="19315" xr:uid="{00000000-0005-0000-0000-0000F27A0000}"/>
    <cellStyle name="Millares 2 6 11" xfId="19563" xr:uid="{00000000-0005-0000-0000-0000F37A0000}"/>
    <cellStyle name="Millares 2 6 12" xfId="10085" xr:uid="{00000000-0005-0000-0000-0000F47A0000}"/>
    <cellStyle name="Millares 2 6 13" xfId="22226" xr:uid="{00000000-0005-0000-0000-0000F57A0000}"/>
    <cellStyle name="Millares 2 6 14" xfId="37056" xr:uid="{00000000-0005-0000-0000-0000F67A0000}"/>
    <cellStyle name="Millares 2 6 15" xfId="42129" xr:uid="{8131AD6B-5C02-4E9B-83AB-08299AB3D241}"/>
    <cellStyle name="Millares 2 6 2" xfId="361" xr:uid="{00000000-0005-0000-0000-0000F77A0000}"/>
    <cellStyle name="Millares 2 6 2 10" xfId="22395" xr:uid="{00000000-0005-0000-0000-0000F87A0000}"/>
    <cellStyle name="Millares 2 6 2 11" xfId="37225" xr:uid="{00000000-0005-0000-0000-0000F97A0000}"/>
    <cellStyle name="Millares 2 6 2 12" xfId="42293" xr:uid="{864D594C-8E4C-48FF-9476-9484FA42D848}"/>
    <cellStyle name="Millares 2 6 2 2" xfId="1978" xr:uid="{00000000-0005-0000-0000-0000FA7A0000}"/>
    <cellStyle name="Millares 2 6 2 2 2" xfId="4420" xr:uid="{00000000-0005-0000-0000-0000FB7A0000}"/>
    <cellStyle name="Millares 2 6 2 2 2 2" xfId="18530" xr:uid="{00000000-0005-0000-0000-0000FC7A0000}"/>
    <cellStyle name="Millares 2 6 2 2 2 2 2" xfId="31423" xr:uid="{00000000-0005-0000-0000-0000FD7A0000}"/>
    <cellStyle name="Millares 2 6 2 2 2 3" xfId="14241" xr:uid="{00000000-0005-0000-0000-0000FE7A0000}"/>
    <cellStyle name="Millares 2 6 2 2 2 3 2" xfId="36308" xr:uid="{00000000-0005-0000-0000-0000FF7A0000}"/>
    <cellStyle name="Millares 2 6 2 2 2 4" xfId="9363" xr:uid="{00000000-0005-0000-0000-0000007B0000}"/>
    <cellStyle name="Millares 2 6 2 2 2 5" xfId="26488" xr:uid="{00000000-0005-0000-0000-0000017B0000}"/>
    <cellStyle name="Millares 2 6 2 2 2 6" xfId="41317" xr:uid="{00000000-0005-0000-0000-0000027B0000}"/>
    <cellStyle name="Millares 2 6 2 2 2 7" xfId="46380" xr:uid="{F285D808-886D-4FA8-AA0C-1EC3D2562D02}"/>
    <cellStyle name="Millares 2 6 2 2 3" xfId="6894" xr:uid="{00000000-0005-0000-0000-0000037B0000}"/>
    <cellStyle name="Millares 2 6 2 2 3 2" xfId="28987" xr:uid="{00000000-0005-0000-0000-0000047B0000}"/>
    <cellStyle name="Millares 2 6 2 2 4" xfId="16055" xr:uid="{00000000-0005-0000-0000-0000057B0000}"/>
    <cellStyle name="Millares 2 6 2 2 4 2" xfId="33872" xr:uid="{00000000-0005-0000-0000-0000067B0000}"/>
    <cellStyle name="Millares 2 6 2 2 5" xfId="21296" xr:uid="{00000000-0005-0000-0000-0000077B0000}"/>
    <cellStyle name="Millares 2 6 2 2 6" xfId="11805" xr:uid="{00000000-0005-0000-0000-0000087B0000}"/>
    <cellStyle name="Millares 2 6 2 2 7" xfId="23946" xr:uid="{00000000-0005-0000-0000-0000097B0000}"/>
    <cellStyle name="Millares 2 6 2 2 8" xfId="38776" xr:uid="{00000000-0005-0000-0000-00000A7B0000}"/>
    <cellStyle name="Millares 2 6 2 2 9" xfId="43844" xr:uid="{92607A1C-B849-4359-9D57-E7AA604D25C2}"/>
    <cellStyle name="Millares 2 6 2 3" xfId="2619" xr:uid="{00000000-0005-0000-0000-00000B7B0000}"/>
    <cellStyle name="Millares 2 6 2 4" xfId="1365" xr:uid="{00000000-0005-0000-0000-00000C7B0000}"/>
    <cellStyle name="Millares 2 6 2 4 2" xfId="3807" xr:uid="{00000000-0005-0000-0000-00000D7B0000}"/>
    <cellStyle name="Millares 2 6 2 4 2 2" xfId="17917" xr:uid="{00000000-0005-0000-0000-00000E7B0000}"/>
    <cellStyle name="Millares 2 6 2 4 2 2 2" xfId="30810" xr:uid="{00000000-0005-0000-0000-00000F7B0000}"/>
    <cellStyle name="Millares 2 6 2 4 2 3" xfId="13628" xr:uid="{00000000-0005-0000-0000-0000107B0000}"/>
    <cellStyle name="Millares 2 6 2 4 2 3 2" xfId="35695" xr:uid="{00000000-0005-0000-0000-0000117B0000}"/>
    <cellStyle name="Millares 2 6 2 4 2 4" xfId="8750" xr:uid="{00000000-0005-0000-0000-0000127B0000}"/>
    <cellStyle name="Millares 2 6 2 4 2 5" xfId="25875" xr:uid="{00000000-0005-0000-0000-0000137B0000}"/>
    <cellStyle name="Millares 2 6 2 4 2 6" xfId="40704" xr:uid="{00000000-0005-0000-0000-0000147B0000}"/>
    <cellStyle name="Millares 2 6 2 4 2 7" xfId="45767" xr:uid="{5964E23F-9D91-4091-9986-DFE335DB7E3E}"/>
    <cellStyle name="Millares 2 6 2 4 3" xfId="6281" xr:uid="{00000000-0005-0000-0000-0000157B0000}"/>
    <cellStyle name="Millares 2 6 2 4 3 2" xfId="28374" xr:uid="{00000000-0005-0000-0000-0000167B0000}"/>
    <cellStyle name="Millares 2 6 2 4 4" xfId="20683" xr:uid="{00000000-0005-0000-0000-0000177B0000}"/>
    <cellStyle name="Millares 2 6 2 4 4 2" xfId="33259" xr:uid="{00000000-0005-0000-0000-0000187B0000}"/>
    <cellStyle name="Millares 2 6 2 4 5" xfId="11192" xr:uid="{00000000-0005-0000-0000-0000197B0000}"/>
    <cellStyle name="Millares 2 6 2 4 6" xfId="23333" xr:uid="{00000000-0005-0000-0000-00001A7B0000}"/>
    <cellStyle name="Millares 2 6 2 4 7" xfId="38163" xr:uid="{00000000-0005-0000-0000-00001B7B0000}"/>
    <cellStyle name="Millares 2 6 2 4 8" xfId="43231" xr:uid="{5998F1E8-B130-47FC-ABD0-8403CD27318A}"/>
    <cellStyle name="Millares 2 6 2 5" xfId="2869" xr:uid="{00000000-0005-0000-0000-00001C7B0000}"/>
    <cellStyle name="Millares 2 6 2 5 2" xfId="16979" xr:uid="{00000000-0005-0000-0000-00001D7B0000}"/>
    <cellStyle name="Millares 2 6 2 5 2 2" xfId="29872" xr:uid="{00000000-0005-0000-0000-00001E7B0000}"/>
    <cellStyle name="Millares 2 6 2 5 3" xfId="12690" xr:uid="{00000000-0005-0000-0000-00001F7B0000}"/>
    <cellStyle name="Millares 2 6 2 5 3 2" xfId="34757" xr:uid="{00000000-0005-0000-0000-0000207B0000}"/>
    <cellStyle name="Millares 2 6 2 5 4" xfId="7812" xr:uid="{00000000-0005-0000-0000-0000217B0000}"/>
    <cellStyle name="Millares 2 6 2 5 5" xfId="24937" xr:uid="{00000000-0005-0000-0000-0000227B0000}"/>
    <cellStyle name="Millares 2 6 2 5 6" xfId="39766" xr:uid="{00000000-0005-0000-0000-0000237B0000}"/>
    <cellStyle name="Millares 2 6 2 5 7" xfId="44829" xr:uid="{308356B6-6697-43F2-8597-E8B9B7D724BA}"/>
    <cellStyle name="Millares 2 6 2 6" xfId="5343" xr:uid="{00000000-0005-0000-0000-0000247B0000}"/>
    <cellStyle name="Millares 2 6 2 6 2" xfId="27436" xr:uid="{00000000-0005-0000-0000-0000257B0000}"/>
    <cellStyle name="Millares 2 6 2 7" xfId="15424" xr:uid="{00000000-0005-0000-0000-0000267B0000}"/>
    <cellStyle name="Millares 2 6 2 7 2" xfId="32321" xr:uid="{00000000-0005-0000-0000-0000277B0000}"/>
    <cellStyle name="Millares 2 6 2 8" xfId="19727" xr:uid="{00000000-0005-0000-0000-0000287B0000}"/>
    <cellStyle name="Millares 2 6 2 9" xfId="10254" xr:uid="{00000000-0005-0000-0000-0000297B0000}"/>
    <cellStyle name="Millares 2 6 3" xfId="747" xr:uid="{00000000-0005-0000-0000-00002A7B0000}"/>
    <cellStyle name="Millares 2 6 4" xfId="1198" xr:uid="{00000000-0005-0000-0000-00002B7B0000}"/>
    <cellStyle name="Millares 2 6 4 2" xfId="3643" xr:uid="{00000000-0005-0000-0000-00002C7B0000}"/>
    <cellStyle name="Millares 2 6 4 2 2" xfId="17753" xr:uid="{00000000-0005-0000-0000-00002D7B0000}"/>
    <cellStyle name="Millares 2 6 4 2 2 2" xfId="30646" xr:uid="{00000000-0005-0000-0000-00002E7B0000}"/>
    <cellStyle name="Millares 2 6 4 2 3" xfId="13464" xr:uid="{00000000-0005-0000-0000-00002F7B0000}"/>
    <cellStyle name="Millares 2 6 4 2 3 2" xfId="35531" xr:uid="{00000000-0005-0000-0000-0000307B0000}"/>
    <cellStyle name="Millares 2 6 4 2 4" xfId="8586" xr:uid="{00000000-0005-0000-0000-0000317B0000}"/>
    <cellStyle name="Millares 2 6 4 2 5" xfId="25711" xr:uid="{00000000-0005-0000-0000-0000327B0000}"/>
    <cellStyle name="Millares 2 6 4 2 6" xfId="40540" xr:uid="{00000000-0005-0000-0000-0000337B0000}"/>
    <cellStyle name="Millares 2 6 4 2 7" xfId="45603" xr:uid="{F211233E-2FD1-44E9-B432-DB07C229583B}"/>
    <cellStyle name="Millares 2 6 4 3" xfId="6117" xr:uid="{00000000-0005-0000-0000-0000347B0000}"/>
    <cellStyle name="Millares 2 6 4 3 2" xfId="28210" xr:uid="{00000000-0005-0000-0000-0000357B0000}"/>
    <cellStyle name="Millares 2 6 4 4" xfId="15260" xr:uid="{00000000-0005-0000-0000-0000367B0000}"/>
    <cellStyle name="Millares 2 6 4 4 2" xfId="33095" xr:uid="{00000000-0005-0000-0000-0000377B0000}"/>
    <cellStyle name="Millares 2 6 4 5" xfId="20519" xr:uid="{00000000-0005-0000-0000-0000387B0000}"/>
    <cellStyle name="Millares 2 6 4 6" xfId="11028" xr:uid="{00000000-0005-0000-0000-0000397B0000}"/>
    <cellStyle name="Millares 2 6 4 7" xfId="23169" xr:uid="{00000000-0005-0000-0000-00003A7B0000}"/>
    <cellStyle name="Millares 2 6 4 8" xfId="37999" xr:uid="{00000000-0005-0000-0000-00003B7B0000}"/>
    <cellStyle name="Millares 2 6 4 9" xfId="43067" xr:uid="{4E894EE5-95B3-45BF-A8F8-DB391D4CF68D}"/>
    <cellStyle name="Millares 2 6 5" xfId="1814" xr:uid="{00000000-0005-0000-0000-00003C7B0000}"/>
    <cellStyle name="Millares 2 6 5 2" xfId="4256" xr:uid="{00000000-0005-0000-0000-00003D7B0000}"/>
    <cellStyle name="Millares 2 6 5 2 2" xfId="18366" xr:uid="{00000000-0005-0000-0000-00003E7B0000}"/>
    <cellStyle name="Millares 2 6 5 2 2 2" xfId="31259" xr:uid="{00000000-0005-0000-0000-00003F7B0000}"/>
    <cellStyle name="Millares 2 6 5 2 3" xfId="14077" xr:uid="{00000000-0005-0000-0000-0000407B0000}"/>
    <cellStyle name="Millares 2 6 5 2 3 2" xfId="36144" xr:uid="{00000000-0005-0000-0000-0000417B0000}"/>
    <cellStyle name="Millares 2 6 5 2 4" xfId="9199" xr:uid="{00000000-0005-0000-0000-0000427B0000}"/>
    <cellStyle name="Millares 2 6 5 2 5" xfId="26324" xr:uid="{00000000-0005-0000-0000-0000437B0000}"/>
    <cellStyle name="Millares 2 6 5 2 6" xfId="41153" xr:uid="{00000000-0005-0000-0000-0000447B0000}"/>
    <cellStyle name="Millares 2 6 5 2 7" xfId="46216" xr:uid="{9604FC2C-5A83-41D7-A52D-4822D5962B07}"/>
    <cellStyle name="Millares 2 6 5 3" xfId="6730" xr:uid="{00000000-0005-0000-0000-0000457B0000}"/>
    <cellStyle name="Millares 2 6 5 3 2" xfId="28823" xr:uid="{00000000-0005-0000-0000-0000467B0000}"/>
    <cellStyle name="Millares 2 6 5 4" xfId="15891" xr:uid="{00000000-0005-0000-0000-0000477B0000}"/>
    <cellStyle name="Millares 2 6 5 4 2" xfId="33708" xr:uid="{00000000-0005-0000-0000-0000487B0000}"/>
    <cellStyle name="Millares 2 6 5 5" xfId="21132" xr:uid="{00000000-0005-0000-0000-0000497B0000}"/>
    <cellStyle name="Millares 2 6 5 6" xfId="11641" xr:uid="{00000000-0005-0000-0000-00004A7B0000}"/>
    <cellStyle name="Millares 2 6 5 7" xfId="23782" xr:uid="{00000000-0005-0000-0000-00004B7B0000}"/>
    <cellStyle name="Millares 2 6 5 8" xfId="38612" xr:uid="{00000000-0005-0000-0000-00004C7B0000}"/>
    <cellStyle name="Millares 2 6 5 9" xfId="43680" xr:uid="{111138E5-BF03-48D1-870F-009A1DEE4E20}"/>
    <cellStyle name="Millares 2 6 6" xfId="923" xr:uid="{00000000-0005-0000-0000-00004D7B0000}"/>
    <cellStyle name="Millares 2 6 6 2" xfId="3368" xr:uid="{00000000-0005-0000-0000-00004E7B0000}"/>
    <cellStyle name="Millares 2 6 6 2 2" xfId="17478" xr:uid="{00000000-0005-0000-0000-00004F7B0000}"/>
    <cellStyle name="Millares 2 6 6 2 2 2" xfId="30371" xr:uid="{00000000-0005-0000-0000-0000507B0000}"/>
    <cellStyle name="Millares 2 6 6 2 3" xfId="13189" xr:uid="{00000000-0005-0000-0000-0000517B0000}"/>
    <cellStyle name="Millares 2 6 6 2 3 2" xfId="35256" xr:uid="{00000000-0005-0000-0000-0000527B0000}"/>
    <cellStyle name="Millares 2 6 6 2 4" xfId="8311" xr:uid="{00000000-0005-0000-0000-0000537B0000}"/>
    <cellStyle name="Millares 2 6 6 2 5" xfId="25436" xr:uid="{00000000-0005-0000-0000-0000547B0000}"/>
    <cellStyle name="Millares 2 6 6 2 6" xfId="40265" xr:uid="{00000000-0005-0000-0000-0000557B0000}"/>
    <cellStyle name="Millares 2 6 6 2 7" xfId="45328" xr:uid="{A689853C-1187-4007-9112-249755F32F09}"/>
    <cellStyle name="Millares 2 6 6 3" xfId="5842" xr:uid="{00000000-0005-0000-0000-0000567B0000}"/>
    <cellStyle name="Millares 2 6 6 3 2" xfId="27935" xr:uid="{00000000-0005-0000-0000-0000577B0000}"/>
    <cellStyle name="Millares 2 6 6 4" xfId="20244" xr:uid="{00000000-0005-0000-0000-0000587B0000}"/>
    <cellStyle name="Millares 2 6 6 4 2" xfId="32820" xr:uid="{00000000-0005-0000-0000-0000597B0000}"/>
    <cellStyle name="Millares 2 6 6 5" xfId="10753" xr:uid="{00000000-0005-0000-0000-00005A7B0000}"/>
    <cellStyle name="Millares 2 6 6 6" xfId="22894" xr:uid="{00000000-0005-0000-0000-00005B7B0000}"/>
    <cellStyle name="Millares 2 6 6 7" xfId="37724" xr:uid="{00000000-0005-0000-0000-00005C7B0000}"/>
    <cellStyle name="Millares 2 6 6 8" xfId="42792" xr:uid="{9527A2AB-F068-411A-8F98-73927A04E78B}"/>
    <cellStyle name="Millares 2 6 7" xfId="2705" xr:uid="{00000000-0005-0000-0000-00005D7B0000}"/>
    <cellStyle name="Millares 2 6 7 2" xfId="16825" xr:uid="{00000000-0005-0000-0000-00005E7B0000}"/>
    <cellStyle name="Millares 2 6 7 2 2" xfId="29708" xr:uid="{00000000-0005-0000-0000-00005F7B0000}"/>
    <cellStyle name="Millares 2 6 7 3" xfId="12526" xr:uid="{00000000-0005-0000-0000-0000607B0000}"/>
    <cellStyle name="Millares 2 6 7 3 2" xfId="34593" xr:uid="{00000000-0005-0000-0000-0000617B0000}"/>
    <cellStyle name="Millares 2 6 7 4" xfId="7658" xr:uid="{00000000-0005-0000-0000-0000627B0000}"/>
    <cellStyle name="Millares 2 6 7 5" xfId="24768" xr:uid="{00000000-0005-0000-0000-0000637B0000}"/>
    <cellStyle name="Millares 2 6 7 6" xfId="39597" xr:uid="{00000000-0005-0000-0000-0000647B0000}"/>
    <cellStyle name="Millares 2 6 7 7" xfId="44665" xr:uid="{DFBC7461-67C0-485E-B019-0A96F0EB152C}"/>
    <cellStyle name="Millares 2 6 8" xfId="5173" xr:uid="{00000000-0005-0000-0000-0000657B0000}"/>
    <cellStyle name="Millares 2 6 8 2" xfId="27267" xr:uid="{00000000-0005-0000-0000-0000667B0000}"/>
    <cellStyle name="Millares 2 6 9" xfId="14986" xr:uid="{00000000-0005-0000-0000-0000677B0000}"/>
    <cellStyle name="Millares 2 6 9 2" xfId="32152" xr:uid="{00000000-0005-0000-0000-0000687B0000}"/>
    <cellStyle name="Millares 2 7" xfId="452" xr:uid="{00000000-0005-0000-0000-0000697B0000}"/>
    <cellStyle name="Millares 2 7 10" xfId="19815" xr:uid="{00000000-0005-0000-0000-00006A7B0000}"/>
    <cellStyle name="Millares 2 7 11" xfId="10342" xr:uid="{00000000-0005-0000-0000-00006B7B0000}"/>
    <cellStyle name="Millares 2 7 12" xfId="22483" xr:uid="{00000000-0005-0000-0000-00006C7B0000}"/>
    <cellStyle name="Millares 2 7 13" xfId="37313" xr:uid="{00000000-0005-0000-0000-00006D7B0000}"/>
    <cellStyle name="Millares 2 7 14" xfId="42381" xr:uid="{7D023576-CEB8-4911-82DC-E52C2C67FAA5}"/>
    <cellStyle name="Millares 2 7 2" xfId="748" xr:uid="{00000000-0005-0000-0000-00006E7B0000}"/>
    <cellStyle name="Millares 2 7 3" xfId="1453" xr:uid="{00000000-0005-0000-0000-00006F7B0000}"/>
    <cellStyle name="Millares 2 7 3 2" xfId="3895" xr:uid="{00000000-0005-0000-0000-0000707B0000}"/>
    <cellStyle name="Millares 2 7 3 2 2" xfId="18005" xr:uid="{00000000-0005-0000-0000-0000717B0000}"/>
    <cellStyle name="Millares 2 7 3 2 2 2" xfId="30898" xr:uid="{00000000-0005-0000-0000-0000727B0000}"/>
    <cellStyle name="Millares 2 7 3 2 3" xfId="13716" xr:uid="{00000000-0005-0000-0000-0000737B0000}"/>
    <cellStyle name="Millares 2 7 3 2 3 2" xfId="35783" xr:uid="{00000000-0005-0000-0000-0000747B0000}"/>
    <cellStyle name="Millares 2 7 3 2 4" xfId="8838" xr:uid="{00000000-0005-0000-0000-0000757B0000}"/>
    <cellStyle name="Millares 2 7 3 2 5" xfId="25963" xr:uid="{00000000-0005-0000-0000-0000767B0000}"/>
    <cellStyle name="Millares 2 7 3 2 6" xfId="40792" xr:uid="{00000000-0005-0000-0000-0000777B0000}"/>
    <cellStyle name="Millares 2 7 3 2 7" xfId="45855" xr:uid="{84E7489D-9813-4C03-AE6C-FE0851D5DD0C}"/>
    <cellStyle name="Millares 2 7 3 3" xfId="6369" xr:uid="{00000000-0005-0000-0000-0000787B0000}"/>
    <cellStyle name="Millares 2 7 3 3 2" xfId="28462" xr:uid="{00000000-0005-0000-0000-0000797B0000}"/>
    <cellStyle name="Millares 2 7 3 4" xfId="15512" xr:uid="{00000000-0005-0000-0000-00007A7B0000}"/>
    <cellStyle name="Millares 2 7 3 4 2" xfId="33347" xr:uid="{00000000-0005-0000-0000-00007B7B0000}"/>
    <cellStyle name="Millares 2 7 3 5" xfId="20771" xr:uid="{00000000-0005-0000-0000-00007C7B0000}"/>
    <cellStyle name="Millares 2 7 3 6" xfId="11280" xr:uid="{00000000-0005-0000-0000-00007D7B0000}"/>
    <cellStyle name="Millares 2 7 3 7" xfId="23421" xr:uid="{00000000-0005-0000-0000-00007E7B0000}"/>
    <cellStyle name="Millares 2 7 3 8" xfId="38251" xr:uid="{00000000-0005-0000-0000-00007F7B0000}"/>
    <cellStyle name="Millares 2 7 3 9" xfId="43319" xr:uid="{42FFAF54-E3BC-43AD-9D94-102D4200DB90}"/>
    <cellStyle name="Millares 2 7 4" xfId="2066" xr:uid="{00000000-0005-0000-0000-0000807B0000}"/>
    <cellStyle name="Millares 2 7 4 2" xfId="4508" xr:uid="{00000000-0005-0000-0000-0000817B0000}"/>
    <cellStyle name="Millares 2 7 4 2 2" xfId="18618" xr:uid="{00000000-0005-0000-0000-0000827B0000}"/>
    <cellStyle name="Millares 2 7 4 2 2 2" xfId="31511" xr:uid="{00000000-0005-0000-0000-0000837B0000}"/>
    <cellStyle name="Millares 2 7 4 2 3" xfId="14329" xr:uid="{00000000-0005-0000-0000-0000847B0000}"/>
    <cellStyle name="Millares 2 7 4 2 3 2" xfId="36396" xr:uid="{00000000-0005-0000-0000-0000857B0000}"/>
    <cellStyle name="Millares 2 7 4 2 4" xfId="9451" xr:uid="{00000000-0005-0000-0000-0000867B0000}"/>
    <cellStyle name="Millares 2 7 4 2 5" xfId="26576" xr:uid="{00000000-0005-0000-0000-0000877B0000}"/>
    <cellStyle name="Millares 2 7 4 2 6" xfId="41405" xr:uid="{00000000-0005-0000-0000-0000887B0000}"/>
    <cellStyle name="Millares 2 7 4 2 7" xfId="46468" xr:uid="{06F40096-CAEF-4B24-9DAF-3DBCDF2B0E1A}"/>
    <cellStyle name="Millares 2 7 4 3" xfId="6982" xr:uid="{00000000-0005-0000-0000-0000897B0000}"/>
    <cellStyle name="Millares 2 7 4 3 2" xfId="29075" xr:uid="{00000000-0005-0000-0000-00008A7B0000}"/>
    <cellStyle name="Millares 2 7 4 4" xfId="16143" xr:uid="{00000000-0005-0000-0000-00008B7B0000}"/>
    <cellStyle name="Millares 2 7 4 4 2" xfId="33960" xr:uid="{00000000-0005-0000-0000-00008C7B0000}"/>
    <cellStyle name="Millares 2 7 4 5" xfId="21384" xr:uid="{00000000-0005-0000-0000-00008D7B0000}"/>
    <cellStyle name="Millares 2 7 4 6" xfId="11893" xr:uid="{00000000-0005-0000-0000-00008E7B0000}"/>
    <cellStyle name="Millares 2 7 4 7" xfId="24034" xr:uid="{00000000-0005-0000-0000-00008F7B0000}"/>
    <cellStyle name="Millares 2 7 4 8" xfId="38864" xr:uid="{00000000-0005-0000-0000-0000907B0000}"/>
    <cellStyle name="Millares 2 7 4 9" xfId="43932" xr:uid="{75C93AB7-C755-42D1-94F1-A4D7F7744E46}"/>
    <cellStyle name="Millares 2 7 5" xfId="1011" xr:uid="{00000000-0005-0000-0000-0000917B0000}"/>
    <cellStyle name="Millares 2 7 5 2" xfId="3456" xr:uid="{00000000-0005-0000-0000-0000927B0000}"/>
    <cellStyle name="Millares 2 7 5 2 2" xfId="17566" xr:uid="{00000000-0005-0000-0000-0000937B0000}"/>
    <cellStyle name="Millares 2 7 5 2 2 2" xfId="30459" xr:uid="{00000000-0005-0000-0000-0000947B0000}"/>
    <cellStyle name="Millares 2 7 5 2 3" xfId="13277" xr:uid="{00000000-0005-0000-0000-0000957B0000}"/>
    <cellStyle name="Millares 2 7 5 2 3 2" xfId="35344" xr:uid="{00000000-0005-0000-0000-0000967B0000}"/>
    <cellStyle name="Millares 2 7 5 2 4" xfId="8399" xr:uid="{00000000-0005-0000-0000-0000977B0000}"/>
    <cellStyle name="Millares 2 7 5 2 5" xfId="25524" xr:uid="{00000000-0005-0000-0000-0000987B0000}"/>
    <cellStyle name="Millares 2 7 5 2 6" xfId="40353" xr:uid="{00000000-0005-0000-0000-0000997B0000}"/>
    <cellStyle name="Millares 2 7 5 2 7" xfId="45416" xr:uid="{CCE9C84C-A360-4582-B528-3E6985C4CACA}"/>
    <cellStyle name="Millares 2 7 5 3" xfId="5930" xr:uid="{00000000-0005-0000-0000-00009A7B0000}"/>
    <cellStyle name="Millares 2 7 5 3 2" xfId="28023" xr:uid="{00000000-0005-0000-0000-00009B7B0000}"/>
    <cellStyle name="Millares 2 7 5 4" xfId="20332" xr:uid="{00000000-0005-0000-0000-00009C7B0000}"/>
    <cellStyle name="Millares 2 7 5 4 2" xfId="32908" xr:uid="{00000000-0005-0000-0000-00009D7B0000}"/>
    <cellStyle name="Millares 2 7 5 5" xfId="10841" xr:uid="{00000000-0005-0000-0000-00009E7B0000}"/>
    <cellStyle name="Millares 2 7 5 6" xfId="22982" xr:uid="{00000000-0005-0000-0000-00009F7B0000}"/>
    <cellStyle name="Millares 2 7 5 7" xfId="37812" xr:uid="{00000000-0005-0000-0000-0000A07B0000}"/>
    <cellStyle name="Millares 2 7 5 8" xfId="42880" xr:uid="{CC575B2A-CEA0-4683-97AD-F21DB556D2A9}"/>
    <cellStyle name="Millares 2 7 6" xfId="2957" xr:uid="{00000000-0005-0000-0000-0000A17B0000}"/>
    <cellStyle name="Millares 2 7 6 2" xfId="17067" xr:uid="{00000000-0005-0000-0000-0000A27B0000}"/>
    <cellStyle name="Millares 2 7 6 2 2" xfId="29960" xr:uid="{00000000-0005-0000-0000-0000A37B0000}"/>
    <cellStyle name="Millares 2 7 6 3" xfId="12778" xr:uid="{00000000-0005-0000-0000-0000A47B0000}"/>
    <cellStyle name="Millares 2 7 6 3 2" xfId="34845" xr:uid="{00000000-0005-0000-0000-0000A57B0000}"/>
    <cellStyle name="Millares 2 7 6 4" xfId="7900" xr:uid="{00000000-0005-0000-0000-0000A67B0000}"/>
    <cellStyle name="Millares 2 7 6 5" xfId="25025" xr:uid="{00000000-0005-0000-0000-0000A77B0000}"/>
    <cellStyle name="Millares 2 7 6 6" xfId="39854" xr:uid="{00000000-0005-0000-0000-0000A87B0000}"/>
    <cellStyle name="Millares 2 7 6 7" xfId="44917" xr:uid="{AF9622BD-AE7F-4A90-811A-9BC7A6D81390}"/>
    <cellStyle name="Millares 2 7 7" xfId="5431" xr:uid="{00000000-0005-0000-0000-0000A97B0000}"/>
    <cellStyle name="Millares 2 7 7 2" xfId="27524" xr:uid="{00000000-0005-0000-0000-0000AA7B0000}"/>
    <cellStyle name="Millares 2 7 8" xfId="15073" xr:uid="{00000000-0005-0000-0000-0000AB7B0000}"/>
    <cellStyle name="Millares 2 7 8 2" xfId="32409" xr:uid="{00000000-0005-0000-0000-0000AC7B0000}"/>
    <cellStyle name="Millares 2 7 9" xfId="19403" xr:uid="{00000000-0005-0000-0000-0000AD7B0000}"/>
    <cellStyle name="Millares 2 8" xfId="494" xr:uid="{00000000-0005-0000-0000-0000AE7B0000}"/>
    <cellStyle name="Millares 2 8 10" xfId="19857" xr:uid="{00000000-0005-0000-0000-0000AF7B0000}"/>
    <cellStyle name="Millares 2 8 11" xfId="10384" xr:uid="{00000000-0005-0000-0000-0000B07B0000}"/>
    <cellStyle name="Millares 2 8 12" xfId="22525" xr:uid="{00000000-0005-0000-0000-0000B17B0000}"/>
    <cellStyle name="Millares 2 8 13" xfId="37355" xr:uid="{00000000-0005-0000-0000-0000B27B0000}"/>
    <cellStyle name="Millares 2 8 14" xfId="42423" xr:uid="{F85BD7A0-4EBD-4AAF-A41B-A793D0A6B4E2}"/>
    <cellStyle name="Millares 2 8 2" xfId="749" xr:uid="{00000000-0005-0000-0000-0000B37B0000}"/>
    <cellStyle name="Millares 2 8 2 2" xfId="16788" xr:uid="{00000000-0005-0000-0000-0000B47B0000}"/>
    <cellStyle name="Millares 2 8 2 3" xfId="15789" xr:uid="{00000000-0005-0000-0000-0000B57B0000}"/>
    <cellStyle name="Millares 2 8 2 4" xfId="20092" xr:uid="{00000000-0005-0000-0000-0000B67B0000}"/>
    <cellStyle name="Millares 2 8 3" xfId="1495" xr:uid="{00000000-0005-0000-0000-0000B77B0000}"/>
    <cellStyle name="Millares 2 8 3 2" xfId="3937" xr:uid="{00000000-0005-0000-0000-0000B87B0000}"/>
    <cellStyle name="Millares 2 8 3 2 2" xfId="18047" xr:uid="{00000000-0005-0000-0000-0000B97B0000}"/>
    <cellStyle name="Millares 2 8 3 2 2 2" xfId="30940" xr:uid="{00000000-0005-0000-0000-0000BA7B0000}"/>
    <cellStyle name="Millares 2 8 3 2 3" xfId="13758" xr:uid="{00000000-0005-0000-0000-0000BB7B0000}"/>
    <cellStyle name="Millares 2 8 3 2 3 2" xfId="35825" xr:uid="{00000000-0005-0000-0000-0000BC7B0000}"/>
    <cellStyle name="Millares 2 8 3 2 4" xfId="8880" xr:uid="{00000000-0005-0000-0000-0000BD7B0000}"/>
    <cellStyle name="Millares 2 8 3 2 5" xfId="26005" xr:uid="{00000000-0005-0000-0000-0000BE7B0000}"/>
    <cellStyle name="Millares 2 8 3 2 6" xfId="40834" xr:uid="{00000000-0005-0000-0000-0000BF7B0000}"/>
    <cellStyle name="Millares 2 8 3 2 7" xfId="45897" xr:uid="{8AD7A658-CD2B-4997-9FA8-6EA1249E0F8C}"/>
    <cellStyle name="Millares 2 8 3 3" xfId="6411" xr:uid="{00000000-0005-0000-0000-0000C07B0000}"/>
    <cellStyle name="Millares 2 8 3 3 2" xfId="28504" xr:uid="{00000000-0005-0000-0000-0000C17B0000}"/>
    <cellStyle name="Millares 2 8 3 4" xfId="15554" xr:uid="{00000000-0005-0000-0000-0000C27B0000}"/>
    <cellStyle name="Millares 2 8 3 4 2" xfId="33389" xr:uid="{00000000-0005-0000-0000-0000C37B0000}"/>
    <cellStyle name="Millares 2 8 3 5" xfId="20813" xr:uid="{00000000-0005-0000-0000-0000C47B0000}"/>
    <cellStyle name="Millares 2 8 3 6" xfId="11322" xr:uid="{00000000-0005-0000-0000-0000C57B0000}"/>
    <cellStyle name="Millares 2 8 3 7" xfId="23463" xr:uid="{00000000-0005-0000-0000-0000C67B0000}"/>
    <cellStyle name="Millares 2 8 3 8" xfId="38293" xr:uid="{00000000-0005-0000-0000-0000C77B0000}"/>
    <cellStyle name="Millares 2 8 3 9" xfId="43361" xr:uid="{74F18E49-9368-4F25-9808-AD2C3ACFFD75}"/>
    <cellStyle name="Millares 2 8 4" xfId="2108" xr:uid="{00000000-0005-0000-0000-0000C87B0000}"/>
    <cellStyle name="Millares 2 8 4 2" xfId="4550" xr:uid="{00000000-0005-0000-0000-0000C97B0000}"/>
    <cellStyle name="Millares 2 8 4 2 2" xfId="18660" xr:uid="{00000000-0005-0000-0000-0000CA7B0000}"/>
    <cellStyle name="Millares 2 8 4 2 2 2" xfId="31553" xr:uid="{00000000-0005-0000-0000-0000CB7B0000}"/>
    <cellStyle name="Millares 2 8 4 2 3" xfId="14371" xr:uid="{00000000-0005-0000-0000-0000CC7B0000}"/>
    <cellStyle name="Millares 2 8 4 2 3 2" xfId="36438" xr:uid="{00000000-0005-0000-0000-0000CD7B0000}"/>
    <cellStyle name="Millares 2 8 4 2 4" xfId="9493" xr:uid="{00000000-0005-0000-0000-0000CE7B0000}"/>
    <cellStyle name="Millares 2 8 4 2 5" xfId="26618" xr:uid="{00000000-0005-0000-0000-0000CF7B0000}"/>
    <cellStyle name="Millares 2 8 4 2 6" xfId="41447" xr:uid="{00000000-0005-0000-0000-0000D07B0000}"/>
    <cellStyle name="Millares 2 8 4 2 7" xfId="46510" xr:uid="{FFDDD014-9DBF-4B76-8721-62CA2088922D}"/>
    <cellStyle name="Millares 2 8 4 3" xfId="7024" xr:uid="{00000000-0005-0000-0000-0000D17B0000}"/>
    <cellStyle name="Millares 2 8 4 3 2" xfId="29117" xr:uid="{00000000-0005-0000-0000-0000D27B0000}"/>
    <cellStyle name="Millares 2 8 4 4" xfId="16185" xr:uid="{00000000-0005-0000-0000-0000D37B0000}"/>
    <cellStyle name="Millares 2 8 4 4 2" xfId="34002" xr:uid="{00000000-0005-0000-0000-0000D47B0000}"/>
    <cellStyle name="Millares 2 8 4 5" xfId="21426" xr:uid="{00000000-0005-0000-0000-0000D57B0000}"/>
    <cellStyle name="Millares 2 8 4 6" xfId="11935" xr:uid="{00000000-0005-0000-0000-0000D67B0000}"/>
    <cellStyle name="Millares 2 8 4 7" xfId="24076" xr:uid="{00000000-0005-0000-0000-0000D77B0000}"/>
    <cellStyle name="Millares 2 8 4 8" xfId="38906" xr:uid="{00000000-0005-0000-0000-0000D87B0000}"/>
    <cellStyle name="Millares 2 8 4 9" xfId="43974" xr:uid="{2C55FD0D-FF17-4D0D-8123-19D7D816C364}"/>
    <cellStyle name="Millares 2 8 5" xfId="1053" xr:uid="{00000000-0005-0000-0000-0000D97B0000}"/>
    <cellStyle name="Millares 2 8 5 2" xfId="3498" xr:uid="{00000000-0005-0000-0000-0000DA7B0000}"/>
    <cellStyle name="Millares 2 8 5 2 2" xfId="17608" xr:uid="{00000000-0005-0000-0000-0000DB7B0000}"/>
    <cellStyle name="Millares 2 8 5 2 2 2" xfId="30501" xr:uid="{00000000-0005-0000-0000-0000DC7B0000}"/>
    <cellStyle name="Millares 2 8 5 2 3" xfId="13319" xr:uid="{00000000-0005-0000-0000-0000DD7B0000}"/>
    <cellStyle name="Millares 2 8 5 2 3 2" xfId="35386" xr:uid="{00000000-0005-0000-0000-0000DE7B0000}"/>
    <cellStyle name="Millares 2 8 5 2 4" xfId="8441" xr:uid="{00000000-0005-0000-0000-0000DF7B0000}"/>
    <cellStyle name="Millares 2 8 5 2 5" xfId="25566" xr:uid="{00000000-0005-0000-0000-0000E07B0000}"/>
    <cellStyle name="Millares 2 8 5 2 6" xfId="40395" xr:uid="{00000000-0005-0000-0000-0000E17B0000}"/>
    <cellStyle name="Millares 2 8 5 2 7" xfId="45458" xr:uid="{4DCAAD0A-E0F8-4438-B73B-EFE49B205BC6}"/>
    <cellStyle name="Millares 2 8 5 3" xfId="5972" xr:uid="{00000000-0005-0000-0000-0000E27B0000}"/>
    <cellStyle name="Millares 2 8 5 3 2" xfId="28065" xr:uid="{00000000-0005-0000-0000-0000E37B0000}"/>
    <cellStyle name="Millares 2 8 5 4" xfId="20374" xr:uid="{00000000-0005-0000-0000-0000E47B0000}"/>
    <cellStyle name="Millares 2 8 5 4 2" xfId="32950" xr:uid="{00000000-0005-0000-0000-0000E57B0000}"/>
    <cellStyle name="Millares 2 8 5 5" xfId="10883" xr:uid="{00000000-0005-0000-0000-0000E67B0000}"/>
    <cellStyle name="Millares 2 8 5 6" xfId="23024" xr:uid="{00000000-0005-0000-0000-0000E77B0000}"/>
    <cellStyle name="Millares 2 8 5 7" xfId="37854" xr:uid="{00000000-0005-0000-0000-0000E87B0000}"/>
    <cellStyle name="Millares 2 8 5 8" xfId="42922" xr:uid="{96804961-092D-4A09-854A-03A46FF028DE}"/>
    <cellStyle name="Millares 2 8 6" xfId="2999" xr:uid="{00000000-0005-0000-0000-0000E97B0000}"/>
    <cellStyle name="Millares 2 8 6 2" xfId="17109" xr:uid="{00000000-0005-0000-0000-0000EA7B0000}"/>
    <cellStyle name="Millares 2 8 6 2 2" xfId="30002" xr:uid="{00000000-0005-0000-0000-0000EB7B0000}"/>
    <cellStyle name="Millares 2 8 6 3" xfId="12820" xr:uid="{00000000-0005-0000-0000-0000EC7B0000}"/>
    <cellStyle name="Millares 2 8 6 3 2" xfId="34887" xr:uid="{00000000-0005-0000-0000-0000ED7B0000}"/>
    <cellStyle name="Millares 2 8 6 4" xfId="7942" xr:uid="{00000000-0005-0000-0000-0000EE7B0000}"/>
    <cellStyle name="Millares 2 8 6 5" xfId="25067" xr:uid="{00000000-0005-0000-0000-0000EF7B0000}"/>
    <cellStyle name="Millares 2 8 6 6" xfId="39896" xr:uid="{00000000-0005-0000-0000-0000F07B0000}"/>
    <cellStyle name="Millares 2 8 6 7" xfId="44959" xr:uid="{C2C22A36-2D28-4A41-89C5-6BE698863921}"/>
    <cellStyle name="Millares 2 8 7" xfId="5473" xr:uid="{00000000-0005-0000-0000-0000F17B0000}"/>
    <cellStyle name="Millares 2 8 7 2" xfId="27566" xr:uid="{00000000-0005-0000-0000-0000F27B0000}"/>
    <cellStyle name="Millares 2 8 8" xfId="15115" xr:uid="{00000000-0005-0000-0000-0000F37B0000}"/>
    <cellStyle name="Millares 2 8 8 2" xfId="32451" xr:uid="{00000000-0005-0000-0000-0000F47B0000}"/>
    <cellStyle name="Millares 2 8 9" xfId="19445" xr:uid="{00000000-0005-0000-0000-0000F57B0000}"/>
    <cellStyle name="Millares 2 9" xfId="497" xr:uid="{00000000-0005-0000-0000-0000F67B0000}"/>
    <cellStyle name="Millares 2 9 10" xfId="19859" xr:uid="{00000000-0005-0000-0000-0000F77B0000}"/>
    <cellStyle name="Millares 2 9 11" xfId="10386" xr:uid="{00000000-0005-0000-0000-0000F87B0000}"/>
    <cellStyle name="Millares 2 9 12" xfId="22527" xr:uid="{00000000-0005-0000-0000-0000F97B0000}"/>
    <cellStyle name="Millares 2 9 13" xfId="37357" xr:uid="{00000000-0005-0000-0000-0000FA7B0000}"/>
    <cellStyle name="Millares 2 9 14" xfId="42425" xr:uid="{35C81390-4FD7-4B64-B779-3E7CD2971170}"/>
    <cellStyle name="Millares 2 9 2" xfId="750" xr:uid="{00000000-0005-0000-0000-0000FB7B0000}"/>
    <cellStyle name="Millares 2 9 2 2" xfId="16789" xr:uid="{00000000-0005-0000-0000-0000FC7B0000}"/>
    <cellStyle name="Millares 2 9 2 3" xfId="15790" xr:uid="{00000000-0005-0000-0000-0000FD7B0000}"/>
    <cellStyle name="Millares 2 9 2 4" xfId="20093" xr:uid="{00000000-0005-0000-0000-0000FE7B0000}"/>
    <cellStyle name="Millares 2 9 3" xfId="1497" xr:uid="{00000000-0005-0000-0000-0000FF7B0000}"/>
    <cellStyle name="Millares 2 9 3 2" xfId="3939" xr:uid="{00000000-0005-0000-0000-0000007C0000}"/>
    <cellStyle name="Millares 2 9 3 2 2" xfId="18049" xr:uid="{00000000-0005-0000-0000-0000017C0000}"/>
    <cellStyle name="Millares 2 9 3 2 2 2" xfId="30942" xr:uid="{00000000-0005-0000-0000-0000027C0000}"/>
    <cellStyle name="Millares 2 9 3 2 3" xfId="13760" xr:uid="{00000000-0005-0000-0000-0000037C0000}"/>
    <cellStyle name="Millares 2 9 3 2 3 2" xfId="35827" xr:uid="{00000000-0005-0000-0000-0000047C0000}"/>
    <cellStyle name="Millares 2 9 3 2 4" xfId="8882" xr:uid="{00000000-0005-0000-0000-0000057C0000}"/>
    <cellStyle name="Millares 2 9 3 2 5" xfId="26007" xr:uid="{00000000-0005-0000-0000-0000067C0000}"/>
    <cellStyle name="Millares 2 9 3 2 6" xfId="40836" xr:uid="{00000000-0005-0000-0000-0000077C0000}"/>
    <cellStyle name="Millares 2 9 3 2 7" xfId="45899" xr:uid="{1A3EE9D8-AD48-469C-BAF3-537BEA2C4292}"/>
    <cellStyle name="Millares 2 9 3 3" xfId="6413" xr:uid="{00000000-0005-0000-0000-0000087C0000}"/>
    <cellStyle name="Millares 2 9 3 3 2" xfId="28506" xr:uid="{00000000-0005-0000-0000-0000097C0000}"/>
    <cellStyle name="Millares 2 9 3 4" xfId="15556" xr:uid="{00000000-0005-0000-0000-00000A7C0000}"/>
    <cellStyle name="Millares 2 9 3 4 2" xfId="33391" xr:uid="{00000000-0005-0000-0000-00000B7C0000}"/>
    <cellStyle name="Millares 2 9 3 5" xfId="20815" xr:uid="{00000000-0005-0000-0000-00000C7C0000}"/>
    <cellStyle name="Millares 2 9 3 6" xfId="11324" xr:uid="{00000000-0005-0000-0000-00000D7C0000}"/>
    <cellStyle name="Millares 2 9 3 7" xfId="23465" xr:uid="{00000000-0005-0000-0000-00000E7C0000}"/>
    <cellStyle name="Millares 2 9 3 8" xfId="38295" xr:uid="{00000000-0005-0000-0000-00000F7C0000}"/>
    <cellStyle name="Millares 2 9 3 9" xfId="43363" xr:uid="{D5D87FFF-56DD-440B-B5BD-B59A5ED79A4D}"/>
    <cellStyle name="Millares 2 9 4" xfId="2110" xr:uid="{00000000-0005-0000-0000-0000107C0000}"/>
    <cellStyle name="Millares 2 9 4 2" xfId="4552" xr:uid="{00000000-0005-0000-0000-0000117C0000}"/>
    <cellStyle name="Millares 2 9 4 2 2" xfId="18662" xr:uid="{00000000-0005-0000-0000-0000127C0000}"/>
    <cellStyle name="Millares 2 9 4 2 2 2" xfId="31555" xr:uid="{00000000-0005-0000-0000-0000137C0000}"/>
    <cellStyle name="Millares 2 9 4 2 3" xfId="14373" xr:uid="{00000000-0005-0000-0000-0000147C0000}"/>
    <cellStyle name="Millares 2 9 4 2 3 2" xfId="36440" xr:uid="{00000000-0005-0000-0000-0000157C0000}"/>
    <cellStyle name="Millares 2 9 4 2 4" xfId="9495" xr:uid="{00000000-0005-0000-0000-0000167C0000}"/>
    <cellStyle name="Millares 2 9 4 2 5" xfId="26620" xr:uid="{00000000-0005-0000-0000-0000177C0000}"/>
    <cellStyle name="Millares 2 9 4 2 6" xfId="41449" xr:uid="{00000000-0005-0000-0000-0000187C0000}"/>
    <cellStyle name="Millares 2 9 4 2 7" xfId="46512" xr:uid="{48529129-343F-43D7-AA46-03181D3ED40D}"/>
    <cellStyle name="Millares 2 9 4 3" xfId="7026" xr:uid="{00000000-0005-0000-0000-0000197C0000}"/>
    <cellStyle name="Millares 2 9 4 3 2" xfId="29119" xr:uid="{00000000-0005-0000-0000-00001A7C0000}"/>
    <cellStyle name="Millares 2 9 4 4" xfId="16187" xr:uid="{00000000-0005-0000-0000-00001B7C0000}"/>
    <cellStyle name="Millares 2 9 4 4 2" xfId="34004" xr:uid="{00000000-0005-0000-0000-00001C7C0000}"/>
    <cellStyle name="Millares 2 9 4 5" xfId="21428" xr:uid="{00000000-0005-0000-0000-00001D7C0000}"/>
    <cellStyle name="Millares 2 9 4 6" xfId="11937" xr:uid="{00000000-0005-0000-0000-00001E7C0000}"/>
    <cellStyle name="Millares 2 9 4 7" xfId="24078" xr:uid="{00000000-0005-0000-0000-00001F7C0000}"/>
    <cellStyle name="Millares 2 9 4 8" xfId="38908" xr:uid="{00000000-0005-0000-0000-0000207C0000}"/>
    <cellStyle name="Millares 2 9 4 9" xfId="43976" xr:uid="{DFA49D7E-2FED-4DA5-9D6E-C5DB449415CD}"/>
    <cellStyle name="Millares 2 9 5" xfId="1055" xr:uid="{00000000-0005-0000-0000-0000217C0000}"/>
    <cellStyle name="Millares 2 9 5 2" xfId="3500" xr:uid="{00000000-0005-0000-0000-0000227C0000}"/>
    <cellStyle name="Millares 2 9 5 2 2" xfId="17610" xr:uid="{00000000-0005-0000-0000-0000237C0000}"/>
    <cellStyle name="Millares 2 9 5 2 2 2" xfId="30503" xr:uid="{00000000-0005-0000-0000-0000247C0000}"/>
    <cellStyle name="Millares 2 9 5 2 3" xfId="13321" xr:uid="{00000000-0005-0000-0000-0000257C0000}"/>
    <cellStyle name="Millares 2 9 5 2 3 2" xfId="35388" xr:uid="{00000000-0005-0000-0000-0000267C0000}"/>
    <cellStyle name="Millares 2 9 5 2 4" xfId="8443" xr:uid="{00000000-0005-0000-0000-0000277C0000}"/>
    <cellStyle name="Millares 2 9 5 2 5" xfId="25568" xr:uid="{00000000-0005-0000-0000-0000287C0000}"/>
    <cellStyle name="Millares 2 9 5 2 6" xfId="40397" xr:uid="{00000000-0005-0000-0000-0000297C0000}"/>
    <cellStyle name="Millares 2 9 5 2 7" xfId="45460" xr:uid="{81406F2F-4CC3-4DBA-A91E-DD601314AA65}"/>
    <cellStyle name="Millares 2 9 5 3" xfId="5974" xr:uid="{00000000-0005-0000-0000-00002A7C0000}"/>
    <cellStyle name="Millares 2 9 5 3 2" xfId="28067" xr:uid="{00000000-0005-0000-0000-00002B7C0000}"/>
    <cellStyle name="Millares 2 9 5 4" xfId="20376" xr:uid="{00000000-0005-0000-0000-00002C7C0000}"/>
    <cellStyle name="Millares 2 9 5 4 2" xfId="32952" xr:uid="{00000000-0005-0000-0000-00002D7C0000}"/>
    <cellStyle name="Millares 2 9 5 5" xfId="10885" xr:uid="{00000000-0005-0000-0000-00002E7C0000}"/>
    <cellStyle name="Millares 2 9 5 6" xfId="23026" xr:uid="{00000000-0005-0000-0000-00002F7C0000}"/>
    <cellStyle name="Millares 2 9 5 7" xfId="37856" xr:uid="{00000000-0005-0000-0000-0000307C0000}"/>
    <cellStyle name="Millares 2 9 5 8" xfId="42924" xr:uid="{FF04FF7A-7595-4058-80E8-60D0193A97EE}"/>
    <cellStyle name="Millares 2 9 6" xfId="3001" xr:uid="{00000000-0005-0000-0000-0000317C0000}"/>
    <cellStyle name="Millares 2 9 6 2" xfId="17111" xr:uid="{00000000-0005-0000-0000-0000327C0000}"/>
    <cellStyle name="Millares 2 9 6 2 2" xfId="30004" xr:uid="{00000000-0005-0000-0000-0000337C0000}"/>
    <cellStyle name="Millares 2 9 6 3" xfId="12822" xr:uid="{00000000-0005-0000-0000-0000347C0000}"/>
    <cellStyle name="Millares 2 9 6 3 2" xfId="34889" xr:uid="{00000000-0005-0000-0000-0000357C0000}"/>
    <cellStyle name="Millares 2 9 6 4" xfId="7944" xr:uid="{00000000-0005-0000-0000-0000367C0000}"/>
    <cellStyle name="Millares 2 9 6 5" xfId="25069" xr:uid="{00000000-0005-0000-0000-0000377C0000}"/>
    <cellStyle name="Millares 2 9 6 6" xfId="39898" xr:uid="{00000000-0005-0000-0000-0000387C0000}"/>
    <cellStyle name="Millares 2 9 6 7" xfId="44961" xr:uid="{240096A7-C8FD-482F-BC00-D37029C03878}"/>
    <cellStyle name="Millares 2 9 7" xfId="5475" xr:uid="{00000000-0005-0000-0000-0000397C0000}"/>
    <cellStyle name="Millares 2 9 7 2" xfId="27568" xr:uid="{00000000-0005-0000-0000-00003A7C0000}"/>
    <cellStyle name="Millares 2 9 8" xfId="15117" xr:uid="{00000000-0005-0000-0000-00003B7C0000}"/>
    <cellStyle name="Millares 2 9 8 2" xfId="32453" xr:uid="{00000000-0005-0000-0000-00003C7C0000}"/>
    <cellStyle name="Millares 2 9 9" xfId="19447" xr:uid="{00000000-0005-0000-0000-00003D7C0000}"/>
    <cellStyle name="Millares 3" xfId="91" xr:uid="{00000000-0005-0000-0000-00003E7C0000}"/>
    <cellStyle name="Millares 3 10" xfId="820" xr:uid="{00000000-0005-0000-0000-00003F7C0000}"/>
    <cellStyle name="Millares 3 10 10" xfId="37621" xr:uid="{00000000-0005-0000-0000-0000407C0000}"/>
    <cellStyle name="Millares 3 10 11" xfId="42689" xr:uid="{C5B511E4-4F2C-42FB-B4FC-313A19A629F1}"/>
    <cellStyle name="Millares 3 10 2" xfId="2374" xr:uid="{00000000-0005-0000-0000-0000417C0000}"/>
    <cellStyle name="Millares 3 10 2 2" xfId="4816" xr:uid="{00000000-0005-0000-0000-0000427C0000}"/>
    <cellStyle name="Millares 3 10 2 2 2" xfId="18926" xr:uid="{00000000-0005-0000-0000-0000437C0000}"/>
    <cellStyle name="Millares 3 10 2 2 2 2" xfId="31819" xr:uid="{00000000-0005-0000-0000-0000447C0000}"/>
    <cellStyle name="Millares 3 10 2 2 3" xfId="14637" xr:uid="{00000000-0005-0000-0000-0000457C0000}"/>
    <cellStyle name="Millares 3 10 2 2 3 2" xfId="36704" xr:uid="{00000000-0005-0000-0000-0000467C0000}"/>
    <cellStyle name="Millares 3 10 2 2 4" xfId="9759" xr:uid="{00000000-0005-0000-0000-0000477C0000}"/>
    <cellStyle name="Millares 3 10 2 2 5" xfId="26884" xr:uid="{00000000-0005-0000-0000-0000487C0000}"/>
    <cellStyle name="Millares 3 10 2 2 6" xfId="41713" xr:uid="{00000000-0005-0000-0000-0000497C0000}"/>
    <cellStyle name="Millares 3 10 2 2 7" xfId="46776" xr:uid="{62B536B3-0915-4107-8FDC-049FE8190E5B}"/>
    <cellStyle name="Millares 3 10 2 3" xfId="7290" xr:uid="{00000000-0005-0000-0000-00004A7C0000}"/>
    <cellStyle name="Millares 3 10 2 3 2" xfId="29383" xr:uid="{00000000-0005-0000-0000-00004B7C0000}"/>
    <cellStyle name="Millares 3 10 2 4" xfId="16451" xr:uid="{00000000-0005-0000-0000-00004C7C0000}"/>
    <cellStyle name="Millares 3 10 2 4 2" xfId="34268" xr:uid="{00000000-0005-0000-0000-00004D7C0000}"/>
    <cellStyle name="Millares 3 10 2 5" xfId="21692" xr:uid="{00000000-0005-0000-0000-00004E7C0000}"/>
    <cellStyle name="Millares 3 10 2 6" xfId="12201" xr:uid="{00000000-0005-0000-0000-00004F7C0000}"/>
    <cellStyle name="Millares 3 10 2 7" xfId="24342" xr:uid="{00000000-0005-0000-0000-0000507C0000}"/>
    <cellStyle name="Millares 3 10 2 8" xfId="39172" xr:uid="{00000000-0005-0000-0000-0000517C0000}"/>
    <cellStyle name="Millares 3 10 2 9" xfId="44240" xr:uid="{D49174C8-7A33-4845-B62F-829EAC3B1210}"/>
    <cellStyle name="Millares 3 10 3" xfId="1761" xr:uid="{00000000-0005-0000-0000-0000527C0000}"/>
    <cellStyle name="Millares 3 10 3 2" xfId="4203" xr:uid="{00000000-0005-0000-0000-0000537C0000}"/>
    <cellStyle name="Millares 3 10 3 2 2" xfId="18313" xr:uid="{00000000-0005-0000-0000-0000547C0000}"/>
    <cellStyle name="Millares 3 10 3 2 2 2" xfId="31206" xr:uid="{00000000-0005-0000-0000-0000557C0000}"/>
    <cellStyle name="Millares 3 10 3 2 3" xfId="14024" xr:uid="{00000000-0005-0000-0000-0000567C0000}"/>
    <cellStyle name="Millares 3 10 3 2 3 2" xfId="36091" xr:uid="{00000000-0005-0000-0000-0000577C0000}"/>
    <cellStyle name="Millares 3 10 3 2 4" xfId="9146" xr:uid="{00000000-0005-0000-0000-0000587C0000}"/>
    <cellStyle name="Millares 3 10 3 2 5" xfId="26271" xr:uid="{00000000-0005-0000-0000-0000597C0000}"/>
    <cellStyle name="Millares 3 10 3 2 6" xfId="41100" xr:uid="{00000000-0005-0000-0000-00005A7C0000}"/>
    <cellStyle name="Millares 3 10 3 2 7" xfId="46163" xr:uid="{1D98DF19-E396-4392-AECC-9E3F390AE187}"/>
    <cellStyle name="Millares 3 10 3 3" xfId="6677" xr:uid="{00000000-0005-0000-0000-00005B7C0000}"/>
    <cellStyle name="Millares 3 10 3 3 2" xfId="28770" xr:uid="{00000000-0005-0000-0000-00005C7C0000}"/>
    <cellStyle name="Millares 3 10 3 4" xfId="21079" xr:uid="{00000000-0005-0000-0000-00005D7C0000}"/>
    <cellStyle name="Millares 3 10 3 4 2" xfId="33655" xr:uid="{00000000-0005-0000-0000-00005E7C0000}"/>
    <cellStyle name="Millares 3 10 3 5" xfId="11588" xr:uid="{00000000-0005-0000-0000-00005F7C0000}"/>
    <cellStyle name="Millares 3 10 3 6" xfId="23729" xr:uid="{00000000-0005-0000-0000-0000607C0000}"/>
    <cellStyle name="Millares 3 10 3 7" xfId="38559" xr:uid="{00000000-0005-0000-0000-0000617C0000}"/>
    <cellStyle name="Millares 3 10 3 8" xfId="43627" xr:uid="{82651250-317F-4F7F-ACA5-B56499710355}"/>
    <cellStyle name="Millares 3 10 4" xfId="3265" xr:uid="{00000000-0005-0000-0000-0000627C0000}"/>
    <cellStyle name="Millares 3 10 4 2" xfId="17375" xr:uid="{00000000-0005-0000-0000-0000637C0000}"/>
    <cellStyle name="Millares 3 10 4 2 2" xfId="30268" xr:uid="{00000000-0005-0000-0000-0000647C0000}"/>
    <cellStyle name="Millares 3 10 4 3" xfId="13086" xr:uid="{00000000-0005-0000-0000-0000657C0000}"/>
    <cellStyle name="Millares 3 10 4 3 2" xfId="35153" xr:uid="{00000000-0005-0000-0000-0000667C0000}"/>
    <cellStyle name="Millares 3 10 4 4" xfId="8208" xr:uid="{00000000-0005-0000-0000-0000677C0000}"/>
    <cellStyle name="Millares 3 10 4 5" xfId="25333" xr:uid="{00000000-0005-0000-0000-0000687C0000}"/>
    <cellStyle name="Millares 3 10 4 6" xfId="40162" xr:uid="{00000000-0005-0000-0000-0000697C0000}"/>
    <cellStyle name="Millares 3 10 4 7" xfId="45225" xr:uid="{29E82882-B74E-4325-8DF9-A3293ECAEB3D}"/>
    <cellStyle name="Millares 3 10 5" xfId="5739" xr:uid="{00000000-0005-0000-0000-00006A7C0000}"/>
    <cellStyle name="Millares 3 10 5 2" xfId="27832" xr:uid="{00000000-0005-0000-0000-00006B7C0000}"/>
    <cellStyle name="Millares 3 10 6" xfId="15838" xr:uid="{00000000-0005-0000-0000-00006C7C0000}"/>
    <cellStyle name="Millares 3 10 6 2" xfId="32717" xr:uid="{00000000-0005-0000-0000-00006D7C0000}"/>
    <cellStyle name="Millares 3 10 7" xfId="20141" xr:uid="{00000000-0005-0000-0000-00006E7C0000}"/>
    <cellStyle name="Millares 3 10 8" xfId="10650" xr:uid="{00000000-0005-0000-0000-00006F7C0000}"/>
    <cellStyle name="Millares 3 10 9" xfId="22791" xr:uid="{00000000-0005-0000-0000-0000707C0000}"/>
    <cellStyle name="Millares 3 11" xfId="1159" xr:uid="{00000000-0005-0000-0000-0000717C0000}"/>
    <cellStyle name="Millares 3 11 2" xfId="3604" xr:uid="{00000000-0005-0000-0000-0000727C0000}"/>
    <cellStyle name="Millares 3 11 2 2" xfId="17714" xr:uid="{00000000-0005-0000-0000-0000737C0000}"/>
    <cellStyle name="Millares 3 11 2 2 2" xfId="30607" xr:uid="{00000000-0005-0000-0000-0000747C0000}"/>
    <cellStyle name="Millares 3 11 2 3" xfId="13425" xr:uid="{00000000-0005-0000-0000-0000757C0000}"/>
    <cellStyle name="Millares 3 11 2 3 2" xfId="35492" xr:uid="{00000000-0005-0000-0000-0000767C0000}"/>
    <cellStyle name="Millares 3 11 2 4" xfId="8547" xr:uid="{00000000-0005-0000-0000-0000777C0000}"/>
    <cellStyle name="Millares 3 11 2 5" xfId="25672" xr:uid="{00000000-0005-0000-0000-0000787C0000}"/>
    <cellStyle name="Millares 3 11 2 6" xfId="40501" xr:uid="{00000000-0005-0000-0000-0000797C0000}"/>
    <cellStyle name="Millares 3 11 2 7" xfId="45564" xr:uid="{C7DE2D7F-949C-4D3F-A955-659909B737A9}"/>
    <cellStyle name="Millares 3 11 3" xfId="6078" xr:uid="{00000000-0005-0000-0000-00007A7C0000}"/>
    <cellStyle name="Millares 3 11 3 2" xfId="28171" xr:uid="{00000000-0005-0000-0000-00007B7C0000}"/>
    <cellStyle name="Millares 3 11 4" xfId="15221" xr:uid="{00000000-0005-0000-0000-00007C7C0000}"/>
    <cellStyle name="Millares 3 11 4 2" xfId="33056" xr:uid="{00000000-0005-0000-0000-00007D7C0000}"/>
    <cellStyle name="Millares 3 11 5" xfId="20480" xr:uid="{00000000-0005-0000-0000-00007E7C0000}"/>
    <cellStyle name="Millares 3 11 6" xfId="10989" xr:uid="{00000000-0005-0000-0000-00007F7C0000}"/>
    <cellStyle name="Millares 3 11 7" xfId="23130" xr:uid="{00000000-0005-0000-0000-0000807C0000}"/>
    <cellStyle name="Millares 3 11 8" xfId="37960" xr:uid="{00000000-0005-0000-0000-0000817C0000}"/>
    <cellStyle name="Millares 3 11 9" xfId="43028" xr:uid="{F037B378-86D1-4E93-B467-464DF75C12BB}"/>
    <cellStyle name="Millares 3 12" xfId="1765" xr:uid="{00000000-0005-0000-0000-0000827C0000}"/>
    <cellStyle name="Millares 3 12 2" xfId="4207" xr:uid="{00000000-0005-0000-0000-0000837C0000}"/>
    <cellStyle name="Millares 3 12 2 2" xfId="18317" xr:uid="{00000000-0005-0000-0000-0000847C0000}"/>
    <cellStyle name="Millares 3 12 2 2 2" xfId="31210" xr:uid="{00000000-0005-0000-0000-0000857C0000}"/>
    <cellStyle name="Millares 3 12 2 3" xfId="14028" xr:uid="{00000000-0005-0000-0000-0000867C0000}"/>
    <cellStyle name="Millares 3 12 2 3 2" xfId="36095" xr:uid="{00000000-0005-0000-0000-0000877C0000}"/>
    <cellStyle name="Millares 3 12 2 4" xfId="9150" xr:uid="{00000000-0005-0000-0000-0000887C0000}"/>
    <cellStyle name="Millares 3 12 2 5" xfId="26275" xr:uid="{00000000-0005-0000-0000-0000897C0000}"/>
    <cellStyle name="Millares 3 12 2 6" xfId="41104" xr:uid="{00000000-0005-0000-0000-00008A7C0000}"/>
    <cellStyle name="Millares 3 12 2 7" xfId="46167" xr:uid="{37A67CEE-16A0-4718-9B13-44E09C68362E}"/>
    <cellStyle name="Millares 3 12 3" xfId="6681" xr:uid="{00000000-0005-0000-0000-00008B7C0000}"/>
    <cellStyle name="Millares 3 12 3 2" xfId="28774" xr:uid="{00000000-0005-0000-0000-00008C7C0000}"/>
    <cellStyle name="Millares 3 12 4" xfId="15842" xr:uid="{00000000-0005-0000-0000-00008D7C0000}"/>
    <cellStyle name="Millares 3 12 4 2" xfId="33659" xr:uid="{00000000-0005-0000-0000-00008E7C0000}"/>
    <cellStyle name="Millares 3 12 5" xfId="21083" xr:uid="{00000000-0005-0000-0000-00008F7C0000}"/>
    <cellStyle name="Millares 3 12 6" xfId="11592" xr:uid="{00000000-0005-0000-0000-0000907C0000}"/>
    <cellStyle name="Millares 3 12 7" xfId="23733" xr:uid="{00000000-0005-0000-0000-0000917C0000}"/>
    <cellStyle name="Millares 3 12 8" xfId="38563" xr:uid="{00000000-0005-0000-0000-0000927C0000}"/>
    <cellStyle name="Millares 3 12 9" xfId="43631" xr:uid="{CC5E38AA-4853-4C4D-A273-EBADF0C120C9}"/>
    <cellStyle name="Millares 3 13" xfId="1771" xr:uid="{00000000-0005-0000-0000-0000937C0000}"/>
    <cellStyle name="Millares 3 13 2" xfId="4213" xr:uid="{00000000-0005-0000-0000-0000947C0000}"/>
    <cellStyle name="Millares 3 13 2 2" xfId="18323" xr:uid="{00000000-0005-0000-0000-0000957C0000}"/>
    <cellStyle name="Millares 3 13 2 2 2" xfId="31216" xr:uid="{00000000-0005-0000-0000-0000967C0000}"/>
    <cellStyle name="Millares 3 13 2 3" xfId="14034" xr:uid="{00000000-0005-0000-0000-0000977C0000}"/>
    <cellStyle name="Millares 3 13 2 3 2" xfId="36101" xr:uid="{00000000-0005-0000-0000-0000987C0000}"/>
    <cellStyle name="Millares 3 13 2 4" xfId="9156" xr:uid="{00000000-0005-0000-0000-0000997C0000}"/>
    <cellStyle name="Millares 3 13 2 5" xfId="26281" xr:uid="{00000000-0005-0000-0000-00009A7C0000}"/>
    <cellStyle name="Millares 3 13 2 6" xfId="41110" xr:uid="{00000000-0005-0000-0000-00009B7C0000}"/>
    <cellStyle name="Millares 3 13 2 7" xfId="46173" xr:uid="{AAE66EC6-792C-4491-AC38-57F960A3E6EA}"/>
    <cellStyle name="Millares 3 13 3" xfId="6687" xr:uid="{00000000-0005-0000-0000-00009C7C0000}"/>
    <cellStyle name="Millares 3 13 3 2" xfId="28780" xr:uid="{00000000-0005-0000-0000-00009D7C0000}"/>
    <cellStyle name="Millares 3 13 4" xfId="15848" xr:uid="{00000000-0005-0000-0000-00009E7C0000}"/>
    <cellStyle name="Millares 3 13 4 2" xfId="33665" xr:uid="{00000000-0005-0000-0000-00009F7C0000}"/>
    <cellStyle name="Millares 3 13 5" xfId="21089" xr:uid="{00000000-0005-0000-0000-0000A07C0000}"/>
    <cellStyle name="Millares 3 13 6" xfId="11598" xr:uid="{00000000-0005-0000-0000-0000A17C0000}"/>
    <cellStyle name="Millares 3 13 7" xfId="23739" xr:uid="{00000000-0005-0000-0000-0000A27C0000}"/>
    <cellStyle name="Millares 3 13 8" xfId="38569" xr:uid="{00000000-0005-0000-0000-0000A37C0000}"/>
    <cellStyle name="Millares 3 13 9" xfId="43637" xr:uid="{8120740B-012A-464D-BCDE-083A9A41F1EA}"/>
    <cellStyle name="Millares 3 14" xfId="1775" xr:uid="{00000000-0005-0000-0000-0000A47C0000}"/>
    <cellStyle name="Millares 3 14 2" xfId="4217" xr:uid="{00000000-0005-0000-0000-0000A57C0000}"/>
    <cellStyle name="Millares 3 14 2 2" xfId="18327" xr:uid="{00000000-0005-0000-0000-0000A67C0000}"/>
    <cellStyle name="Millares 3 14 2 2 2" xfId="31220" xr:uid="{00000000-0005-0000-0000-0000A77C0000}"/>
    <cellStyle name="Millares 3 14 2 3" xfId="14038" xr:uid="{00000000-0005-0000-0000-0000A87C0000}"/>
    <cellStyle name="Millares 3 14 2 3 2" xfId="36105" xr:uid="{00000000-0005-0000-0000-0000A97C0000}"/>
    <cellStyle name="Millares 3 14 2 4" xfId="9160" xr:uid="{00000000-0005-0000-0000-0000AA7C0000}"/>
    <cellStyle name="Millares 3 14 2 5" xfId="26285" xr:uid="{00000000-0005-0000-0000-0000AB7C0000}"/>
    <cellStyle name="Millares 3 14 2 6" xfId="41114" xr:uid="{00000000-0005-0000-0000-0000AC7C0000}"/>
    <cellStyle name="Millares 3 14 2 7" xfId="46177" xr:uid="{D3D5CD75-3B3C-4560-ACB6-C81CC7C0DCAB}"/>
    <cellStyle name="Millares 3 14 3" xfId="6691" xr:uid="{00000000-0005-0000-0000-0000AD7C0000}"/>
    <cellStyle name="Millares 3 14 3 2" xfId="28784" xr:uid="{00000000-0005-0000-0000-0000AE7C0000}"/>
    <cellStyle name="Millares 3 14 4" xfId="15852" xr:uid="{00000000-0005-0000-0000-0000AF7C0000}"/>
    <cellStyle name="Millares 3 14 4 2" xfId="33669" xr:uid="{00000000-0005-0000-0000-0000B07C0000}"/>
    <cellStyle name="Millares 3 14 5" xfId="21093" xr:uid="{00000000-0005-0000-0000-0000B17C0000}"/>
    <cellStyle name="Millares 3 14 6" xfId="11602" xr:uid="{00000000-0005-0000-0000-0000B27C0000}"/>
    <cellStyle name="Millares 3 14 7" xfId="23743" xr:uid="{00000000-0005-0000-0000-0000B37C0000}"/>
    <cellStyle name="Millares 3 14 8" xfId="38573" xr:uid="{00000000-0005-0000-0000-0000B47C0000}"/>
    <cellStyle name="Millares 3 14 9" xfId="43641" xr:uid="{480C58C1-F2B8-4FCF-9C98-E56EB318EA69}"/>
    <cellStyle name="Millares 3 15" xfId="2464" xr:uid="{00000000-0005-0000-0000-0000B57C0000}"/>
    <cellStyle name="Millares 3 15 2" xfId="4906" xr:uid="{00000000-0005-0000-0000-0000B67C0000}"/>
    <cellStyle name="Millares 3 15 2 2" xfId="19016" xr:uid="{00000000-0005-0000-0000-0000B77C0000}"/>
    <cellStyle name="Millares 3 15 2 2 2" xfId="31909" xr:uid="{00000000-0005-0000-0000-0000B87C0000}"/>
    <cellStyle name="Millares 3 15 2 3" xfId="14727" xr:uid="{00000000-0005-0000-0000-0000B97C0000}"/>
    <cellStyle name="Millares 3 15 2 3 2" xfId="36794" xr:uid="{00000000-0005-0000-0000-0000BA7C0000}"/>
    <cellStyle name="Millares 3 15 2 4" xfId="9849" xr:uid="{00000000-0005-0000-0000-0000BB7C0000}"/>
    <cellStyle name="Millares 3 15 2 5" xfId="26974" xr:uid="{00000000-0005-0000-0000-0000BC7C0000}"/>
    <cellStyle name="Millares 3 15 2 6" xfId="41803" xr:uid="{00000000-0005-0000-0000-0000BD7C0000}"/>
    <cellStyle name="Millares 3 15 2 7" xfId="46866" xr:uid="{ABA3E97C-B61D-42DA-B739-35325F6A44E3}"/>
    <cellStyle name="Millares 3 15 3" xfId="7380" xr:uid="{00000000-0005-0000-0000-0000BE7C0000}"/>
    <cellStyle name="Millares 3 15 3 2" xfId="29473" xr:uid="{00000000-0005-0000-0000-0000BF7C0000}"/>
    <cellStyle name="Millares 3 15 4" xfId="16541" xr:uid="{00000000-0005-0000-0000-0000C07C0000}"/>
    <cellStyle name="Millares 3 15 4 2" xfId="34358" xr:uid="{00000000-0005-0000-0000-0000C17C0000}"/>
    <cellStyle name="Millares 3 15 5" xfId="21782" xr:uid="{00000000-0005-0000-0000-0000C27C0000}"/>
    <cellStyle name="Millares 3 15 6" xfId="12291" xr:uid="{00000000-0005-0000-0000-0000C37C0000}"/>
    <cellStyle name="Millares 3 15 7" xfId="24432" xr:uid="{00000000-0005-0000-0000-0000C47C0000}"/>
    <cellStyle name="Millares 3 15 8" xfId="39262" xr:uid="{00000000-0005-0000-0000-0000C57C0000}"/>
    <cellStyle name="Millares 3 15 9" xfId="44330" xr:uid="{63450AF2-E262-462C-93E5-73AD924BF294}"/>
    <cellStyle name="Millares 3 16" xfId="926" xr:uid="{00000000-0005-0000-0000-0000C67C0000}"/>
    <cellStyle name="Millares 3 16 2" xfId="3371" xr:uid="{00000000-0005-0000-0000-0000C77C0000}"/>
    <cellStyle name="Millares 3 16 2 2" xfId="17481" xr:uid="{00000000-0005-0000-0000-0000C87C0000}"/>
    <cellStyle name="Millares 3 16 2 2 2" xfId="30374" xr:uid="{00000000-0005-0000-0000-0000C97C0000}"/>
    <cellStyle name="Millares 3 16 2 3" xfId="13192" xr:uid="{00000000-0005-0000-0000-0000CA7C0000}"/>
    <cellStyle name="Millares 3 16 2 3 2" xfId="35259" xr:uid="{00000000-0005-0000-0000-0000CB7C0000}"/>
    <cellStyle name="Millares 3 16 2 4" xfId="8314" xr:uid="{00000000-0005-0000-0000-0000CC7C0000}"/>
    <cellStyle name="Millares 3 16 2 5" xfId="25439" xr:uid="{00000000-0005-0000-0000-0000CD7C0000}"/>
    <cellStyle name="Millares 3 16 2 6" xfId="40268" xr:uid="{00000000-0005-0000-0000-0000CE7C0000}"/>
    <cellStyle name="Millares 3 16 2 7" xfId="45331" xr:uid="{733D504A-2CF3-444A-B8D0-79A8A24CC856}"/>
    <cellStyle name="Millares 3 16 3" xfId="5845" xr:uid="{00000000-0005-0000-0000-0000CF7C0000}"/>
    <cellStyle name="Millares 3 16 3 2" xfId="27938" xr:uid="{00000000-0005-0000-0000-0000D07C0000}"/>
    <cellStyle name="Millares 3 16 4" xfId="20247" xr:uid="{00000000-0005-0000-0000-0000D17C0000}"/>
    <cellStyle name="Millares 3 16 4 2" xfId="32823" xr:uid="{00000000-0005-0000-0000-0000D27C0000}"/>
    <cellStyle name="Millares 3 16 5" xfId="10756" xr:uid="{00000000-0005-0000-0000-0000D37C0000}"/>
    <cellStyle name="Millares 3 16 6" xfId="22897" xr:uid="{00000000-0005-0000-0000-0000D47C0000}"/>
    <cellStyle name="Millares 3 16 7" xfId="37727" xr:uid="{00000000-0005-0000-0000-0000D57C0000}"/>
    <cellStyle name="Millares 3 16 8" xfId="42795" xr:uid="{B58F39DE-9DC6-4226-BDF4-8E6CFA93FBA3}"/>
    <cellStyle name="Millares 3 17" xfId="5102" xr:uid="{00000000-0005-0000-0000-0000D67C0000}"/>
    <cellStyle name="Millares 3 17 2" xfId="7576" xr:uid="{00000000-0005-0000-0000-0000D77C0000}"/>
    <cellStyle name="Millares 3 17 2 2" xfId="19212" xr:uid="{00000000-0005-0000-0000-0000D87C0000}"/>
    <cellStyle name="Millares 3 17 2 3" xfId="27170" xr:uid="{00000000-0005-0000-0000-0000D97C0000}"/>
    <cellStyle name="Millares 3 17 2 4" xfId="41999" xr:uid="{00000000-0005-0000-0000-0000DA7C0000}"/>
    <cellStyle name="Millares 3 17 2 5" xfId="47062" xr:uid="{706B5D42-36AE-4737-8133-F2FBBE72A0D0}"/>
    <cellStyle name="Millares 3 17 3" xfId="21979" xr:uid="{00000000-0005-0000-0000-0000DB7C0000}"/>
    <cellStyle name="Millares 3 17 3 2" xfId="32105" xr:uid="{00000000-0005-0000-0000-0000DC7C0000}"/>
    <cellStyle name="Millares 3 17 4" xfId="14923" xr:uid="{00000000-0005-0000-0000-0000DD7C0000}"/>
    <cellStyle name="Millares 3 17 4 2" xfId="36990" xr:uid="{00000000-0005-0000-0000-0000DE7C0000}"/>
    <cellStyle name="Millares 3 17 5" xfId="24628" xr:uid="{00000000-0005-0000-0000-0000DF7C0000}"/>
    <cellStyle name="Millares 3 17 6" xfId="39458" xr:uid="{00000000-0005-0000-0000-0000E07C0000}"/>
    <cellStyle name="Millares 3 17 7" xfId="44526" xr:uid="{BCA1C553-672B-4936-BD1E-9A516D53FA8F}"/>
    <cellStyle name="Millares 3 18" xfId="2666" xr:uid="{00000000-0005-0000-0000-0000E17C0000}"/>
    <cellStyle name="Millares 3 18 2" xfId="7621" xr:uid="{00000000-0005-0000-0000-0000E27C0000}"/>
    <cellStyle name="Millares 3 18 2 2" xfId="27215" xr:uid="{00000000-0005-0000-0000-0000E37C0000}"/>
    <cellStyle name="Millares 3 18 2 3" xfId="42044" xr:uid="{00000000-0005-0000-0000-0000E47C0000}"/>
    <cellStyle name="Millares 3 18 2 4" xfId="47106" xr:uid="{68AD1C3F-D3AA-44F7-A709-F19D500A9167}"/>
    <cellStyle name="Millares 3 18 3" xfId="22023" xr:uid="{00000000-0005-0000-0000-0000E57C0000}"/>
    <cellStyle name="Millares 3 18 3 2" xfId="29669" xr:uid="{00000000-0005-0000-0000-0000E67C0000}"/>
    <cellStyle name="Millares 3 18 4" xfId="12487" xr:uid="{00000000-0005-0000-0000-0000E77C0000}"/>
    <cellStyle name="Millares 3 18 4 2" xfId="34554" xr:uid="{00000000-0005-0000-0000-0000E87C0000}"/>
    <cellStyle name="Millares 3 18 5" xfId="24673" xr:uid="{00000000-0005-0000-0000-0000E97C0000}"/>
    <cellStyle name="Millares 3 18 6" xfId="39502" xr:uid="{00000000-0005-0000-0000-0000EA7C0000}"/>
    <cellStyle name="Millares 3 18 7" xfId="44570" xr:uid="{0AC6FC26-A5BC-4F43-8B1C-354CB351728D}"/>
    <cellStyle name="Millares 3 19" xfId="7633" xr:uid="{00000000-0005-0000-0000-0000EB7C0000}"/>
    <cellStyle name="Millares 3 19 2" xfId="16740" xr:uid="{00000000-0005-0000-0000-0000EC7C0000}"/>
    <cellStyle name="Millares 3 19 3" xfId="24685" xr:uid="{00000000-0005-0000-0000-0000ED7C0000}"/>
    <cellStyle name="Millares 3 19 4" xfId="39514" xr:uid="{00000000-0005-0000-0000-0000EE7C0000}"/>
    <cellStyle name="Millares 3 19 5" xfId="44582" xr:uid="{DE16C5B7-99BC-412A-ABE0-EE5556A01A96}"/>
    <cellStyle name="Millares 3 2" xfId="153" xr:uid="{00000000-0005-0000-0000-0000EF7C0000}"/>
    <cellStyle name="Millares 3 2 10" xfId="2465" xr:uid="{00000000-0005-0000-0000-0000F07C0000}"/>
    <cellStyle name="Millares 3 2 10 2" xfId="4907" xr:uid="{00000000-0005-0000-0000-0000F17C0000}"/>
    <cellStyle name="Millares 3 2 10 2 2" xfId="19017" xr:uid="{00000000-0005-0000-0000-0000F27C0000}"/>
    <cellStyle name="Millares 3 2 10 2 2 2" xfId="31910" xr:uid="{00000000-0005-0000-0000-0000F37C0000}"/>
    <cellStyle name="Millares 3 2 10 2 3" xfId="14728" xr:uid="{00000000-0005-0000-0000-0000F47C0000}"/>
    <cellStyle name="Millares 3 2 10 2 3 2" xfId="36795" xr:uid="{00000000-0005-0000-0000-0000F57C0000}"/>
    <cellStyle name="Millares 3 2 10 2 4" xfId="9850" xr:uid="{00000000-0005-0000-0000-0000F67C0000}"/>
    <cellStyle name="Millares 3 2 10 2 5" xfId="26975" xr:uid="{00000000-0005-0000-0000-0000F77C0000}"/>
    <cellStyle name="Millares 3 2 10 2 6" xfId="41804" xr:uid="{00000000-0005-0000-0000-0000F87C0000}"/>
    <cellStyle name="Millares 3 2 10 2 7" xfId="46867" xr:uid="{BFB4CF8C-C860-48F4-86C1-18950A2D9DE2}"/>
    <cellStyle name="Millares 3 2 10 3" xfId="7381" xr:uid="{00000000-0005-0000-0000-0000F97C0000}"/>
    <cellStyle name="Millares 3 2 10 3 2" xfId="29474" xr:uid="{00000000-0005-0000-0000-0000FA7C0000}"/>
    <cellStyle name="Millares 3 2 10 4" xfId="16542" xr:uid="{00000000-0005-0000-0000-0000FB7C0000}"/>
    <cellStyle name="Millares 3 2 10 4 2" xfId="34359" xr:uid="{00000000-0005-0000-0000-0000FC7C0000}"/>
    <cellStyle name="Millares 3 2 10 5" xfId="21783" xr:uid="{00000000-0005-0000-0000-0000FD7C0000}"/>
    <cellStyle name="Millares 3 2 10 6" xfId="12292" xr:uid="{00000000-0005-0000-0000-0000FE7C0000}"/>
    <cellStyle name="Millares 3 2 10 7" xfId="24433" xr:uid="{00000000-0005-0000-0000-0000FF7C0000}"/>
    <cellStyle name="Millares 3 2 10 8" xfId="39263" xr:uid="{00000000-0005-0000-0000-0000007D0000}"/>
    <cellStyle name="Millares 3 2 10 9" xfId="44331" xr:uid="{C6D49D9A-72A5-4C3C-8029-A04CD15D16C2}"/>
    <cellStyle name="Millares 3 2 11" xfId="927" xr:uid="{00000000-0005-0000-0000-0000017D0000}"/>
    <cellStyle name="Millares 3 2 11 2" xfId="3372" xr:uid="{00000000-0005-0000-0000-0000027D0000}"/>
    <cellStyle name="Millares 3 2 11 2 2" xfId="17482" xr:uid="{00000000-0005-0000-0000-0000037D0000}"/>
    <cellStyle name="Millares 3 2 11 2 2 2" xfId="30375" xr:uid="{00000000-0005-0000-0000-0000047D0000}"/>
    <cellStyle name="Millares 3 2 11 2 3" xfId="13193" xr:uid="{00000000-0005-0000-0000-0000057D0000}"/>
    <cellStyle name="Millares 3 2 11 2 3 2" xfId="35260" xr:uid="{00000000-0005-0000-0000-0000067D0000}"/>
    <cellStyle name="Millares 3 2 11 2 4" xfId="8315" xr:uid="{00000000-0005-0000-0000-0000077D0000}"/>
    <cellStyle name="Millares 3 2 11 2 5" xfId="25440" xr:uid="{00000000-0005-0000-0000-0000087D0000}"/>
    <cellStyle name="Millares 3 2 11 2 6" xfId="40269" xr:uid="{00000000-0005-0000-0000-0000097D0000}"/>
    <cellStyle name="Millares 3 2 11 2 7" xfId="45332" xr:uid="{32772647-7F6D-439C-942C-2058415477AB}"/>
    <cellStyle name="Millares 3 2 11 3" xfId="5846" xr:uid="{00000000-0005-0000-0000-00000A7D0000}"/>
    <cellStyle name="Millares 3 2 11 3 2" xfId="27939" xr:uid="{00000000-0005-0000-0000-00000B7D0000}"/>
    <cellStyle name="Millares 3 2 11 4" xfId="20248" xr:uid="{00000000-0005-0000-0000-00000C7D0000}"/>
    <cellStyle name="Millares 3 2 11 4 2" xfId="32824" xr:uid="{00000000-0005-0000-0000-00000D7D0000}"/>
    <cellStyle name="Millares 3 2 11 5" xfId="10757" xr:uid="{00000000-0005-0000-0000-00000E7D0000}"/>
    <cellStyle name="Millares 3 2 11 6" xfId="22898" xr:uid="{00000000-0005-0000-0000-00000F7D0000}"/>
    <cellStyle name="Millares 3 2 11 7" xfId="37728" xr:uid="{00000000-0005-0000-0000-0000107D0000}"/>
    <cellStyle name="Millares 3 2 11 8" xfId="42796" xr:uid="{DCB991D3-284D-45ED-88E4-14A781812863}"/>
    <cellStyle name="Millares 3 2 12" xfId="2709" xr:uid="{00000000-0005-0000-0000-0000117D0000}"/>
    <cellStyle name="Millares 3 2 12 2" xfId="7622" xr:uid="{00000000-0005-0000-0000-0000127D0000}"/>
    <cellStyle name="Millares 3 2 12 2 2" xfId="27216" xr:uid="{00000000-0005-0000-0000-0000137D0000}"/>
    <cellStyle name="Millares 3 2 12 2 3" xfId="42045" xr:uid="{00000000-0005-0000-0000-0000147D0000}"/>
    <cellStyle name="Millares 3 2 12 2 4" xfId="47107" xr:uid="{8A587BDB-8CFD-49A5-B53D-B9956EB219C8}"/>
    <cellStyle name="Millares 3 2 12 3" xfId="22024" xr:uid="{00000000-0005-0000-0000-0000157D0000}"/>
    <cellStyle name="Millares 3 2 12 3 2" xfId="29712" xr:uid="{00000000-0005-0000-0000-0000167D0000}"/>
    <cellStyle name="Millares 3 2 12 4" xfId="12530" xr:uid="{00000000-0005-0000-0000-0000177D0000}"/>
    <cellStyle name="Millares 3 2 12 4 2" xfId="34597" xr:uid="{00000000-0005-0000-0000-0000187D0000}"/>
    <cellStyle name="Millares 3 2 12 5" xfId="24674" xr:uid="{00000000-0005-0000-0000-0000197D0000}"/>
    <cellStyle name="Millares 3 2 12 6" xfId="39503" xr:uid="{00000000-0005-0000-0000-00001A7D0000}"/>
    <cellStyle name="Millares 3 2 12 7" xfId="44571" xr:uid="{6E41A7C7-A4DB-4F86-B5D4-A4D3113D71CE}"/>
    <cellStyle name="Millares 3 2 13" xfId="5177" xr:uid="{00000000-0005-0000-0000-00001B7D0000}"/>
    <cellStyle name="Millares 3 2 13 2" xfId="16780" xr:uid="{00000000-0005-0000-0000-00001C7D0000}"/>
    <cellStyle name="Millares 3 2 13 3" xfId="24772" xr:uid="{00000000-0005-0000-0000-00001D7D0000}"/>
    <cellStyle name="Millares 3 2 13 4" xfId="39601" xr:uid="{00000000-0005-0000-0000-00001E7D0000}"/>
    <cellStyle name="Millares 3 2 13 5" xfId="44669" xr:uid="{0B692B11-9504-48C6-A026-8A05094E6B16}"/>
    <cellStyle name="Millares 3 2 14" xfId="14989" xr:uid="{00000000-0005-0000-0000-00001F7D0000}"/>
    <cellStyle name="Millares 3 2 14 2" xfId="27271" xr:uid="{00000000-0005-0000-0000-0000207D0000}"/>
    <cellStyle name="Millares 3 2 15" xfId="19319" xr:uid="{00000000-0005-0000-0000-0000217D0000}"/>
    <cellStyle name="Millares 3 2 15 2" xfId="32156" xr:uid="{00000000-0005-0000-0000-0000227D0000}"/>
    <cellStyle name="Millares 3 2 16" xfId="19567" xr:uid="{00000000-0005-0000-0000-0000237D0000}"/>
    <cellStyle name="Millares 3 2 17" xfId="10089" xr:uid="{00000000-0005-0000-0000-0000247D0000}"/>
    <cellStyle name="Millares 3 2 18" xfId="22101" xr:uid="{00000000-0005-0000-0000-0000257D0000}"/>
    <cellStyle name="Millares 3 2 19" xfId="22230" xr:uid="{00000000-0005-0000-0000-0000267D0000}"/>
    <cellStyle name="Millares 3 2 2" xfId="236" xr:uid="{00000000-0005-0000-0000-0000277D0000}"/>
    <cellStyle name="Millares 3 2 2 10" xfId="15050" xr:uid="{00000000-0005-0000-0000-0000287D0000}"/>
    <cellStyle name="Millares 3 2 2 10 2" xfId="32220" xr:uid="{00000000-0005-0000-0000-0000297D0000}"/>
    <cellStyle name="Millares 3 2 2 11" xfId="19380" xr:uid="{00000000-0005-0000-0000-00002A7D0000}"/>
    <cellStyle name="Millares 3 2 2 12" xfId="19628" xr:uid="{00000000-0005-0000-0000-00002B7D0000}"/>
    <cellStyle name="Millares 3 2 2 13" xfId="10153" xr:uid="{00000000-0005-0000-0000-00002C7D0000}"/>
    <cellStyle name="Millares 3 2 2 14" xfId="22155" xr:uid="{00000000-0005-0000-0000-00002D7D0000}"/>
    <cellStyle name="Millares 3 2 2 15" xfId="22294" xr:uid="{00000000-0005-0000-0000-00002E7D0000}"/>
    <cellStyle name="Millares 3 2 2 16" xfId="37124" xr:uid="{00000000-0005-0000-0000-00002F7D0000}"/>
    <cellStyle name="Millares 3 2 2 17" xfId="42194" xr:uid="{4E17B6B2-85CE-468D-9EF5-8B17127F880D}"/>
    <cellStyle name="Millares 3 2 2 2" xfId="429" xr:uid="{00000000-0005-0000-0000-0000307D0000}"/>
    <cellStyle name="Millares 3 2 2 2 10" xfId="22460" xr:uid="{00000000-0005-0000-0000-0000317D0000}"/>
    <cellStyle name="Millares 3 2 2 2 11" xfId="37290" xr:uid="{00000000-0005-0000-0000-0000327D0000}"/>
    <cellStyle name="Millares 3 2 2 2 12" xfId="42358" xr:uid="{C85E378E-4BAE-448B-8919-A8FAEC44432D}"/>
    <cellStyle name="Millares 3 2 2 2 2" xfId="2043" xr:uid="{00000000-0005-0000-0000-0000337D0000}"/>
    <cellStyle name="Millares 3 2 2 2 2 2" xfId="4485" xr:uid="{00000000-0005-0000-0000-0000347D0000}"/>
    <cellStyle name="Millares 3 2 2 2 2 2 2" xfId="18595" xr:uid="{00000000-0005-0000-0000-0000357D0000}"/>
    <cellStyle name="Millares 3 2 2 2 2 2 2 2" xfId="31488" xr:uid="{00000000-0005-0000-0000-0000367D0000}"/>
    <cellStyle name="Millares 3 2 2 2 2 2 3" xfId="14306" xr:uid="{00000000-0005-0000-0000-0000377D0000}"/>
    <cellStyle name="Millares 3 2 2 2 2 2 3 2" xfId="36373" xr:uid="{00000000-0005-0000-0000-0000387D0000}"/>
    <cellStyle name="Millares 3 2 2 2 2 2 4" xfId="9428" xr:uid="{00000000-0005-0000-0000-0000397D0000}"/>
    <cellStyle name="Millares 3 2 2 2 2 2 5" xfId="26553" xr:uid="{00000000-0005-0000-0000-00003A7D0000}"/>
    <cellStyle name="Millares 3 2 2 2 2 2 6" xfId="41382" xr:uid="{00000000-0005-0000-0000-00003B7D0000}"/>
    <cellStyle name="Millares 3 2 2 2 2 2 7" xfId="46445" xr:uid="{9B5FCE3C-087A-4E35-8189-96D151DC27DD}"/>
    <cellStyle name="Millares 3 2 2 2 2 3" xfId="6959" xr:uid="{00000000-0005-0000-0000-00003C7D0000}"/>
    <cellStyle name="Millares 3 2 2 2 2 3 2" xfId="29052" xr:uid="{00000000-0005-0000-0000-00003D7D0000}"/>
    <cellStyle name="Millares 3 2 2 2 2 4" xfId="16120" xr:uid="{00000000-0005-0000-0000-00003E7D0000}"/>
    <cellStyle name="Millares 3 2 2 2 2 4 2" xfId="33937" xr:uid="{00000000-0005-0000-0000-00003F7D0000}"/>
    <cellStyle name="Millares 3 2 2 2 2 5" xfId="21361" xr:uid="{00000000-0005-0000-0000-0000407D0000}"/>
    <cellStyle name="Millares 3 2 2 2 2 6" xfId="11870" xr:uid="{00000000-0005-0000-0000-0000417D0000}"/>
    <cellStyle name="Millares 3 2 2 2 2 7" xfId="24011" xr:uid="{00000000-0005-0000-0000-0000427D0000}"/>
    <cellStyle name="Millares 3 2 2 2 2 8" xfId="38841" xr:uid="{00000000-0005-0000-0000-0000437D0000}"/>
    <cellStyle name="Millares 3 2 2 2 2 9" xfId="43909" xr:uid="{AAE5AA57-15EF-4AAB-84A7-DCBD2BD5310D}"/>
    <cellStyle name="Millares 3 2 2 2 3" xfId="2620" xr:uid="{00000000-0005-0000-0000-0000447D0000}"/>
    <cellStyle name="Millares 3 2 2 2 3 2" xfId="5060" xr:uid="{00000000-0005-0000-0000-0000457D0000}"/>
    <cellStyle name="Millares 3 2 2 2 3 2 2" xfId="19170" xr:uid="{00000000-0005-0000-0000-0000467D0000}"/>
    <cellStyle name="Millares 3 2 2 2 3 2 2 2" xfId="32063" xr:uid="{00000000-0005-0000-0000-0000477D0000}"/>
    <cellStyle name="Millares 3 2 2 2 3 2 3" xfId="14881" xr:uid="{00000000-0005-0000-0000-0000487D0000}"/>
    <cellStyle name="Millares 3 2 2 2 3 2 3 2" xfId="36948" xr:uid="{00000000-0005-0000-0000-0000497D0000}"/>
    <cellStyle name="Millares 3 2 2 2 3 2 4" xfId="10003" xr:uid="{00000000-0005-0000-0000-00004A7D0000}"/>
    <cellStyle name="Millares 3 2 2 2 3 2 5" xfId="27128" xr:uid="{00000000-0005-0000-0000-00004B7D0000}"/>
    <cellStyle name="Millares 3 2 2 2 3 2 6" xfId="41957" xr:uid="{00000000-0005-0000-0000-00004C7D0000}"/>
    <cellStyle name="Millares 3 2 2 2 3 2 7" xfId="47020" xr:uid="{71EF884A-8AE4-4616-A11A-A76672DE95EF}"/>
    <cellStyle name="Millares 3 2 2 2 3 3" xfId="7534" xr:uid="{00000000-0005-0000-0000-00004D7D0000}"/>
    <cellStyle name="Millares 3 2 2 2 3 3 2" xfId="29627" xr:uid="{00000000-0005-0000-0000-00004E7D0000}"/>
    <cellStyle name="Millares 3 2 2 2 3 4" xfId="16695" xr:uid="{00000000-0005-0000-0000-00004F7D0000}"/>
    <cellStyle name="Millares 3 2 2 2 3 4 2" xfId="34512" xr:uid="{00000000-0005-0000-0000-0000507D0000}"/>
    <cellStyle name="Millares 3 2 2 2 3 5" xfId="21936" xr:uid="{00000000-0005-0000-0000-0000517D0000}"/>
    <cellStyle name="Millares 3 2 2 2 3 6" xfId="12445" xr:uid="{00000000-0005-0000-0000-0000527D0000}"/>
    <cellStyle name="Millares 3 2 2 2 3 7" xfId="24586" xr:uid="{00000000-0005-0000-0000-0000537D0000}"/>
    <cellStyle name="Millares 3 2 2 2 3 8" xfId="39416" xr:uid="{00000000-0005-0000-0000-0000547D0000}"/>
    <cellStyle name="Millares 3 2 2 2 3 9" xfId="44484" xr:uid="{A368898F-10D8-44FC-BBDD-612A7FF66190}"/>
    <cellStyle name="Millares 3 2 2 2 4" xfId="1430" xr:uid="{00000000-0005-0000-0000-0000557D0000}"/>
    <cellStyle name="Millares 3 2 2 2 4 2" xfId="3872" xr:uid="{00000000-0005-0000-0000-0000567D0000}"/>
    <cellStyle name="Millares 3 2 2 2 4 2 2" xfId="17982" xr:uid="{00000000-0005-0000-0000-0000577D0000}"/>
    <cellStyle name="Millares 3 2 2 2 4 2 2 2" xfId="30875" xr:uid="{00000000-0005-0000-0000-0000587D0000}"/>
    <cellStyle name="Millares 3 2 2 2 4 2 3" xfId="13693" xr:uid="{00000000-0005-0000-0000-0000597D0000}"/>
    <cellStyle name="Millares 3 2 2 2 4 2 3 2" xfId="35760" xr:uid="{00000000-0005-0000-0000-00005A7D0000}"/>
    <cellStyle name="Millares 3 2 2 2 4 2 4" xfId="8815" xr:uid="{00000000-0005-0000-0000-00005B7D0000}"/>
    <cellStyle name="Millares 3 2 2 2 4 2 5" xfId="25940" xr:uid="{00000000-0005-0000-0000-00005C7D0000}"/>
    <cellStyle name="Millares 3 2 2 2 4 2 6" xfId="40769" xr:uid="{00000000-0005-0000-0000-00005D7D0000}"/>
    <cellStyle name="Millares 3 2 2 2 4 2 7" xfId="45832" xr:uid="{7BD395B4-F10B-4CDB-96B0-B8C70F1E4C5F}"/>
    <cellStyle name="Millares 3 2 2 2 4 3" xfId="6346" xr:uid="{00000000-0005-0000-0000-00005E7D0000}"/>
    <cellStyle name="Millares 3 2 2 2 4 3 2" xfId="28439" xr:uid="{00000000-0005-0000-0000-00005F7D0000}"/>
    <cellStyle name="Millares 3 2 2 2 4 4" xfId="20748" xr:uid="{00000000-0005-0000-0000-0000607D0000}"/>
    <cellStyle name="Millares 3 2 2 2 4 4 2" xfId="33324" xr:uid="{00000000-0005-0000-0000-0000617D0000}"/>
    <cellStyle name="Millares 3 2 2 2 4 5" xfId="11257" xr:uid="{00000000-0005-0000-0000-0000627D0000}"/>
    <cellStyle name="Millares 3 2 2 2 4 6" xfId="23398" xr:uid="{00000000-0005-0000-0000-0000637D0000}"/>
    <cellStyle name="Millares 3 2 2 2 4 7" xfId="38228" xr:uid="{00000000-0005-0000-0000-0000647D0000}"/>
    <cellStyle name="Millares 3 2 2 2 4 8" xfId="43296" xr:uid="{54B2080E-1F08-4E87-B4FD-F77E17A71D3D}"/>
    <cellStyle name="Millares 3 2 2 2 5" xfId="2934" xr:uid="{00000000-0005-0000-0000-0000657D0000}"/>
    <cellStyle name="Millares 3 2 2 2 5 2" xfId="17044" xr:uid="{00000000-0005-0000-0000-0000667D0000}"/>
    <cellStyle name="Millares 3 2 2 2 5 2 2" xfId="29937" xr:uid="{00000000-0005-0000-0000-0000677D0000}"/>
    <cellStyle name="Millares 3 2 2 2 5 3" xfId="12755" xr:uid="{00000000-0005-0000-0000-0000687D0000}"/>
    <cellStyle name="Millares 3 2 2 2 5 3 2" xfId="34822" xr:uid="{00000000-0005-0000-0000-0000697D0000}"/>
    <cellStyle name="Millares 3 2 2 2 5 4" xfId="7877" xr:uid="{00000000-0005-0000-0000-00006A7D0000}"/>
    <cellStyle name="Millares 3 2 2 2 5 5" xfId="25002" xr:uid="{00000000-0005-0000-0000-00006B7D0000}"/>
    <cellStyle name="Millares 3 2 2 2 5 6" xfId="39831" xr:uid="{00000000-0005-0000-0000-00006C7D0000}"/>
    <cellStyle name="Millares 3 2 2 2 5 7" xfId="44894" xr:uid="{A3ECCC20-F680-4E7B-8063-2961B286CDCE}"/>
    <cellStyle name="Millares 3 2 2 2 6" xfId="5408" xr:uid="{00000000-0005-0000-0000-00006D7D0000}"/>
    <cellStyle name="Millares 3 2 2 2 6 2" xfId="27501" xr:uid="{00000000-0005-0000-0000-00006E7D0000}"/>
    <cellStyle name="Millares 3 2 2 2 7" xfId="15489" xr:uid="{00000000-0005-0000-0000-00006F7D0000}"/>
    <cellStyle name="Millares 3 2 2 2 7 2" xfId="32386" xr:uid="{00000000-0005-0000-0000-0000707D0000}"/>
    <cellStyle name="Millares 3 2 2 2 8" xfId="19792" xr:uid="{00000000-0005-0000-0000-0000717D0000}"/>
    <cellStyle name="Millares 3 2 2 2 9" xfId="10319" xr:uid="{00000000-0005-0000-0000-0000727D0000}"/>
    <cellStyle name="Millares 3 2 2 3" xfId="753" xr:uid="{00000000-0005-0000-0000-0000737D0000}"/>
    <cellStyle name="Millares 3 2 2 3 2" xfId="16792" xr:uid="{00000000-0005-0000-0000-0000747D0000}"/>
    <cellStyle name="Millares 3 2 2 3 3" xfId="15793" xr:uid="{00000000-0005-0000-0000-0000757D0000}"/>
    <cellStyle name="Millares 3 2 2 3 4" xfId="20096" xr:uid="{00000000-0005-0000-0000-0000767D0000}"/>
    <cellStyle name="Millares 3 2 2 4" xfId="1263" xr:uid="{00000000-0005-0000-0000-0000777D0000}"/>
    <cellStyle name="Millares 3 2 2 4 2" xfId="3708" xr:uid="{00000000-0005-0000-0000-0000787D0000}"/>
    <cellStyle name="Millares 3 2 2 4 2 2" xfId="17818" xr:uid="{00000000-0005-0000-0000-0000797D0000}"/>
    <cellStyle name="Millares 3 2 2 4 2 2 2" xfId="30711" xr:uid="{00000000-0005-0000-0000-00007A7D0000}"/>
    <cellStyle name="Millares 3 2 2 4 2 3" xfId="13529" xr:uid="{00000000-0005-0000-0000-00007B7D0000}"/>
    <cellStyle name="Millares 3 2 2 4 2 3 2" xfId="35596" xr:uid="{00000000-0005-0000-0000-00007C7D0000}"/>
    <cellStyle name="Millares 3 2 2 4 2 4" xfId="8651" xr:uid="{00000000-0005-0000-0000-00007D7D0000}"/>
    <cellStyle name="Millares 3 2 2 4 2 5" xfId="25776" xr:uid="{00000000-0005-0000-0000-00007E7D0000}"/>
    <cellStyle name="Millares 3 2 2 4 2 6" xfId="40605" xr:uid="{00000000-0005-0000-0000-00007F7D0000}"/>
    <cellStyle name="Millares 3 2 2 4 2 7" xfId="45668" xr:uid="{3F9EC4A6-0D1C-4BB5-816D-DD55D0470E20}"/>
    <cellStyle name="Millares 3 2 2 4 3" xfId="6182" xr:uid="{00000000-0005-0000-0000-0000807D0000}"/>
    <cellStyle name="Millares 3 2 2 4 3 2" xfId="28275" xr:uid="{00000000-0005-0000-0000-0000817D0000}"/>
    <cellStyle name="Millares 3 2 2 4 4" xfId="15325" xr:uid="{00000000-0005-0000-0000-0000827D0000}"/>
    <cellStyle name="Millares 3 2 2 4 4 2" xfId="33160" xr:uid="{00000000-0005-0000-0000-0000837D0000}"/>
    <cellStyle name="Millares 3 2 2 4 5" xfId="20584" xr:uid="{00000000-0005-0000-0000-0000847D0000}"/>
    <cellStyle name="Millares 3 2 2 4 6" xfId="11093" xr:uid="{00000000-0005-0000-0000-0000857D0000}"/>
    <cellStyle name="Millares 3 2 2 4 7" xfId="23234" xr:uid="{00000000-0005-0000-0000-0000867D0000}"/>
    <cellStyle name="Millares 3 2 2 4 8" xfId="38064" xr:uid="{00000000-0005-0000-0000-0000877D0000}"/>
    <cellStyle name="Millares 3 2 2 4 9" xfId="43132" xr:uid="{68D632AF-7DC8-4A4A-8EE1-ED7460BCC142}"/>
    <cellStyle name="Millares 3 2 2 5" xfId="1879" xr:uid="{00000000-0005-0000-0000-0000887D0000}"/>
    <cellStyle name="Millares 3 2 2 5 2" xfId="4321" xr:uid="{00000000-0005-0000-0000-0000897D0000}"/>
    <cellStyle name="Millares 3 2 2 5 2 2" xfId="18431" xr:uid="{00000000-0005-0000-0000-00008A7D0000}"/>
    <cellStyle name="Millares 3 2 2 5 2 2 2" xfId="31324" xr:uid="{00000000-0005-0000-0000-00008B7D0000}"/>
    <cellStyle name="Millares 3 2 2 5 2 3" xfId="14142" xr:uid="{00000000-0005-0000-0000-00008C7D0000}"/>
    <cellStyle name="Millares 3 2 2 5 2 3 2" xfId="36209" xr:uid="{00000000-0005-0000-0000-00008D7D0000}"/>
    <cellStyle name="Millares 3 2 2 5 2 4" xfId="9264" xr:uid="{00000000-0005-0000-0000-00008E7D0000}"/>
    <cellStyle name="Millares 3 2 2 5 2 5" xfId="26389" xr:uid="{00000000-0005-0000-0000-00008F7D0000}"/>
    <cellStyle name="Millares 3 2 2 5 2 6" xfId="41218" xr:uid="{00000000-0005-0000-0000-0000907D0000}"/>
    <cellStyle name="Millares 3 2 2 5 2 7" xfId="46281" xr:uid="{0DB37EBF-8E1A-442E-91D5-5011C4EDBB65}"/>
    <cellStyle name="Millares 3 2 2 5 3" xfId="6795" xr:uid="{00000000-0005-0000-0000-0000917D0000}"/>
    <cellStyle name="Millares 3 2 2 5 3 2" xfId="28888" xr:uid="{00000000-0005-0000-0000-0000927D0000}"/>
    <cellStyle name="Millares 3 2 2 5 4" xfId="15956" xr:uid="{00000000-0005-0000-0000-0000937D0000}"/>
    <cellStyle name="Millares 3 2 2 5 4 2" xfId="33773" xr:uid="{00000000-0005-0000-0000-0000947D0000}"/>
    <cellStyle name="Millares 3 2 2 5 5" xfId="21197" xr:uid="{00000000-0005-0000-0000-0000957D0000}"/>
    <cellStyle name="Millares 3 2 2 5 6" xfId="11706" xr:uid="{00000000-0005-0000-0000-0000967D0000}"/>
    <cellStyle name="Millares 3 2 2 5 7" xfId="23847" xr:uid="{00000000-0005-0000-0000-0000977D0000}"/>
    <cellStyle name="Millares 3 2 2 5 8" xfId="38677" xr:uid="{00000000-0005-0000-0000-0000987D0000}"/>
    <cellStyle name="Millares 3 2 2 5 9" xfId="43745" xr:uid="{419C97A9-A03C-4DE6-849D-7278124FC355}"/>
    <cellStyle name="Millares 3 2 2 6" xfId="2535" xr:uid="{00000000-0005-0000-0000-0000997D0000}"/>
    <cellStyle name="Millares 3 2 2 6 2" xfId="4977" xr:uid="{00000000-0005-0000-0000-00009A7D0000}"/>
    <cellStyle name="Millares 3 2 2 6 2 2" xfId="19087" xr:uid="{00000000-0005-0000-0000-00009B7D0000}"/>
    <cellStyle name="Millares 3 2 2 6 2 2 2" xfId="31980" xr:uid="{00000000-0005-0000-0000-00009C7D0000}"/>
    <cellStyle name="Millares 3 2 2 6 2 3" xfId="14798" xr:uid="{00000000-0005-0000-0000-00009D7D0000}"/>
    <cellStyle name="Millares 3 2 2 6 2 3 2" xfId="36865" xr:uid="{00000000-0005-0000-0000-00009E7D0000}"/>
    <cellStyle name="Millares 3 2 2 6 2 4" xfId="9920" xr:uid="{00000000-0005-0000-0000-00009F7D0000}"/>
    <cellStyle name="Millares 3 2 2 6 2 5" xfId="27045" xr:uid="{00000000-0005-0000-0000-0000A07D0000}"/>
    <cellStyle name="Millares 3 2 2 6 2 6" xfId="41874" xr:uid="{00000000-0005-0000-0000-0000A17D0000}"/>
    <cellStyle name="Millares 3 2 2 6 2 7" xfId="46937" xr:uid="{E66A8DE6-A14C-42E4-9BB6-DA6A0EC8936F}"/>
    <cellStyle name="Millares 3 2 2 6 3" xfId="7451" xr:uid="{00000000-0005-0000-0000-0000A27D0000}"/>
    <cellStyle name="Millares 3 2 2 6 3 2" xfId="29544" xr:uid="{00000000-0005-0000-0000-0000A37D0000}"/>
    <cellStyle name="Millares 3 2 2 6 4" xfId="16612" xr:uid="{00000000-0005-0000-0000-0000A47D0000}"/>
    <cellStyle name="Millares 3 2 2 6 4 2" xfId="34429" xr:uid="{00000000-0005-0000-0000-0000A57D0000}"/>
    <cellStyle name="Millares 3 2 2 6 5" xfId="21853" xr:uid="{00000000-0005-0000-0000-0000A67D0000}"/>
    <cellStyle name="Millares 3 2 2 6 6" xfId="12362" xr:uid="{00000000-0005-0000-0000-0000A77D0000}"/>
    <cellStyle name="Millares 3 2 2 6 7" xfId="24503" xr:uid="{00000000-0005-0000-0000-0000A87D0000}"/>
    <cellStyle name="Millares 3 2 2 6 8" xfId="39333" xr:uid="{00000000-0005-0000-0000-0000A97D0000}"/>
    <cellStyle name="Millares 3 2 2 6 9" xfId="44401" xr:uid="{179FE1BD-7332-432D-8283-88F42D14DA6E}"/>
    <cellStyle name="Millares 3 2 2 7" xfId="988" xr:uid="{00000000-0005-0000-0000-0000AA7D0000}"/>
    <cellStyle name="Millares 3 2 2 7 2" xfId="3433" xr:uid="{00000000-0005-0000-0000-0000AB7D0000}"/>
    <cellStyle name="Millares 3 2 2 7 2 2" xfId="17543" xr:uid="{00000000-0005-0000-0000-0000AC7D0000}"/>
    <cellStyle name="Millares 3 2 2 7 2 2 2" xfId="30436" xr:uid="{00000000-0005-0000-0000-0000AD7D0000}"/>
    <cellStyle name="Millares 3 2 2 7 2 3" xfId="13254" xr:uid="{00000000-0005-0000-0000-0000AE7D0000}"/>
    <cellStyle name="Millares 3 2 2 7 2 3 2" xfId="35321" xr:uid="{00000000-0005-0000-0000-0000AF7D0000}"/>
    <cellStyle name="Millares 3 2 2 7 2 4" xfId="8376" xr:uid="{00000000-0005-0000-0000-0000B07D0000}"/>
    <cellStyle name="Millares 3 2 2 7 2 5" xfId="25501" xr:uid="{00000000-0005-0000-0000-0000B17D0000}"/>
    <cellStyle name="Millares 3 2 2 7 2 6" xfId="40330" xr:uid="{00000000-0005-0000-0000-0000B27D0000}"/>
    <cellStyle name="Millares 3 2 2 7 2 7" xfId="45393" xr:uid="{D39C7184-89D3-4B80-AC7D-89DAA0D44BD0}"/>
    <cellStyle name="Millares 3 2 2 7 3" xfId="5907" xr:uid="{00000000-0005-0000-0000-0000B37D0000}"/>
    <cellStyle name="Millares 3 2 2 7 3 2" xfId="28000" xr:uid="{00000000-0005-0000-0000-0000B47D0000}"/>
    <cellStyle name="Millares 3 2 2 7 4" xfId="20309" xr:uid="{00000000-0005-0000-0000-0000B57D0000}"/>
    <cellStyle name="Millares 3 2 2 7 4 2" xfId="32885" xr:uid="{00000000-0005-0000-0000-0000B67D0000}"/>
    <cellStyle name="Millares 3 2 2 7 5" xfId="10818" xr:uid="{00000000-0005-0000-0000-0000B77D0000}"/>
    <cellStyle name="Millares 3 2 2 7 6" xfId="22959" xr:uid="{00000000-0005-0000-0000-0000B87D0000}"/>
    <cellStyle name="Millares 3 2 2 7 7" xfId="37789" xr:uid="{00000000-0005-0000-0000-0000B97D0000}"/>
    <cellStyle name="Millares 3 2 2 7 8" xfId="42857" xr:uid="{62BB1D87-AC61-4843-B6FA-A6342703A228}"/>
    <cellStyle name="Millares 3 2 2 8" xfId="2770" xr:uid="{00000000-0005-0000-0000-0000BA7D0000}"/>
    <cellStyle name="Millares 3 2 2 8 2" xfId="16880" xr:uid="{00000000-0005-0000-0000-0000BB7D0000}"/>
    <cellStyle name="Millares 3 2 2 8 2 2" xfId="29773" xr:uid="{00000000-0005-0000-0000-0000BC7D0000}"/>
    <cellStyle name="Millares 3 2 2 8 3" xfId="12591" xr:uid="{00000000-0005-0000-0000-0000BD7D0000}"/>
    <cellStyle name="Millares 3 2 2 8 3 2" xfId="34658" xr:uid="{00000000-0005-0000-0000-0000BE7D0000}"/>
    <cellStyle name="Millares 3 2 2 8 4" xfId="7713" xr:uid="{00000000-0005-0000-0000-0000BF7D0000}"/>
    <cellStyle name="Millares 3 2 2 8 5" xfId="24836" xr:uid="{00000000-0005-0000-0000-0000C07D0000}"/>
    <cellStyle name="Millares 3 2 2 8 6" xfId="39665" xr:uid="{00000000-0005-0000-0000-0000C17D0000}"/>
    <cellStyle name="Millares 3 2 2 8 7" xfId="44730" xr:uid="{2532DC2C-4ED4-4CE2-B767-1BBCCA8FC18B}"/>
    <cellStyle name="Millares 3 2 2 9" xfId="5242" xr:uid="{00000000-0005-0000-0000-0000C27D0000}"/>
    <cellStyle name="Millares 3 2 2 9 2" xfId="27335" xr:uid="{00000000-0005-0000-0000-0000C37D0000}"/>
    <cellStyle name="Millares 3 2 20" xfId="37060" xr:uid="{00000000-0005-0000-0000-0000C47D0000}"/>
    <cellStyle name="Millares 3 2 21" xfId="42133" xr:uid="{CE3D3E52-5E30-41B8-A313-C7A95712D5EB}"/>
    <cellStyle name="Millares 3 2 3" xfId="254" xr:uid="{00000000-0005-0000-0000-0000C57D0000}"/>
    <cellStyle name="Millares 3 2 3 10" xfId="15064" xr:uid="{00000000-0005-0000-0000-0000C67D0000}"/>
    <cellStyle name="Millares 3 2 3 10 2" xfId="32236" xr:uid="{00000000-0005-0000-0000-0000C77D0000}"/>
    <cellStyle name="Millares 3 2 3 11" xfId="19394" xr:uid="{00000000-0005-0000-0000-0000C87D0000}"/>
    <cellStyle name="Millares 3 2 3 12" xfId="19642" xr:uid="{00000000-0005-0000-0000-0000C97D0000}"/>
    <cellStyle name="Millares 3 2 3 13" xfId="10169" xr:uid="{00000000-0005-0000-0000-0000CA7D0000}"/>
    <cellStyle name="Millares 3 2 3 14" xfId="22310" xr:uid="{00000000-0005-0000-0000-0000CB7D0000}"/>
    <cellStyle name="Millares 3 2 3 15" xfId="37140" xr:uid="{00000000-0005-0000-0000-0000CC7D0000}"/>
    <cellStyle name="Millares 3 2 3 16" xfId="42208" xr:uid="{00D1CC85-9F07-4ACA-9630-8CA88AA91AC6}"/>
    <cellStyle name="Millares 3 2 3 2" xfId="443" xr:uid="{00000000-0005-0000-0000-0000CD7D0000}"/>
    <cellStyle name="Millares 3 2 3 2 10" xfId="22474" xr:uid="{00000000-0005-0000-0000-0000CE7D0000}"/>
    <cellStyle name="Millares 3 2 3 2 11" xfId="37304" xr:uid="{00000000-0005-0000-0000-0000CF7D0000}"/>
    <cellStyle name="Millares 3 2 3 2 12" xfId="42372" xr:uid="{F39237A7-C2F1-4A60-8A4D-43A8D85B616C}"/>
    <cellStyle name="Millares 3 2 3 2 2" xfId="2057" xr:uid="{00000000-0005-0000-0000-0000D07D0000}"/>
    <cellStyle name="Millares 3 2 3 2 2 2" xfId="4499" xr:uid="{00000000-0005-0000-0000-0000D17D0000}"/>
    <cellStyle name="Millares 3 2 3 2 2 2 2" xfId="18609" xr:uid="{00000000-0005-0000-0000-0000D27D0000}"/>
    <cellStyle name="Millares 3 2 3 2 2 2 2 2" xfId="31502" xr:uid="{00000000-0005-0000-0000-0000D37D0000}"/>
    <cellStyle name="Millares 3 2 3 2 2 2 3" xfId="14320" xr:uid="{00000000-0005-0000-0000-0000D47D0000}"/>
    <cellStyle name="Millares 3 2 3 2 2 2 3 2" xfId="36387" xr:uid="{00000000-0005-0000-0000-0000D57D0000}"/>
    <cellStyle name="Millares 3 2 3 2 2 2 4" xfId="9442" xr:uid="{00000000-0005-0000-0000-0000D67D0000}"/>
    <cellStyle name="Millares 3 2 3 2 2 2 5" xfId="26567" xr:uid="{00000000-0005-0000-0000-0000D77D0000}"/>
    <cellStyle name="Millares 3 2 3 2 2 2 6" xfId="41396" xr:uid="{00000000-0005-0000-0000-0000D87D0000}"/>
    <cellStyle name="Millares 3 2 3 2 2 2 7" xfId="46459" xr:uid="{94ECB2F6-C60C-4BF5-B693-49439D670023}"/>
    <cellStyle name="Millares 3 2 3 2 2 3" xfId="6973" xr:uid="{00000000-0005-0000-0000-0000D97D0000}"/>
    <cellStyle name="Millares 3 2 3 2 2 3 2" xfId="29066" xr:uid="{00000000-0005-0000-0000-0000DA7D0000}"/>
    <cellStyle name="Millares 3 2 3 2 2 4" xfId="16134" xr:uid="{00000000-0005-0000-0000-0000DB7D0000}"/>
    <cellStyle name="Millares 3 2 3 2 2 4 2" xfId="33951" xr:uid="{00000000-0005-0000-0000-0000DC7D0000}"/>
    <cellStyle name="Millares 3 2 3 2 2 5" xfId="21375" xr:uid="{00000000-0005-0000-0000-0000DD7D0000}"/>
    <cellStyle name="Millares 3 2 3 2 2 6" xfId="11884" xr:uid="{00000000-0005-0000-0000-0000DE7D0000}"/>
    <cellStyle name="Millares 3 2 3 2 2 7" xfId="24025" xr:uid="{00000000-0005-0000-0000-0000DF7D0000}"/>
    <cellStyle name="Millares 3 2 3 2 2 8" xfId="38855" xr:uid="{00000000-0005-0000-0000-0000E07D0000}"/>
    <cellStyle name="Millares 3 2 3 2 2 9" xfId="43923" xr:uid="{A690D08E-6C51-400C-BE26-AA1CB32E793F}"/>
    <cellStyle name="Millares 3 2 3 2 3" xfId="2621" xr:uid="{00000000-0005-0000-0000-0000E17D0000}"/>
    <cellStyle name="Millares 3 2 3 2 3 2" xfId="5061" xr:uid="{00000000-0005-0000-0000-0000E27D0000}"/>
    <cellStyle name="Millares 3 2 3 2 3 2 2" xfId="19171" xr:uid="{00000000-0005-0000-0000-0000E37D0000}"/>
    <cellStyle name="Millares 3 2 3 2 3 2 2 2" xfId="32064" xr:uid="{00000000-0005-0000-0000-0000E47D0000}"/>
    <cellStyle name="Millares 3 2 3 2 3 2 3" xfId="14882" xr:uid="{00000000-0005-0000-0000-0000E57D0000}"/>
    <cellStyle name="Millares 3 2 3 2 3 2 3 2" xfId="36949" xr:uid="{00000000-0005-0000-0000-0000E67D0000}"/>
    <cellStyle name="Millares 3 2 3 2 3 2 4" xfId="10004" xr:uid="{00000000-0005-0000-0000-0000E77D0000}"/>
    <cellStyle name="Millares 3 2 3 2 3 2 5" xfId="27129" xr:uid="{00000000-0005-0000-0000-0000E87D0000}"/>
    <cellStyle name="Millares 3 2 3 2 3 2 6" xfId="41958" xr:uid="{00000000-0005-0000-0000-0000E97D0000}"/>
    <cellStyle name="Millares 3 2 3 2 3 2 7" xfId="47021" xr:uid="{042DE3FA-599E-4837-B9E5-AD2390FAB0D8}"/>
    <cellStyle name="Millares 3 2 3 2 3 3" xfId="7535" xr:uid="{00000000-0005-0000-0000-0000EA7D0000}"/>
    <cellStyle name="Millares 3 2 3 2 3 3 2" xfId="29628" xr:uid="{00000000-0005-0000-0000-0000EB7D0000}"/>
    <cellStyle name="Millares 3 2 3 2 3 4" xfId="16696" xr:uid="{00000000-0005-0000-0000-0000EC7D0000}"/>
    <cellStyle name="Millares 3 2 3 2 3 4 2" xfId="34513" xr:uid="{00000000-0005-0000-0000-0000ED7D0000}"/>
    <cellStyle name="Millares 3 2 3 2 3 5" xfId="21937" xr:uid="{00000000-0005-0000-0000-0000EE7D0000}"/>
    <cellStyle name="Millares 3 2 3 2 3 6" xfId="12446" xr:uid="{00000000-0005-0000-0000-0000EF7D0000}"/>
    <cellStyle name="Millares 3 2 3 2 3 7" xfId="24587" xr:uid="{00000000-0005-0000-0000-0000F07D0000}"/>
    <cellStyle name="Millares 3 2 3 2 3 8" xfId="39417" xr:uid="{00000000-0005-0000-0000-0000F17D0000}"/>
    <cellStyle name="Millares 3 2 3 2 3 9" xfId="44485" xr:uid="{8B441234-D890-4FA2-A368-AFCE2C454CA9}"/>
    <cellStyle name="Millares 3 2 3 2 4" xfId="1444" xr:uid="{00000000-0005-0000-0000-0000F27D0000}"/>
    <cellStyle name="Millares 3 2 3 2 4 2" xfId="3886" xr:uid="{00000000-0005-0000-0000-0000F37D0000}"/>
    <cellStyle name="Millares 3 2 3 2 4 2 2" xfId="17996" xr:uid="{00000000-0005-0000-0000-0000F47D0000}"/>
    <cellStyle name="Millares 3 2 3 2 4 2 2 2" xfId="30889" xr:uid="{00000000-0005-0000-0000-0000F57D0000}"/>
    <cellStyle name="Millares 3 2 3 2 4 2 3" xfId="13707" xr:uid="{00000000-0005-0000-0000-0000F67D0000}"/>
    <cellStyle name="Millares 3 2 3 2 4 2 3 2" xfId="35774" xr:uid="{00000000-0005-0000-0000-0000F77D0000}"/>
    <cellStyle name="Millares 3 2 3 2 4 2 4" xfId="8829" xr:uid="{00000000-0005-0000-0000-0000F87D0000}"/>
    <cellStyle name="Millares 3 2 3 2 4 2 5" xfId="25954" xr:uid="{00000000-0005-0000-0000-0000F97D0000}"/>
    <cellStyle name="Millares 3 2 3 2 4 2 6" xfId="40783" xr:uid="{00000000-0005-0000-0000-0000FA7D0000}"/>
    <cellStyle name="Millares 3 2 3 2 4 2 7" xfId="45846" xr:uid="{98E1E7BB-600F-4DAD-BEC1-9F094A56CA0B}"/>
    <cellStyle name="Millares 3 2 3 2 4 3" xfId="6360" xr:uid="{00000000-0005-0000-0000-0000FB7D0000}"/>
    <cellStyle name="Millares 3 2 3 2 4 3 2" xfId="28453" xr:uid="{00000000-0005-0000-0000-0000FC7D0000}"/>
    <cellStyle name="Millares 3 2 3 2 4 4" xfId="20762" xr:uid="{00000000-0005-0000-0000-0000FD7D0000}"/>
    <cellStyle name="Millares 3 2 3 2 4 4 2" xfId="33338" xr:uid="{00000000-0005-0000-0000-0000FE7D0000}"/>
    <cellStyle name="Millares 3 2 3 2 4 5" xfId="11271" xr:uid="{00000000-0005-0000-0000-0000FF7D0000}"/>
    <cellStyle name="Millares 3 2 3 2 4 6" xfId="23412" xr:uid="{00000000-0005-0000-0000-0000007E0000}"/>
    <cellStyle name="Millares 3 2 3 2 4 7" xfId="38242" xr:uid="{00000000-0005-0000-0000-0000017E0000}"/>
    <cellStyle name="Millares 3 2 3 2 4 8" xfId="43310" xr:uid="{4EFEAD45-8EB1-40DA-B433-1BA756A5E6F4}"/>
    <cellStyle name="Millares 3 2 3 2 5" xfId="2948" xr:uid="{00000000-0005-0000-0000-0000027E0000}"/>
    <cellStyle name="Millares 3 2 3 2 5 2" xfId="17058" xr:uid="{00000000-0005-0000-0000-0000037E0000}"/>
    <cellStyle name="Millares 3 2 3 2 5 2 2" xfId="29951" xr:uid="{00000000-0005-0000-0000-0000047E0000}"/>
    <cellStyle name="Millares 3 2 3 2 5 3" xfId="12769" xr:uid="{00000000-0005-0000-0000-0000057E0000}"/>
    <cellStyle name="Millares 3 2 3 2 5 3 2" xfId="34836" xr:uid="{00000000-0005-0000-0000-0000067E0000}"/>
    <cellStyle name="Millares 3 2 3 2 5 4" xfId="7891" xr:uid="{00000000-0005-0000-0000-0000077E0000}"/>
    <cellStyle name="Millares 3 2 3 2 5 5" xfId="25016" xr:uid="{00000000-0005-0000-0000-0000087E0000}"/>
    <cellStyle name="Millares 3 2 3 2 5 6" xfId="39845" xr:uid="{00000000-0005-0000-0000-0000097E0000}"/>
    <cellStyle name="Millares 3 2 3 2 5 7" xfId="44908" xr:uid="{C3374A0B-3776-4596-83C7-D991568462B8}"/>
    <cellStyle name="Millares 3 2 3 2 6" xfId="5422" xr:uid="{00000000-0005-0000-0000-00000A7E0000}"/>
    <cellStyle name="Millares 3 2 3 2 6 2" xfId="27515" xr:uid="{00000000-0005-0000-0000-00000B7E0000}"/>
    <cellStyle name="Millares 3 2 3 2 7" xfId="15503" xr:uid="{00000000-0005-0000-0000-00000C7E0000}"/>
    <cellStyle name="Millares 3 2 3 2 7 2" xfId="32400" xr:uid="{00000000-0005-0000-0000-00000D7E0000}"/>
    <cellStyle name="Millares 3 2 3 2 8" xfId="19806" xr:uid="{00000000-0005-0000-0000-00000E7E0000}"/>
    <cellStyle name="Millares 3 2 3 2 9" xfId="10333" xr:uid="{00000000-0005-0000-0000-00000F7E0000}"/>
    <cellStyle name="Millares 3 2 3 3" xfId="754" xr:uid="{00000000-0005-0000-0000-0000107E0000}"/>
    <cellStyle name="Millares 3 2 3 3 2" xfId="16793" xr:uid="{00000000-0005-0000-0000-0000117E0000}"/>
    <cellStyle name="Millares 3 2 3 3 3" xfId="15794" xr:uid="{00000000-0005-0000-0000-0000127E0000}"/>
    <cellStyle name="Millares 3 2 3 3 4" xfId="20097" xr:uid="{00000000-0005-0000-0000-0000137E0000}"/>
    <cellStyle name="Millares 3 2 3 4" xfId="1277" xr:uid="{00000000-0005-0000-0000-0000147E0000}"/>
    <cellStyle name="Millares 3 2 3 4 2" xfId="3722" xr:uid="{00000000-0005-0000-0000-0000157E0000}"/>
    <cellStyle name="Millares 3 2 3 4 2 2" xfId="17832" xr:uid="{00000000-0005-0000-0000-0000167E0000}"/>
    <cellStyle name="Millares 3 2 3 4 2 2 2" xfId="30725" xr:uid="{00000000-0005-0000-0000-0000177E0000}"/>
    <cellStyle name="Millares 3 2 3 4 2 3" xfId="13543" xr:uid="{00000000-0005-0000-0000-0000187E0000}"/>
    <cellStyle name="Millares 3 2 3 4 2 3 2" xfId="35610" xr:uid="{00000000-0005-0000-0000-0000197E0000}"/>
    <cellStyle name="Millares 3 2 3 4 2 4" xfId="8665" xr:uid="{00000000-0005-0000-0000-00001A7E0000}"/>
    <cellStyle name="Millares 3 2 3 4 2 5" xfId="25790" xr:uid="{00000000-0005-0000-0000-00001B7E0000}"/>
    <cellStyle name="Millares 3 2 3 4 2 6" xfId="40619" xr:uid="{00000000-0005-0000-0000-00001C7E0000}"/>
    <cellStyle name="Millares 3 2 3 4 2 7" xfId="45682" xr:uid="{6E9C9AD3-6487-4767-9DCF-BF164559FB3E}"/>
    <cellStyle name="Millares 3 2 3 4 3" xfId="6196" xr:uid="{00000000-0005-0000-0000-00001D7E0000}"/>
    <cellStyle name="Millares 3 2 3 4 3 2" xfId="28289" xr:uid="{00000000-0005-0000-0000-00001E7E0000}"/>
    <cellStyle name="Millares 3 2 3 4 4" xfId="15339" xr:uid="{00000000-0005-0000-0000-00001F7E0000}"/>
    <cellStyle name="Millares 3 2 3 4 4 2" xfId="33174" xr:uid="{00000000-0005-0000-0000-0000207E0000}"/>
    <cellStyle name="Millares 3 2 3 4 5" xfId="20598" xr:uid="{00000000-0005-0000-0000-0000217E0000}"/>
    <cellStyle name="Millares 3 2 3 4 6" xfId="11107" xr:uid="{00000000-0005-0000-0000-0000227E0000}"/>
    <cellStyle name="Millares 3 2 3 4 7" xfId="23248" xr:uid="{00000000-0005-0000-0000-0000237E0000}"/>
    <cellStyle name="Millares 3 2 3 4 8" xfId="38078" xr:uid="{00000000-0005-0000-0000-0000247E0000}"/>
    <cellStyle name="Millares 3 2 3 4 9" xfId="43146" xr:uid="{5A17F0AA-2200-4190-85EE-1FB2D6E7E895}"/>
    <cellStyle name="Millares 3 2 3 5" xfId="1893" xr:uid="{00000000-0005-0000-0000-0000257E0000}"/>
    <cellStyle name="Millares 3 2 3 5 2" xfId="4335" xr:uid="{00000000-0005-0000-0000-0000267E0000}"/>
    <cellStyle name="Millares 3 2 3 5 2 2" xfId="18445" xr:uid="{00000000-0005-0000-0000-0000277E0000}"/>
    <cellStyle name="Millares 3 2 3 5 2 2 2" xfId="31338" xr:uid="{00000000-0005-0000-0000-0000287E0000}"/>
    <cellStyle name="Millares 3 2 3 5 2 3" xfId="14156" xr:uid="{00000000-0005-0000-0000-0000297E0000}"/>
    <cellStyle name="Millares 3 2 3 5 2 3 2" xfId="36223" xr:uid="{00000000-0005-0000-0000-00002A7E0000}"/>
    <cellStyle name="Millares 3 2 3 5 2 4" xfId="9278" xr:uid="{00000000-0005-0000-0000-00002B7E0000}"/>
    <cellStyle name="Millares 3 2 3 5 2 5" xfId="26403" xr:uid="{00000000-0005-0000-0000-00002C7E0000}"/>
    <cellStyle name="Millares 3 2 3 5 2 6" xfId="41232" xr:uid="{00000000-0005-0000-0000-00002D7E0000}"/>
    <cellStyle name="Millares 3 2 3 5 2 7" xfId="46295" xr:uid="{3D1A1E20-C547-4012-A507-3CA3273E62AA}"/>
    <cellStyle name="Millares 3 2 3 5 3" xfId="6809" xr:uid="{00000000-0005-0000-0000-00002E7E0000}"/>
    <cellStyle name="Millares 3 2 3 5 3 2" xfId="28902" xr:uid="{00000000-0005-0000-0000-00002F7E0000}"/>
    <cellStyle name="Millares 3 2 3 5 4" xfId="15970" xr:uid="{00000000-0005-0000-0000-0000307E0000}"/>
    <cellStyle name="Millares 3 2 3 5 4 2" xfId="33787" xr:uid="{00000000-0005-0000-0000-0000317E0000}"/>
    <cellStyle name="Millares 3 2 3 5 5" xfId="21211" xr:uid="{00000000-0005-0000-0000-0000327E0000}"/>
    <cellStyle name="Millares 3 2 3 5 6" xfId="11720" xr:uid="{00000000-0005-0000-0000-0000337E0000}"/>
    <cellStyle name="Millares 3 2 3 5 7" xfId="23861" xr:uid="{00000000-0005-0000-0000-0000347E0000}"/>
    <cellStyle name="Millares 3 2 3 5 8" xfId="38691" xr:uid="{00000000-0005-0000-0000-0000357E0000}"/>
    <cellStyle name="Millares 3 2 3 5 9" xfId="43759" xr:uid="{5CD855BC-196F-4649-96D9-1E9130935790}"/>
    <cellStyle name="Millares 3 2 3 6" xfId="2552" xr:uid="{00000000-0005-0000-0000-0000367E0000}"/>
    <cellStyle name="Millares 3 2 3 6 2" xfId="4994" xr:uid="{00000000-0005-0000-0000-0000377E0000}"/>
    <cellStyle name="Millares 3 2 3 6 2 2" xfId="19104" xr:uid="{00000000-0005-0000-0000-0000387E0000}"/>
    <cellStyle name="Millares 3 2 3 6 2 2 2" xfId="31997" xr:uid="{00000000-0005-0000-0000-0000397E0000}"/>
    <cellStyle name="Millares 3 2 3 6 2 3" xfId="14815" xr:uid="{00000000-0005-0000-0000-00003A7E0000}"/>
    <cellStyle name="Millares 3 2 3 6 2 3 2" xfId="36882" xr:uid="{00000000-0005-0000-0000-00003B7E0000}"/>
    <cellStyle name="Millares 3 2 3 6 2 4" xfId="9937" xr:uid="{00000000-0005-0000-0000-00003C7E0000}"/>
    <cellStyle name="Millares 3 2 3 6 2 5" xfId="27062" xr:uid="{00000000-0005-0000-0000-00003D7E0000}"/>
    <cellStyle name="Millares 3 2 3 6 2 6" xfId="41891" xr:uid="{00000000-0005-0000-0000-00003E7E0000}"/>
    <cellStyle name="Millares 3 2 3 6 2 7" xfId="46954" xr:uid="{230D42D7-E9DF-402B-8601-08928B2F0AA6}"/>
    <cellStyle name="Millares 3 2 3 6 3" xfId="7468" xr:uid="{00000000-0005-0000-0000-00003F7E0000}"/>
    <cellStyle name="Millares 3 2 3 6 3 2" xfId="29561" xr:uid="{00000000-0005-0000-0000-0000407E0000}"/>
    <cellStyle name="Millares 3 2 3 6 4" xfId="16629" xr:uid="{00000000-0005-0000-0000-0000417E0000}"/>
    <cellStyle name="Millares 3 2 3 6 4 2" xfId="34446" xr:uid="{00000000-0005-0000-0000-0000427E0000}"/>
    <cellStyle name="Millares 3 2 3 6 5" xfId="21870" xr:uid="{00000000-0005-0000-0000-0000437E0000}"/>
    <cellStyle name="Millares 3 2 3 6 6" xfId="12379" xr:uid="{00000000-0005-0000-0000-0000447E0000}"/>
    <cellStyle name="Millares 3 2 3 6 7" xfId="24520" xr:uid="{00000000-0005-0000-0000-0000457E0000}"/>
    <cellStyle name="Millares 3 2 3 6 8" xfId="39350" xr:uid="{00000000-0005-0000-0000-0000467E0000}"/>
    <cellStyle name="Millares 3 2 3 6 9" xfId="44418" xr:uid="{75F4FCF3-37E7-4D80-B4DD-3063FCF4ACBB}"/>
    <cellStyle name="Millares 3 2 3 7" xfId="1002" xr:uid="{00000000-0005-0000-0000-0000477E0000}"/>
    <cellStyle name="Millares 3 2 3 7 2" xfId="3447" xr:uid="{00000000-0005-0000-0000-0000487E0000}"/>
    <cellStyle name="Millares 3 2 3 7 2 2" xfId="17557" xr:uid="{00000000-0005-0000-0000-0000497E0000}"/>
    <cellStyle name="Millares 3 2 3 7 2 2 2" xfId="30450" xr:uid="{00000000-0005-0000-0000-00004A7E0000}"/>
    <cellStyle name="Millares 3 2 3 7 2 3" xfId="13268" xr:uid="{00000000-0005-0000-0000-00004B7E0000}"/>
    <cellStyle name="Millares 3 2 3 7 2 3 2" xfId="35335" xr:uid="{00000000-0005-0000-0000-00004C7E0000}"/>
    <cellStyle name="Millares 3 2 3 7 2 4" xfId="8390" xr:uid="{00000000-0005-0000-0000-00004D7E0000}"/>
    <cellStyle name="Millares 3 2 3 7 2 5" xfId="25515" xr:uid="{00000000-0005-0000-0000-00004E7E0000}"/>
    <cellStyle name="Millares 3 2 3 7 2 6" xfId="40344" xr:uid="{00000000-0005-0000-0000-00004F7E0000}"/>
    <cellStyle name="Millares 3 2 3 7 2 7" xfId="45407" xr:uid="{37F8F9C0-C057-4193-9C40-762F5207FC39}"/>
    <cellStyle name="Millares 3 2 3 7 3" xfId="5921" xr:uid="{00000000-0005-0000-0000-0000507E0000}"/>
    <cellStyle name="Millares 3 2 3 7 3 2" xfId="28014" xr:uid="{00000000-0005-0000-0000-0000517E0000}"/>
    <cellStyle name="Millares 3 2 3 7 4" xfId="20323" xr:uid="{00000000-0005-0000-0000-0000527E0000}"/>
    <cellStyle name="Millares 3 2 3 7 4 2" xfId="32899" xr:uid="{00000000-0005-0000-0000-0000537E0000}"/>
    <cellStyle name="Millares 3 2 3 7 5" xfId="10832" xr:uid="{00000000-0005-0000-0000-0000547E0000}"/>
    <cellStyle name="Millares 3 2 3 7 6" xfId="22973" xr:uid="{00000000-0005-0000-0000-0000557E0000}"/>
    <cellStyle name="Millares 3 2 3 7 7" xfId="37803" xr:uid="{00000000-0005-0000-0000-0000567E0000}"/>
    <cellStyle name="Millares 3 2 3 7 8" xfId="42871" xr:uid="{4CA7F6FC-E2ED-4A03-9EC7-FA95F03D6D40}"/>
    <cellStyle name="Millares 3 2 3 8" xfId="2784" xr:uid="{00000000-0005-0000-0000-0000577E0000}"/>
    <cellStyle name="Millares 3 2 3 8 2" xfId="16894" xr:uid="{00000000-0005-0000-0000-0000587E0000}"/>
    <cellStyle name="Millares 3 2 3 8 2 2" xfId="29787" xr:uid="{00000000-0005-0000-0000-0000597E0000}"/>
    <cellStyle name="Millares 3 2 3 8 3" xfId="12605" xr:uid="{00000000-0005-0000-0000-00005A7E0000}"/>
    <cellStyle name="Millares 3 2 3 8 3 2" xfId="34672" xr:uid="{00000000-0005-0000-0000-00005B7E0000}"/>
    <cellStyle name="Millares 3 2 3 8 4" xfId="7727" xr:uid="{00000000-0005-0000-0000-00005C7E0000}"/>
    <cellStyle name="Millares 3 2 3 8 5" xfId="24852" xr:uid="{00000000-0005-0000-0000-00005D7E0000}"/>
    <cellStyle name="Millares 3 2 3 8 6" xfId="39681" xr:uid="{00000000-0005-0000-0000-00005E7E0000}"/>
    <cellStyle name="Millares 3 2 3 8 7" xfId="44744" xr:uid="{EB1EF8DA-CD4B-4F90-85A2-4BD3C7C1363D}"/>
    <cellStyle name="Millares 3 2 3 9" xfId="5258" xr:uid="{00000000-0005-0000-0000-00005F7E0000}"/>
    <cellStyle name="Millares 3 2 3 9 2" xfId="27351" xr:uid="{00000000-0005-0000-0000-0000607E0000}"/>
    <cellStyle name="Millares 3 2 4" xfId="191" xr:uid="{00000000-0005-0000-0000-0000617E0000}"/>
    <cellStyle name="Millares 3 2 4 10" xfId="15005" xr:uid="{00000000-0005-0000-0000-0000627E0000}"/>
    <cellStyle name="Millares 3 2 4 10 2" xfId="32175" xr:uid="{00000000-0005-0000-0000-0000637E0000}"/>
    <cellStyle name="Millares 3 2 4 11" xfId="19335" xr:uid="{00000000-0005-0000-0000-0000647E0000}"/>
    <cellStyle name="Millares 3 2 4 12" xfId="19583" xr:uid="{00000000-0005-0000-0000-0000657E0000}"/>
    <cellStyle name="Millares 3 2 4 13" xfId="10108" xr:uid="{00000000-0005-0000-0000-0000667E0000}"/>
    <cellStyle name="Millares 3 2 4 14" xfId="22249" xr:uid="{00000000-0005-0000-0000-0000677E0000}"/>
    <cellStyle name="Millares 3 2 4 15" xfId="37079" xr:uid="{00000000-0005-0000-0000-0000687E0000}"/>
    <cellStyle name="Millares 3 2 4 16" xfId="42149" xr:uid="{3BB98946-9401-48B3-A5C0-CF4F39EBC289}"/>
    <cellStyle name="Millares 3 2 4 2" xfId="384" xr:uid="{00000000-0005-0000-0000-0000697E0000}"/>
    <cellStyle name="Millares 3 2 4 2 10" xfId="22415" xr:uid="{00000000-0005-0000-0000-00006A7E0000}"/>
    <cellStyle name="Millares 3 2 4 2 11" xfId="37245" xr:uid="{00000000-0005-0000-0000-00006B7E0000}"/>
    <cellStyle name="Millares 3 2 4 2 12" xfId="42313" xr:uid="{113D06EE-3416-48D3-B457-EDDAC92A026E}"/>
    <cellStyle name="Millares 3 2 4 2 2" xfId="1998" xr:uid="{00000000-0005-0000-0000-00006C7E0000}"/>
    <cellStyle name="Millares 3 2 4 2 2 2" xfId="4440" xr:uid="{00000000-0005-0000-0000-00006D7E0000}"/>
    <cellStyle name="Millares 3 2 4 2 2 2 2" xfId="18550" xr:uid="{00000000-0005-0000-0000-00006E7E0000}"/>
    <cellStyle name="Millares 3 2 4 2 2 2 2 2" xfId="31443" xr:uid="{00000000-0005-0000-0000-00006F7E0000}"/>
    <cellStyle name="Millares 3 2 4 2 2 2 3" xfId="14261" xr:uid="{00000000-0005-0000-0000-0000707E0000}"/>
    <cellStyle name="Millares 3 2 4 2 2 2 3 2" xfId="36328" xr:uid="{00000000-0005-0000-0000-0000717E0000}"/>
    <cellStyle name="Millares 3 2 4 2 2 2 4" xfId="9383" xr:uid="{00000000-0005-0000-0000-0000727E0000}"/>
    <cellStyle name="Millares 3 2 4 2 2 2 5" xfId="26508" xr:uid="{00000000-0005-0000-0000-0000737E0000}"/>
    <cellStyle name="Millares 3 2 4 2 2 2 6" xfId="41337" xr:uid="{00000000-0005-0000-0000-0000747E0000}"/>
    <cellStyle name="Millares 3 2 4 2 2 2 7" xfId="46400" xr:uid="{6C84E512-6175-4667-87F1-712BCF377C4C}"/>
    <cellStyle name="Millares 3 2 4 2 2 3" xfId="6914" xr:uid="{00000000-0005-0000-0000-0000757E0000}"/>
    <cellStyle name="Millares 3 2 4 2 2 3 2" xfId="29007" xr:uid="{00000000-0005-0000-0000-0000767E0000}"/>
    <cellStyle name="Millares 3 2 4 2 2 4" xfId="16075" xr:uid="{00000000-0005-0000-0000-0000777E0000}"/>
    <cellStyle name="Millares 3 2 4 2 2 4 2" xfId="33892" xr:uid="{00000000-0005-0000-0000-0000787E0000}"/>
    <cellStyle name="Millares 3 2 4 2 2 5" xfId="21316" xr:uid="{00000000-0005-0000-0000-0000797E0000}"/>
    <cellStyle name="Millares 3 2 4 2 2 6" xfId="11825" xr:uid="{00000000-0005-0000-0000-00007A7E0000}"/>
    <cellStyle name="Millares 3 2 4 2 2 7" xfId="23966" xr:uid="{00000000-0005-0000-0000-00007B7E0000}"/>
    <cellStyle name="Millares 3 2 4 2 2 8" xfId="38796" xr:uid="{00000000-0005-0000-0000-00007C7E0000}"/>
    <cellStyle name="Millares 3 2 4 2 2 9" xfId="43864" xr:uid="{C15A7C23-2871-4446-BFDE-C7EB061E15D0}"/>
    <cellStyle name="Millares 3 2 4 2 3" xfId="2622" xr:uid="{00000000-0005-0000-0000-00007D7E0000}"/>
    <cellStyle name="Millares 3 2 4 2 3 2" xfId="5062" xr:uid="{00000000-0005-0000-0000-00007E7E0000}"/>
    <cellStyle name="Millares 3 2 4 2 3 2 2" xfId="19172" xr:uid="{00000000-0005-0000-0000-00007F7E0000}"/>
    <cellStyle name="Millares 3 2 4 2 3 2 2 2" xfId="32065" xr:uid="{00000000-0005-0000-0000-0000807E0000}"/>
    <cellStyle name="Millares 3 2 4 2 3 2 3" xfId="14883" xr:uid="{00000000-0005-0000-0000-0000817E0000}"/>
    <cellStyle name="Millares 3 2 4 2 3 2 3 2" xfId="36950" xr:uid="{00000000-0005-0000-0000-0000827E0000}"/>
    <cellStyle name="Millares 3 2 4 2 3 2 4" xfId="10005" xr:uid="{00000000-0005-0000-0000-0000837E0000}"/>
    <cellStyle name="Millares 3 2 4 2 3 2 5" xfId="27130" xr:uid="{00000000-0005-0000-0000-0000847E0000}"/>
    <cellStyle name="Millares 3 2 4 2 3 2 6" xfId="41959" xr:uid="{00000000-0005-0000-0000-0000857E0000}"/>
    <cellStyle name="Millares 3 2 4 2 3 2 7" xfId="47022" xr:uid="{CC71C060-CA9A-479A-978A-30EEEF820F59}"/>
    <cellStyle name="Millares 3 2 4 2 3 3" xfId="7536" xr:uid="{00000000-0005-0000-0000-0000867E0000}"/>
    <cellStyle name="Millares 3 2 4 2 3 3 2" xfId="29629" xr:uid="{00000000-0005-0000-0000-0000877E0000}"/>
    <cellStyle name="Millares 3 2 4 2 3 4" xfId="16697" xr:uid="{00000000-0005-0000-0000-0000887E0000}"/>
    <cellStyle name="Millares 3 2 4 2 3 4 2" xfId="34514" xr:uid="{00000000-0005-0000-0000-0000897E0000}"/>
    <cellStyle name="Millares 3 2 4 2 3 5" xfId="21938" xr:uid="{00000000-0005-0000-0000-00008A7E0000}"/>
    <cellStyle name="Millares 3 2 4 2 3 6" xfId="12447" xr:uid="{00000000-0005-0000-0000-00008B7E0000}"/>
    <cellStyle name="Millares 3 2 4 2 3 7" xfId="24588" xr:uid="{00000000-0005-0000-0000-00008C7E0000}"/>
    <cellStyle name="Millares 3 2 4 2 3 8" xfId="39418" xr:uid="{00000000-0005-0000-0000-00008D7E0000}"/>
    <cellStyle name="Millares 3 2 4 2 3 9" xfId="44486" xr:uid="{0887FF55-9C58-4700-A35E-FE63BB930DCF}"/>
    <cellStyle name="Millares 3 2 4 2 4" xfId="1385" xr:uid="{00000000-0005-0000-0000-00008E7E0000}"/>
    <cellStyle name="Millares 3 2 4 2 4 2" xfId="3827" xr:uid="{00000000-0005-0000-0000-00008F7E0000}"/>
    <cellStyle name="Millares 3 2 4 2 4 2 2" xfId="17937" xr:uid="{00000000-0005-0000-0000-0000907E0000}"/>
    <cellStyle name="Millares 3 2 4 2 4 2 2 2" xfId="30830" xr:uid="{00000000-0005-0000-0000-0000917E0000}"/>
    <cellStyle name="Millares 3 2 4 2 4 2 3" xfId="13648" xr:uid="{00000000-0005-0000-0000-0000927E0000}"/>
    <cellStyle name="Millares 3 2 4 2 4 2 3 2" xfId="35715" xr:uid="{00000000-0005-0000-0000-0000937E0000}"/>
    <cellStyle name="Millares 3 2 4 2 4 2 4" xfId="8770" xr:uid="{00000000-0005-0000-0000-0000947E0000}"/>
    <cellStyle name="Millares 3 2 4 2 4 2 5" xfId="25895" xr:uid="{00000000-0005-0000-0000-0000957E0000}"/>
    <cellStyle name="Millares 3 2 4 2 4 2 6" xfId="40724" xr:uid="{00000000-0005-0000-0000-0000967E0000}"/>
    <cellStyle name="Millares 3 2 4 2 4 2 7" xfId="45787" xr:uid="{CF54D572-C18C-4F22-9176-C1F155948C3C}"/>
    <cellStyle name="Millares 3 2 4 2 4 3" xfId="6301" xr:uid="{00000000-0005-0000-0000-0000977E0000}"/>
    <cellStyle name="Millares 3 2 4 2 4 3 2" xfId="28394" xr:uid="{00000000-0005-0000-0000-0000987E0000}"/>
    <cellStyle name="Millares 3 2 4 2 4 4" xfId="20703" xr:uid="{00000000-0005-0000-0000-0000997E0000}"/>
    <cellStyle name="Millares 3 2 4 2 4 4 2" xfId="33279" xr:uid="{00000000-0005-0000-0000-00009A7E0000}"/>
    <cellStyle name="Millares 3 2 4 2 4 5" xfId="11212" xr:uid="{00000000-0005-0000-0000-00009B7E0000}"/>
    <cellStyle name="Millares 3 2 4 2 4 6" xfId="23353" xr:uid="{00000000-0005-0000-0000-00009C7E0000}"/>
    <cellStyle name="Millares 3 2 4 2 4 7" xfId="38183" xr:uid="{00000000-0005-0000-0000-00009D7E0000}"/>
    <cellStyle name="Millares 3 2 4 2 4 8" xfId="43251" xr:uid="{97ECB45A-43A8-4676-BEBD-2A8AE775FB1B}"/>
    <cellStyle name="Millares 3 2 4 2 5" xfId="2889" xr:uid="{00000000-0005-0000-0000-00009E7E0000}"/>
    <cellStyle name="Millares 3 2 4 2 5 2" xfId="16999" xr:uid="{00000000-0005-0000-0000-00009F7E0000}"/>
    <cellStyle name="Millares 3 2 4 2 5 2 2" xfId="29892" xr:uid="{00000000-0005-0000-0000-0000A07E0000}"/>
    <cellStyle name="Millares 3 2 4 2 5 3" xfId="12710" xr:uid="{00000000-0005-0000-0000-0000A17E0000}"/>
    <cellStyle name="Millares 3 2 4 2 5 3 2" xfId="34777" xr:uid="{00000000-0005-0000-0000-0000A27E0000}"/>
    <cellStyle name="Millares 3 2 4 2 5 4" xfId="7832" xr:uid="{00000000-0005-0000-0000-0000A37E0000}"/>
    <cellStyle name="Millares 3 2 4 2 5 5" xfId="24957" xr:uid="{00000000-0005-0000-0000-0000A47E0000}"/>
    <cellStyle name="Millares 3 2 4 2 5 6" xfId="39786" xr:uid="{00000000-0005-0000-0000-0000A57E0000}"/>
    <cellStyle name="Millares 3 2 4 2 5 7" xfId="44849" xr:uid="{FF0A0608-F77C-41AB-A00F-3B5B833A29CA}"/>
    <cellStyle name="Millares 3 2 4 2 6" xfId="5363" xr:uid="{00000000-0005-0000-0000-0000A67E0000}"/>
    <cellStyle name="Millares 3 2 4 2 6 2" xfId="27456" xr:uid="{00000000-0005-0000-0000-0000A77E0000}"/>
    <cellStyle name="Millares 3 2 4 2 7" xfId="15444" xr:uid="{00000000-0005-0000-0000-0000A87E0000}"/>
    <cellStyle name="Millares 3 2 4 2 7 2" xfId="32341" xr:uid="{00000000-0005-0000-0000-0000A97E0000}"/>
    <cellStyle name="Millares 3 2 4 2 8" xfId="19747" xr:uid="{00000000-0005-0000-0000-0000AA7E0000}"/>
    <cellStyle name="Millares 3 2 4 2 9" xfId="10274" xr:uid="{00000000-0005-0000-0000-0000AB7E0000}"/>
    <cellStyle name="Millares 3 2 4 3" xfId="755" xr:uid="{00000000-0005-0000-0000-0000AC7E0000}"/>
    <cellStyle name="Millares 3 2 4 3 2" xfId="16794" xr:uid="{00000000-0005-0000-0000-0000AD7E0000}"/>
    <cellStyle name="Millares 3 2 4 3 3" xfId="15795" xr:uid="{00000000-0005-0000-0000-0000AE7E0000}"/>
    <cellStyle name="Millares 3 2 4 3 4" xfId="20098" xr:uid="{00000000-0005-0000-0000-0000AF7E0000}"/>
    <cellStyle name="Millares 3 2 4 4" xfId="1218" xr:uid="{00000000-0005-0000-0000-0000B07E0000}"/>
    <cellStyle name="Millares 3 2 4 4 2" xfId="3663" xr:uid="{00000000-0005-0000-0000-0000B17E0000}"/>
    <cellStyle name="Millares 3 2 4 4 2 2" xfId="17773" xr:uid="{00000000-0005-0000-0000-0000B27E0000}"/>
    <cellStyle name="Millares 3 2 4 4 2 2 2" xfId="30666" xr:uid="{00000000-0005-0000-0000-0000B37E0000}"/>
    <cellStyle name="Millares 3 2 4 4 2 3" xfId="13484" xr:uid="{00000000-0005-0000-0000-0000B47E0000}"/>
    <cellStyle name="Millares 3 2 4 4 2 3 2" xfId="35551" xr:uid="{00000000-0005-0000-0000-0000B57E0000}"/>
    <cellStyle name="Millares 3 2 4 4 2 4" xfId="8606" xr:uid="{00000000-0005-0000-0000-0000B67E0000}"/>
    <cellStyle name="Millares 3 2 4 4 2 5" xfId="25731" xr:uid="{00000000-0005-0000-0000-0000B77E0000}"/>
    <cellStyle name="Millares 3 2 4 4 2 6" xfId="40560" xr:uid="{00000000-0005-0000-0000-0000B87E0000}"/>
    <cellStyle name="Millares 3 2 4 4 2 7" xfId="45623" xr:uid="{66A98119-8B54-4945-9BC0-1E200D284B07}"/>
    <cellStyle name="Millares 3 2 4 4 3" xfId="6137" xr:uid="{00000000-0005-0000-0000-0000B97E0000}"/>
    <cellStyle name="Millares 3 2 4 4 3 2" xfId="28230" xr:uid="{00000000-0005-0000-0000-0000BA7E0000}"/>
    <cellStyle name="Millares 3 2 4 4 4" xfId="15280" xr:uid="{00000000-0005-0000-0000-0000BB7E0000}"/>
    <cellStyle name="Millares 3 2 4 4 4 2" xfId="33115" xr:uid="{00000000-0005-0000-0000-0000BC7E0000}"/>
    <cellStyle name="Millares 3 2 4 4 5" xfId="20539" xr:uid="{00000000-0005-0000-0000-0000BD7E0000}"/>
    <cellStyle name="Millares 3 2 4 4 6" xfId="11048" xr:uid="{00000000-0005-0000-0000-0000BE7E0000}"/>
    <cellStyle name="Millares 3 2 4 4 7" xfId="23189" xr:uid="{00000000-0005-0000-0000-0000BF7E0000}"/>
    <cellStyle name="Millares 3 2 4 4 8" xfId="38019" xr:uid="{00000000-0005-0000-0000-0000C07E0000}"/>
    <cellStyle name="Millares 3 2 4 4 9" xfId="43087" xr:uid="{03093768-B7CE-4440-8A17-FAD38B8BFBEB}"/>
    <cellStyle name="Millares 3 2 4 5" xfId="1834" xr:uid="{00000000-0005-0000-0000-0000C17E0000}"/>
    <cellStyle name="Millares 3 2 4 5 2" xfId="4276" xr:uid="{00000000-0005-0000-0000-0000C27E0000}"/>
    <cellStyle name="Millares 3 2 4 5 2 2" xfId="18386" xr:uid="{00000000-0005-0000-0000-0000C37E0000}"/>
    <cellStyle name="Millares 3 2 4 5 2 2 2" xfId="31279" xr:uid="{00000000-0005-0000-0000-0000C47E0000}"/>
    <cellStyle name="Millares 3 2 4 5 2 3" xfId="14097" xr:uid="{00000000-0005-0000-0000-0000C57E0000}"/>
    <cellStyle name="Millares 3 2 4 5 2 3 2" xfId="36164" xr:uid="{00000000-0005-0000-0000-0000C67E0000}"/>
    <cellStyle name="Millares 3 2 4 5 2 4" xfId="9219" xr:uid="{00000000-0005-0000-0000-0000C77E0000}"/>
    <cellStyle name="Millares 3 2 4 5 2 5" xfId="26344" xr:uid="{00000000-0005-0000-0000-0000C87E0000}"/>
    <cellStyle name="Millares 3 2 4 5 2 6" xfId="41173" xr:uid="{00000000-0005-0000-0000-0000C97E0000}"/>
    <cellStyle name="Millares 3 2 4 5 2 7" xfId="46236" xr:uid="{1897D016-6DE2-4F86-B35C-F7BC6B1687C4}"/>
    <cellStyle name="Millares 3 2 4 5 3" xfId="6750" xr:uid="{00000000-0005-0000-0000-0000CA7E0000}"/>
    <cellStyle name="Millares 3 2 4 5 3 2" xfId="28843" xr:uid="{00000000-0005-0000-0000-0000CB7E0000}"/>
    <cellStyle name="Millares 3 2 4 5 4" xfId="15911" xr:uid="{00000000-0005-0000-0000-0000CC7E0000}"/>
    <cellStyle name="Millares 3 2 4 5 4 2" xfId="33728" xr:uid="{00000000-0005-0000-0000-0000CD7E0000}"/>
    <cellStyle name="Millares 3 2 4 5 5" xfId="21152" xr:uid="{00000000-0005-0000-0000-0000CE7E0000}"/>
    <cellStyle name="Millares 3 2 4 5 6" xfId="11661" xr:uid="{00000000-0005-0000-0000-0000CF7E0000}"/>
    <cellStyle name="Millares 3 2 4 5 7" xfId="23802" xr:uid="{00000000-0005-0000-0000-0000D07E0000}"/>
    <cellStyle name="Millares 3 2 4 5 8" xfId="38632" xr:uid="{00000000-0005-0000-0000-0000D17E0000}"/>
    <cellStyle name="Millares 3 2 4 5 9" xfId="43700" xr:uid="{7F18F931-DBB9-45FD-B6B8-0F1CAD7F3E30}"/>
    <cellStyle name="Millares 3 2 4 6" xfId="2490" xr:uid="{00000000-0005-0000-0000-0000D27E0000}"/>
    <cellStyle name="Millares 3 2 4 6 2" xfId="4932" xr:uid="{00000000-0005-0000-0000-0000D37E0000}"/>
    <cellStyle name="Millares 3 2 4 6 2 2" xfId="19042" xr:uid="{00000000-0005-0000-0000-0000D47E0000}"/>
    <cellStyle name="Millares 3 2 4 6 2 2 2" xfId="31935" xr:uid="{00000000-0005-0000-0000-0000D57E0000}"/>
    <cellStyle name="Millares 3 2 4 6 2 3" xfId="14753" xr:uid="{00000000-0005-0000-0000-0000D67E0000}"/>
    <cellStyle name="Millares 3 2 4 6 2 3 2" xfId="36820" xr:uid="{00000000-0005-0000-0000-0000D77E0000}"/>
    <cellStyle name="Millares 3 2 4 6 2 4" xfId="9875" xr:uid="{00000000-0005-0000-0000-0000D87E0000}"/>
    <cellStyle name="Millares 3 2 4 6 2 5" xfId="27000" xr:uid="{00000000-0005-0000-0000-0000D97E0000}"/>
    <cellStyle name="Millares 3 2 4 6 2 6" xfId="41829" xr:uid="{00000000-0005-0000-0000-0000DA7E0000}"/>
    <cellStyle name="Millares 3 2 4 6 2 7" xfId="46892" xr:uid="{957472D2-DCC2-4E82-9096-24E59BE4EBEF}"/>
    <cellStyle name="Millares 3 2 4 6 3" xfId="7406" xr:uid="{00000000-0005-0000-0000-0000DB7E0000}"/>
    <cellStyle name="Millares 3 2 4 6 3 2" xfId="29499" xr:uid="{00000000-0005-0000-0000-0000DC7E0000}"/>
    <cellStyle name="Millares 3 2 4 6 4" xfId="16567" xr:uid="{00000000-0005-0000-0000-0000DD7E0000}"/>
    <cellStyle name="Millares 3 2 4 6 4 2" xfId="34384" xr:uid="{00000000-0005-0000-0000-0000DE7E0000}"/>
    <cellStyle name="Millares 3 2 4 6 5" xfId="21808" xr:uid="{00000000-0005-0000-0000-0000DF7E0000}"/>
    <cellStyle name="Millares 3 2 4 6 6" xfId="12317" xr:uid="{00000000-0005-0000-0000-0000E07E0000}"/>
    <cellStyle name="Millares 3 2 4 6 7" xfId="24458" xr:uid="{00000000-0005-0000-0000-0000E17E0000}"/>
    <cellStyle name="Millares 3 2 4 6 8" xfId="39288" xr:uid="{00000000-0005-0000-0000-0000E27E0000}"/>
    <cellStyle name="Millares 3 2 4 6 9" xfId="44356" xr:uid="{12D9235E-F3BF-46E3-88ED-DE7BCF9D8C6C}"/>
    <cellStyle name="Millares 3 2 4 7" xfId="943" xr:uid="{00000000-0005-0000-0000-0000E37E0000}"/>
    <cellStyle name="Millares 3 2 4 7 2" xfId="3388" xr:uid="{00000000-0005-0000-0000-0000E47E0000}"/>
    <cellStyle name="Millares 3 2 4 7 2 2" xfId="17498" xr:uid="{00000000-0005-0000-0000-0000E57E0000}"/>
    <cellStyle name="Millares 3 2 4 7 2 2 2" xfId="30391" xr:uid="{00000000-0005-0000-0000-0000E67E0000}"/>
    <cellStyle name="Millares 3 2 4 7 2 3" xfId="13209" xr:uid="{00000000-0005-0000-0000-0000E77E0000}"/>
    <cellStyle name="Millares 3 2 4 7 2 3 2" xfId="35276" xr:uid="{00000000-0005-0000-0000-0000E87E0000}"/>
    <cellStyle name="Millares 3 2 4 7 2 4" xfId="8331" xr:uid="{00000000-0005-0000-0000-0000E97E0000}"/>
    <cellStyle name="Millares 3 2 4 7 2 5" xfId="25456" xr:uid="{00000000-0005-0000-0000-0000EA7E0000}"/>
    <cellStyle name="Millares 3 2 4 7 2 6" xfId="40285" xr:uid="{00000000-0005-0000-0000-0000EB7E0000}"/>
    <cellStyle name="Millares 3 2 4 7 2 7" xfId="45348" xr:uid="{8CA26EDC-4E62-4E33-8F8A-C08D39EE6079}"/>
    <cellStyle name="Millares 3 2 4 7 3" xfId="5862" xr:uid="{00000000-0005-0000-0000-0000EC7E0000}"/>
    <cellStyle name="Millares 3 2 4 7 3 2" xfId="27955" xr:uid="{00000000-0005-0000-0000-0000ED7E0000}"/>
    <cellStyle name="Millares 3 2 4 7 4" xfId="20264" xr:uid="{00000000-0005-0000-0000-0000EE7E0000}"/>
    <cellStyle name="Millares 3 2 4 7 4 2" xfId="32840" xr:uid="{00000000-0005-0000-0000-0000EF7E0000}"/>
    <cellStyle name="Millares 3 2 4 7 5" xfId="10773" xr:uid="{00000000-0005-0000-0000-0000F07E0000}"/>
    <cellStyle name="Millares 3 2 4 7 6" xfId="22914" xr:uid="{00000000-0005-0000-0000-0000F17E0000}"/>
    <cellStyle name="Millares 3 2 4 7 7" xfId="37744" xr:uid="{00000000-0005-0000-0000-0000F27E0000}"/>
    <cellStyle name="Millares 3 2 4 7 8" xfId="42812" xr:uid="{E464496D-0326-4A6C-9CCE-C07C537B685F}"/>
    <cellStyle name="Millares 3 2 4 8" xfId="2725" xr:uid="{00000000-0005-0000-0000-0000F37E0000}"/>
    <cellStyle name="Millares 3 2 4 8 2" xfId="16835" xr:uid="{00000000-0005-0000-0000-0000F47E0000}"/>
    <cellStyle name="Millares 3 2 4 8 2 2" xfId="29728" xr:uid="{00000000-0005-0000-0000-0000F57E0000}"/>
    <cellStyle name="Millares 3 2 4 8 3" xfId="12546" xr:uid="{00000000-0005-0000-0000-0000F67E0000}"/>
    <cellStyle name="Millares 3 2 4 8 3 2" xfId="34613" xr:uid="{00000000-0005-0000-0000-0000F77E0000}"/>
    <cellStyle name="Millares 3 2 4 8 4" xfId="7668" xr:uid="{00000000-0005-0000-0000-0000F87E0000}"/>
    <cellStyle name="Millares 3 2 4 8 5" xfId="24791" xr:uid="{00000000-0005-0000-0000-0000F97E0000}"/>
    <cellStyle name="Millares 3 2 4 8 6" xfId="39620" xr:uid="{00000000-0005-0000-0000-0000FA7E0000}"/>
    <cellStyle name="Millares 3 2 4 8 7" xfId="44685" xr:uid="{B0F8208C-62C2-42E7-8B82-F872BB673882}"/>
    <cellStyle name="Millares 3 2 4 9" xfId="5197" xr:uid="{00000000-0005-0000-0000-0000FB7E0000}"/>
    <cellStyle name="Millares 3 2 4 9 2" xfId="27290" xr:uid="{00000000-0005-0000-0000-0000FC7E0000}"/>
    <cellStyle name="Millares 3 2 5" xfId="543" xr:uid="{00000000-0005-0000-0000-0000FD7E0000}"/>
    <cellStyle name="Millares 3 2 5 10" xfId="19903" xr:uid="{00000000-0005-0000-0000-0000FE7E0000}"/>
    <cellStyle name="Millares 3 2 5 11" xfId="10430" xr:uid="{00000000-0005-0000-0000-0000FF7E0000}"/>
    <cellStyle name="Millares 3 2 5 12" xfId="22571" xr:uid="{00000000-0005-0000-0000-0000007F0000}"/>
    <cellStyle name="Millares 3 2 5 13" xfId="37401" xr:uid="{00000000-0005-0000-0000-0000017F0000}"/>
    <cellStyle name="Millares 3 2 5 14" xfId="42469" xr:uid="{21CE74AB-F9A0-4FE6-9B6A-3DF0F4056891}"/>
    <cellStyle name="Millares 3 2 5 2" xfId="756" xr:uid="{00000000-0005-0000-0000-0000027F0000}"/>
    <cellStyle name="Millares 3 2 5 2 2" xfId="16795" xr:uid="{00000000-0005-0000-0000-0000037F0000}"/>
    <cellStyle name="Millares 3 2 5 2 3" xfId="15796" xr:uid="{00000000-0005-0000-0000-0000047F0000}"/>
    <cellStyle name="Millares 3 2 5 2 4" xfId="20099" xr:uid="{00000000-0005-0000-0000-0000057F0000}"/>
    <cellStyle name="Millares 3 2 5 3" xfId="1541" xr:uid="{00000000-0005-0000-0000-0000067F0000}"/>
    <cellStyle name="Millares 3 2 5 3 2" xfId="3983" xr:uid="{00000000-0005-0000-0000-0000077F0000}"/>
    <cellStyle name="Millares 3 2 5 3 2 2" xfId="18093" xr:uid="{00000000-0005-0000-0000-0000087F0000}"/>
    <cellStyle name="Millares 3 2 5 3 2 2 2" xfId="30986" xr:uid="{00000000-0005-0000-0000-0000097F0000}"/>
    <cellStyle name="Millares 3 2 5 3 2 3" xfId="13804" xr:uid="{00000000-0005-0000-0000-00000A7F0000}"/>
    <cellStyle name="Millares 3 2 5 3 2 3 2" xfId="35871" xr:uid="{00000000-0005-0000-0000-00000B7F0000}"/>
    <cellStyle name="Millares 3 2 5 3 2 4" xfId="8926" xr:uid="{00000000-0005-0000-0000-00000C7F0000}"/>
    <cellStyle name="Millares 3 2 5 3 2 5" xfId="26051" xr:uid="{00000000-0005-0000-0000-00000D7F0000}"/>
    <cellStyle name="Millares 3 2 5 3 2 6" xfId="40880" xr:uid="{00000000-0005-0000-0000-00000E7F0000}"/>
    <cellStyle name="Millares 3 2 5 3 2 7" xfId="45943" xr:uid="{539F4DE1-1A6F-4FD8-AB81-67F8175FF8DE}"/>
    <cellStyle name="Millares 3 2 5 3 3" xfId="6457" xr:uid="{00000000-0005-0000-0000-00000F7F0000}"/>
    <cellStyle name="Millares 3 2 5 3 3 2" xfId="28550" xr:uid="{00000000-0005-0000-0000-0000107F0000}"/>
    <cellStyle name="Millares 3 2 5 3 4" xfId="15600" xr:uid="{00000000-0005-0000-0000-0000117F0000}"/>
    <cellStyle name="Millares 3 2 5 3 4 2" xfId="33435" xr:uid="{00000000-0005-0000-0000-0000127F0000}"/>
    <cellStyle name="Millares 3 2 5 3 5" xfId="20859" xr:uid="{00000000-0005-0000-0000-0000137F0000}"/>
    <cellStyle name="Millares 3 2 5 3 6" xfId="11368" xr:uid="{00000000-0005-0000-0000-0000147F0000}"/>
    <cellStyle name="Millares 3 2 5 3 7" xfId="23509" xr:uid="{00000000-0005-0000-0000-0000157F0000}"/>
    <cellStyle name="Millares 3 2 5 3 8" xfId="38339" xr:uid="{00000000-0005-0000-0000-0000167F0000}"/>
    <cellStyle name="Millares 3 2 5 3 9" xfId="43407" xr:uid="{19517583-662C-4BF0-9B61-99A572D95283}"/>
    <cellStyle name="Millares 3 2 5 4" xfId="2154" xr:uid="{00000000-0005-0000-0000-0000177F0000}"/>
    <cellStyle name="Millares 3 2 5 4 2" xfId="4596" xr:uid="{00000000-0005-0000-0000-0000187F0000}"/>
    <cellStyle name="Millares 3 2 5 4 2 2" xfId="18706" xr:uid="{00000000-0005-0000-0000-0000197F0000}"/>
    <cellStyle name="Millares 3 2 5 4 2 2 2" xfId="31599" xr:uid="{00000000-0005-0000-0000-00001A7F0000}"/>
    <cellStyle name="Millares 3 2 5 4 2 3" xfId="14417" xr:uid="{00000000-0005-0000-0000-00001B7F0000}"/>
    <cellStyle name="Millares 3 2 5 4 2 3 2" xfId="36484" xr:uid="{00000000-0005-0000-0000-00001C7F0000}"/>
    <cellStyle name="Millares 3 2 5 4 2 4" xfId="9539" xr:uid="{00000000-0005-0000-0000-00001D7F0000}"/>
    <cellStyle name="Millares 3 2 5 4 2 5" xfId="26664" xr:uid="{00000000-0005-0000-0000-00001E7F0000}"/>
    <cellStyle name="Millares 3 2 5 4 2 6" xfId="41493" xr:uid="{00000000-0005-0000-0000-00001F7F0000}"/>
    <cellStyle name="Millares 3 2 5 4 2 7" xfId="46556" xr:uid="{02ABA56C-1D18-4EE3-94D6-344873AE7386}"/>
    <cellStyle name="Millares 3 2 5 4 3" xfId="7070" xr:uid="{00000000-0005-0000-0000-0000207F0000}"/>
    <cellStyle name="Millares 3 2 5 4 3 2" xfId="29163" xr:uid="{00000000-0005-0000-0000-0000217F0000}"/>
    <cellStyle name="Millares 3 2 5 4 4" xfId="16231" xr:uid="{00000000-0005-0000-0000-0000227F0000}"/>
    <cellStyle name="Millares 3 2 5 4 4 2" xfId="34048" xr:uid="{00000000-0005-0000-0000-0000237F0000}"/>
    <cellStyle name="Millares 3 2 5 4 5" xfId="21472" xr:uid="{00000000-0005-0000-0000-0000247F0000}"/>
    <cellStyle name="Millares 3 2 5 4 6" xfId="11981" xr:uid="{00000000-0005-0000-0000-0000257F0000}"/>
    <cellStyle name="Millares 3 2 5 4 7" xfId="24122" xr:uid="{00000000-0005-0000-0000-0000267F0000}"/>
    <cellStyle name="Millares 3 2 5 4 8" xfId="38952" xr:uid="{00000000-0005-0000-0000-0000277F0000}"/>
    <cellStyle name="Millares 3 2 5 4 9" xfId="44020" xr:uid="{FA5F3786-3212-4CAA-9B13-DA1BE4D1F0D4}"/>
    <cellStyle name="Millares 3 2 5 5" xfId="1099" xr:uid="{00000000-0005-0000-0000-0000287F0000}"/>
    <cellStyle name="Millares 3 2 5 5 2" xfId="3544" xr:uid="{00000000-0005-0000-0000-0000297F0000}"/>
    <cellStyle name="Millares 3 2 5 5 2 2" xfId="17654" xr:uid="{00000000-0005-0000-0000-00002A7F0000}"/>
    <cellStyle name="Millares 3 2 5 5 2 2 2" xfId="30547" xr:uid="{00000000-0005-0000-0000-00002B7F0000}"/>
    <cellStyle name="Millares 3 2 5 5 2 3" xfId="13365" xr:uid="{00000000-0005-0000-0000-00002C7F0000}"/>
    <cellStyle name="Millares 3 2 5 5 2 3 2" xfId="35432" xr:uid="{00000000-0005-0000-0000-00002D7F0000}"/>
    <cellStyle name="Millares 3 2 5 5 2 4" xfId="8487" xr:uid="{00000000-0005-0000-0000-00002E7F0000}"/>
    <cellStyle name="Millares 3 2 5 5 2 5" xfId="25612" xr:uid="{00000000-0005-0000-0000-00002F7F0000}"/>
    <cellStyle name="Millares 3 2 5 5 2 6" xfId="40441" xr:uid="{00000000-0005-0000-0000-0000307F0000}"/>
    <cellStyle name="Millares 3 2 5 5 2 7" xfId="45504" xr:uid="{F65371B8-7D09-4F4E-AA30-8EF0B901CC31}"/>
    <cellStyle name="Millares 3 2 5 5 3" xfId="6018" xr:uid="{00000000-0005-0000-0000-0000317F0000}"/>
    <cellStyle name="Millares 3 2 5 5 3 2" xfId="28111" xr:uid="{00000000-0005-0000-0000-0000327F0000}"/>
    <cellStyle name="Millares 3 2 5 5 4" xfId="20420" xr:uid="{00000000-0005-0000-0000-0000337F0000}"/>
    <cellStyle name="Millares 3 2 5 5 4 2" xfId="32996" xr:uid="{00000000-0005-0000-0000-0000347F0000}"/>
    <cellStyle name="Millares 3 2 5 5 5" xfId="10929" xr:uid="{00000000-0005-0000-0000-0000357F0000}"/>
    <cellStyle name="Millares 3 2 5 5 6" xfId="23070" xr:uid="{00000000-0005-0000-0000-0000367F0000}"/>
    <cellStyle name="Millares 3 2 5 5 7" xfId="37900" xr:uid="{00000000-0005-0000-0000-0000377F0000}"/>
    <cellStyle name="Millares 3 2 5 5 8" xfId="42968" xr:uid="{C5B78F3E-329D-43F4-981D-8AE527699E05}"/>
    <cellStyle name="Millares 3 2 5 6" xfId="3045" xr:uid="{00000000-0005-0000-0000-0000387F0000}"/>
    <cellStyle name="Millares 3 2 5 6 2" xfId="17155" xr:uid="{00000000-0005-0000-0000-0000397F0000}"/>
    <cellStyle name="Millares 3 2 5 6 2 2" xfId="30048" xr:uid="{00000000-0005-0000-0000-00003A7F0000}"/>
    <cellStyle name="Millares 3 2 5 6 3" xfId="12866" xr:uid="{00000000-0005-0000-0000-00003B7F0000}"/>
    <cellStyle name="Millares 3 2 5 6 3 2" xfId="34933" xr:uid="{00000000-0005-0000-0000-00003C7F0000}"/>
    <cellStyle name="Millares 3 2 5 6 4" xfId="7988" xr:uid="{00000000-0005-0000-0000-00003D7F0000}"/>
    <cellStyle name="Millares 3 2 5 6 5" xfId="25113" xr:uid="{00000000-0005-0000-0000-00003E7F0000}"/>
    <cellStyle name="Millares 3 2 5 6 6" xfId="39942" xr:uid="{00000000-0005-0000-0000-00003F7F0000}"/>
    <cellStyle name="Millares 3 2 5 6 7" xfId="45005" xr:uid="{B09BF21C-9542-464B-BAD6-1160543D1343}"/>
    <cellStyle name="Millares 3 2 5 7" xfId="5519" xr:uid="{00000000-0005-0000-0000-0000407F0000}"/>
    <cellStyle name="Millares 3 2 5 7 2" xfId="27612" xr:uid="{00000000-0005-0000-0000-0000417F0000}"/>
    <cellStyle name="Millares 3 2 5 8" xfId="15161" xr:uid="{00000000-0005-0000-0000-0000427F0000}"/>
    <cellStyle name="Millares 3 2 5 8 2" xfId="32497" xr:uid="{00000000-0005-0000-0000-0000437F0000}"/>
    <cellStyle name="Millares 3 2 5 9" xfId="19491" xr:uid="{00000000-0005-0000-0000-0000447F0000}"/>
    <cellStyle name="Millares 3 2 6" xfId="365" xr:uid="{00000000-0005-0000-0000-0000457F0000}"/>
    <cellStyle name="Millares 3 2 6 10" xfId="10258" xr:uid="{00000000-0005-0000-0000-0000467F0000}"/>
    <cellStyle name="Millares 3 2 6 11" xfId="22399" xr:uid="{00000000-0005-0000-0000-0000477F0000}"/>
    <cellStyle name="Millares 3 2 6 12" xfId="37229" xr:uid="{00000000-0005-0000-0000-0000487F0000}"/>
    <cellStyle name="Millares 3 2 6 13" xfId="42297" xr:uid="{CAFCB34A-7A17-475D-9073-024A913B9DCC}"/>
    <cellStyle name="Millares 3 2 6 2" xfId="1369" xr:uid="{00000000-0005-0000-0000-0000497F0000}"/>
    <cellStyle name="Millares 3 2 6 2 2" xfId="3811" xr:uid="{00000000-0005-0000-0000-00004A7F0000}"/>
    <cellStyle name="Millares 3 2 6 2 2 2" xfId="17921" xr:uid="{00000000-0005-0000-0000-00004B7F0000}"/>
    <cellStyle name="Millares 3 2 6 2 2 2 2" xfId="30814" xr:uid="{00000000-0005-0000-0000-00004C7F0000}"/>
    <cellStyle name="Millares 3 2 6 2 2 3" xfId="13632" xr:uid="{00000000-0005-0000-0000-00004D7F0000}"/>
    <cellStyle name="Millares 3 2 6 2 2 3 2" xfId="35699" xr:uid="{00000000-0005-0000-0000-00004E7F0000}"/>
    <cellStyle name="Millares 3 2 6 2 2 4" xfId="8754" xr:uid="{00000000-0005-0000-0000-00004F7F0000}"/>
    <cellStyle name="Millares 3 2 6 2 2 5" xfId="25879" xr:uid="{00000000-0005-0000-0000-0000507F0000}"/>
    <cellStyle name="Millares 3 2 6 2 2 6" xfId="40708" xr:uid="{00000000-0005-0000-0000-0000517F0000}"/>
    <cellStyle name="Millares 3 2 6 2 2 7" xfId="45771" xr:uid="{3E5B9E32-B4B8-4130-9295-36DB738DEA7C}"/>
    <cellStyle name="Millares 3 2 6 2 3" xfId="6285" xr:uid="{00000000-0005-0000-0000-0000527F0000}"/>
    <cellStyle name="Millares 3 2 6 2 3 2" xfId="28378" xr:uid="{00000000-0005-0000-0000-0000537F0000}"/>
    <cellStyle name="Millares 3 2 6 2 4" xfId="15428" xr:uid="{00000000-0005-0000-0000-0000547F0000}"/>
    <cellStyle name="Millares 3 2 6 2 4 2" xfId="33263" xr:uid="{00000000-0005-0000-0000-0000557F0000}"/>
    <cellStyle name="Millares 3 2 6 2 5" xfId="20687" xr:uid="{00000000-0005-0000-0000-0000567F0000}"/>
    <cellStyle name="Millares 3 2 6 2 6" xfId="11196" xr:uid="{00000000-0005-0000-0000-0000577F0000}"/>
    <cellStyle name="Millares 3 2 6 2 7" xfId="23337" xr:uid="{00000000-0005-0000-0000-0000587F0000}"/>
    <cellStyle name="Millares 3 2 6 2 8" xfId="38167" xr:uid="{00000000-0005-0000-0000-0000597F0000}"/>
    <cellStyle name="Millares 3 2 6 2 9" xfId="43235" xr:uid="{CD21DC10-FF98-4E49-9279-40A48689F597}"/>
    <cellStyle name="Millares 3 2 6 3" xfId="1982" xr:uid="{00000000-0005-0000-0000-00005A7F0000}"/>
    <cellStyle name="Millares 3 2 6 3 2" xfId="4424" xr:uid="{00000000-0005-0000-0000-00005B7F0000}"/>
    <cellStyle name="Millares 3 2 6 3 2 2" xfId="18534" xr:uid="{00000000-0005-0000-0000-00005C7F0000}"/>
    <cellStyle name="Millares 3 2 6 3 2 2 2" xfId="31427" xr:uid="{00000000-0005-0000-0000-00005D7F0000}"/>
    <cellStyle name="Millares 3 2 6 3 2 3" xfId="14245" xr:uid="{00000000-0005-0000-0000-00005E7F0000}"/>
    <cellStyle name="Millares 3 2 6 3 2 3 2" xfId="36312" xr:uid="{00000000-0005-0000-0000-00005F7F0000}"/>
    <cellStyle name="Millares 3 2 6 3 2 4" xfId="9367" xr:uid="{00000000-0005-0000-0000-0000607F0000}"/>
    <cellStyle name="Millares 3 2 6 3 2 5" xfId="26492" xr:uid="{00000000-0005-0000-0000-0000617F0000}"/>
    <cellStyle name="Millares 3 2 6 3 2 6" xfId="41321" xr:uid="{00000000-0005-0000-0000-0000627F0000}"/>
    <cellStyle name="Millares 3 2 6 3 2 7" xfId="46384" xr:uid="{D9DDFFC5-6133-484E-8DEF-26CAAD509105}"/>
    <cellStyle name="Millares 3 2 6 3 3" xfId="6898" xr:uid="{00000000-0005-0000-0000-0000637F0000}"/>
    <cellStyle name="Millares 3 2 6 3 3 2" xfId="28991" xr:uid="{00000000-0005-0000-0000-0000647F0000}"/>
    <cellStyle name="Millares 3 2 6 3 4" xfId="16059" xr:uid="{00000000-0005-0000-0000-0000657F0000}"/>
    <cellStyle name="Millares 3 2 6 3 4 2" xfId="33876" xr:uid="{00000000-0005-0000-0000-0000667F0000}"/>
    <cellStyle name="Millares 3 2 6 3 5" xfId="21300" xr:uid="{00000000-0005-0000-0000-0000677F0000}"/>
    <cellStyle name="Millares 3 2 6 3 6" xfId="11809" xr:uid="{00000000-0005-0000-0000-0000687F0000}"/>
    <cellStyle name="Millares 3 2 6 3 7" xfId="23950" xr:uid="{00000000-0005-0000-0000-0000697F0000}"/>
    <cellStyle name="Millares 3 2 6 3 8" xfId="38780" xr:uid="{00000000-0005-0000-0000-00006A7F0000}"/>
    <cellStyle name="Millares 3 2 6 3 9" xfId="43848" xr:uid="{A74AD284-A1FC-40F4-B2EF-E9E126540189}"/>
    <cellStyle name="Millares 3 2 6 4" xfId="2623" xr:uid="{00000000-0005-0000-0000-00006B7F0000}"/>
    <cellStyle name="Millares 3 2 6 4 2" xfId="5063" xr:uid="{00000000-0005-0000-0000-00006C7F0000}"/>
    <cellStyle name="Millares 3 2 6 4 2 2" xfId="19173" xr:uid="{00000000-0005-0000-0000-00006D7F0000}"/>
    <cellStyle name="Millares 3 2 6 4 2 2 2" xfId="32066" xr:uid="{00000000-0005-0000-0000-00006E7F0000}"/>
    <cellStyle name="Millares 3 2 6 4 2 3" xfId="14884" xr:uid="{00000000-0005-0000-0000-00006F7F0000}"/>
    <cellStyle name="Millares 3 2 6 4 2 3 2" xfId="36951" xr:uid="{00000000-0005-0000-0000-0000707F0000}"/>
    <cellStyle name="Millares 3 2 6 4 2 4" xfId="10006" xr:uid="{00000000-0005-0000-0000-0000717F0000}"/>
    <cellStyle name="Millares 3 2 6 4 2 5" xfId="27131" xr:uid="{00000000-0005-0000-0000-0000727F0000}"/>
    <cellStyle name="Millares 3 2 6 4 2 6" xfId="41960" xr:uid="{00000000-0005-0000-0000-0000737F0000}"/>
    <cellStyle name="Millares 3 2 6 4 2 7" xfId="47023" xr:uid="{DED82665-7DAE-4A9E-BE7C-69BEDC824BD4}"/>
    <cellStyle name="Millares 3 2 6 4 3" xfId="7537" xr:uid="{00000000-0005-0000-0000-0000747F0000}"/>
    <cellStyle name="Millares 3 2 6 4 3 2" xfId="29630" xr:uid="{00000000-0005-0000-0000-0000757F0000}"/>
    <cellStyle name="Millares 3 2 6 4 4" xfId="16698" xr:uid="{00000000-0005-0000-0000-0000767F0000}"/>
    <cellStyle name="Millares 3 2 6 4 4 2" xfId="34515" xr:uid="{00000000-0005-0000-0000-0000777F0000}"/>
    <cellStyle name="Millares 3 2 6 4 5" xfId="21939" xr:uid="{00000000-0005-0000-0000-0000787F0000}"/>
    <cellStyle name="Millares 3 2 6 4 6" xfId="12448" xr:uid="{00000000-0005-0000-0000-0000797F0000}"/>
    <cellStyle name="Millares 3 2 6 4 7" xfId="24589" xr:uid="{00000000-0005-0000-0000-00007A7F0000}"/>
    <cellStyle name="Millares 3 2 6 4 8" xfId="39419" xr:uid="{00000000-0005-0000-0000-00007B7F0000}"/>
    <cellStyle name="Millares 3 2 6 4 9" xfId="44487" xr:uid="{1B53D581-6EEA-4505-994D-83CB8CA28007}"/>
    <cellStyle name="Millares 3 2 6 5" xfId="1147" xr:uid="{00000000-0005-0000-0000-00007C7F0000}"/>
    <cellStyle name="Millares 3 2 6 5 2" xfId="3592" xr:uid="{00000000-0005-0000-0000-00007D7F0000}"/>
    <cellStyle name="Millares 3 2 6 5 2 2" xfId="17702" xr:uid="{00000000-0005-0000-0000-00007E7F0000}"/>
    <cellStyle name="Millares 3 2 6 5 2 2 2" xfId="30595" xr:uid="{00000000-0005-0000-0000-00007F7F0000}"/>
    <cellStyle name="Millares 3 2 6 5 2 3" xfId="13413" xr:uid="{00000000-0005-0000-0000-0000807F0000}"/>
    <cellStyle name="Millares 3 2 6 5 2 3 2" xfId="35480" xr:uid="{00000000-0005-0000-0000-0000817F0000}"/>
    <cellStyle name="Millares 3 2 6 5 2 4" xfId="8535" xr:uid="{00000000-0005-0000-0000-0000827F0000}"/>
    <cellStyle name="Millares 3 2 6 5 2 5" xfId="25660" xr:uid="{00000000-0005-0000-0000-0000837F0000}"/>
    <cellStyle name="Millares 3 2 6 5 2 6" xfId="40489" xr:uid="{00000000-0005-0000-0000-0000847F0000}"/>
    <cellStyle name="Millares 3 2 6 5 2 7" xfId="45552" xr:uid="{89044631-9BB6-456E-85FF-34382AA2607B}"/>
    <cellStyle name="Millares 3 2 6 5 3" xfId="6066" xr:uid="{00000000-0005-0000-0000-0000857F0000}"/>
    <cellStyle name="Millares 3 2 6 5 3 2" xfId="28159" xr:uid="{00000000-0005-0000-0000-0000867F0000}"/>
    <cellStyle name="Millares 3 2 6 5 4" xfId="20468" xr:uid="{00000000-0005-0000-0000-0000877F0000}"/>
    <cellStyle name="Millares 3 2 6 5 4 2" xfId="33044" xr:uid="{00000000-0005-0000-0000-0000887F0000}"/>
    <cellStyle name="Millares 3 2 6 5 5" xfId="10977" xr:uid="{00000000-0005-0000-0000-0000897F0000}"/>
    <cellStyle name="Millares 3 2 6 5 6" xfId="23118" xr:uid="{00000000-0005-0000-0000-00008A7F0000}"/>
    <cellStyle name="Millares 3 2 6 5 7" xfId="37948" xr:uid="{00000000-0005-0000-0000-00008B7F0000}"/>
    <cellStyle name="Millares 3 2 6 5 8" xfId="43016" xr:uid="{7271E1C0-69D8-44BE-A250-37795BB245B6}"/>
    <cellStyle name="Millares 3 2 6 6" xfId="2873" xr:uid="{00000000-0005-0000-0000-00008C7F0000}"/>
    <cellStyle name="Millares 3 2 6 6 2" xfId="16983" xr:uid="{00000000-0005-0000-0000-00008D7F0000}"/>
    <cellStyle name="Millares 3 2 6 6 2 2" xfId="29876" xr:uid="{00000000-0005-0000-0000-00008E7F0000}"/>
    <cellStyle name="Millares 3 2 6 6 3" xfId="12694" xr:uid="{00000000-0005-0000-0000-00008F7F0000}"/>
    <cellStyle name="Millares 3 2 6 6 3 2" xfId="34761" xr:uid="{00000000-0005-0000-0000-0000907F0000}"/>
    <cellStyle name="Millares 3 2 6 6 4" xfId="7816" xr:uid="{00000000-0005-0000-0000-0000917F0000}"/>
    <cellStyle name="Millares 3 2 6 6 5" xfId="24941" xr:uid="{00000000-0005-0000-0000-0000927F0000}"/>
    <cellStyle name="Millares 3 2 6 6 6" xfId="39770" xr:uid="{00000000-0005-0000-0000-0000937F0000}"/>
    <cellStyle name="Millares 3 2 6 6 7" xfId="44833" xr:uid="{91141138-3C6C-48BD-8C2F-8A54C2822B24}"/>
    <cellStyle name="Millares 3 2 6 7" xfId="5347" xr:uid="{00000000-0005-0000-0000-0000947F0000}"/>
    <cellStyle name="Millares 3 2 6 7 2" xfId="27440" xr:uid="{00000000-0005-0000-0000-0000957F0000}"/>
    <cellStyle name="Millares 3 2 6 8" xfId="15209" xr:uid="{00000000-0005-0000-0000-0000967F0000}"/>
    <cellStyle name="Millares 3 2 6 8 2" xfId="32325" xr:uid="{00000000-0005-0000-0000-0000977F0000}"/>
    <cellStyle name="Millares 3 2 6 9" xfId="19731" xr:uid="{00000000-0005-0000-0000-0000987F0000}"/>
    <cellStyle name="Millares 3 2 7" xfId="752" xr:uid="{00000000-0005-0000-0000-0000997F0000}"/>
    <cellStyle name="Millares 3 2 7 2" xfId="16791" xr:uid="{00000000-0005-0000-0000-00009A7F0000}"/>
    <cellStyle name="Millares 3 2 7 3" xfId="15792" xr:uid="{00000000-0005-0000-0000-00009B7F0000}"/>
    <cellStyle name="Millares 3 2 7 4" xfId="20095" xr:uid="{00000000-0005-0000-0000-00009C7F0000}"/>
    <cellStyle name="Millares 3 2 8" xfId="1202" xr:uid="{00000000-0005-0000-0000-00009D7F0000}"/>
    <cellStyle name="Millares 3 2 8 2" xfId="3647" xr:uid="{00000000-0005-0000-0000-00009E7F0000}"/>
    <cellStyle name="Millares 3 2 8 2 2" xfId="17757" xr:uid="{00000000-0005-0000-0000-00009F7F0000}"/>
    <cellStyle name="Millares 3 2 8 2 2 2" xfId="30650" xr:uid="{00000000-0005-0000-0000-0000A07F0000}"/>
    <cellStyle name="Millares 3 2 8 2 3" xfId="13468" xr:uid="{00000000-0005-0000-0000-0000A17F0000}"/>
    <cellStyle name="Millares 3 2 8 2 3 2" xfId="35535" xr:uid="{00000000-0005-0000-0000-0000A27F0000}"/>
    <cellStyle name="Millares 3 2 8 2 4" xfId="8590" xr:uid="{00000000-0005-0000-0000-0000A37F0000}"/>
    <cellStyle name="Millares 3 2 8 2 5" xfId="25715" xr:uid="{00000000-0005-0000-0000-0000A47F0000}"/>
    <cellStyle name="Millares 3 2 8 2 6" xfId="40544" xr:uid="{00000000-0005-0000-0000-0000A57F0000}"/>
    <cellStyle name="Millares 3 2 8 2 7" xfId="45607" xr:uid="{25375A98-F2C9-4AD3-9B5C-9753A19DF5D1}"/>
    <cellStyle name="Millares 3 2 8 3" xfId="6121" xr:uid="{00000000-0005-0000-0000-0000A67F0000}"/>
    <cellStyle name="Millares 3 2 8 3 2" xfId="28214" xr:uid="{00000000-0005-0000-0000-0000A77F0000}"/>
    <cellStyle name="Millares 3 2 8 4" xfId="15264" xr:uid="{00000000-0005-0000-0000-0000A87F0000}"/>
    <cellStyle name="Millares 3 2 8 4 2" xfId="33099" xr:uid="{00000000-0005-0000-0000-0000A97F0000}"/>
    <cellStyle name="Millares 3 2 8 5" xfId="20523" xr:uid="{00000000-0005-0000-0000-0000AA7F0000}"/>
    <cellStyle name="Millares 3 2 8 6" xfId="11032" xr:uid="{00000000-0005-0000-0000-0000AB7F0000}"/>
    <cellStyle name="Millares 3 2 8 7" xfId="23173" xr:uid="{00000000-0005-0000-0000-0000AC7F0000}"/>
    <cellStyle name="Millares 3 2 8 8" xfId="38003" xr:uid="{00000000-0005-0000-0000-0000AD7F0000}"/>
    <cellStyle name="Millares 3 2 8 9" xfId="43071" xr:uid="{B06822CC-C7E0-4865-8659-BBAFC5D79124}"/>
    <cellStyle name="Millares 3 2 9" xfId="1818" xr:uid="{00000000-0005-0000-0000-0000AE7F0000}"/>
    <cellStyle name="Millares 3 2 9 2" xfId="4260" xr:uid="{00000000-0005-0000-0000-0000AF7F0000}"/>
    <cellStyle name="Millares 3 2 9 2 2" xfId="18370" xr:uid="{00000000-0005-0000-0000-0000B07F0000}"/>
    <cellStyle name="Millares 3 2 9 2 2 2" xfId="31263" xr:uid="{00000000-0005-0000-0000-0000B17F0000}"/>
    <cellStyle name="Millares 3 2 9 2 3" xfId="14081" xr:uid="{00000000-0005-0000-0000-0000B27F0000}"/>
    <cellStyle name="Millares 3 2 9 2 3 2" xfId="36148" xr:uid="{00000000-0005-0000-0000-0000B37F0000}"/>
    <cellStyle name="Millares 3 2 9 2 4" xfId="9203" xr:uid="{00000000-0005-0000-0000-0000B47F0000}"/>
    <cellStyle name="Millares 3 2 9 2 5" xfId="26328" xr:uid="{00000000-0005-0000-0000-0000B57F0000}"/>
    <cellStyle name="Millares 3 2 9 2 6" xfId="41157" xr:uid="{00000000-0005-0000-0000-0000B67F0000}"/>
    <cellStyle name="Millares 3 2 9 2 7" xfId="46220" xr:uid="{813C7372-C651-41B8-9277-570EC4E0A715}"/>
    <cellStyle name="Millares 3 2 9 3" xfId="6734" xr:uid="{00000000-0005-0000-0000-0000B77F0000}"/>
    <cellStyle name="Millares 3 2 9 3 2" xfId="28827" xr:uid="{00000000-0005-0000-0000-0000B87F0000}"/>
    <cellStyle name="Millares 3 2 9 4" xfId="15895" xr:uid="{00000000-0005-0000-0000-0000B97F0000}"/>
    <cellStyle name="Millares 3 2 9 4 2" xfId="33712" xr:uid="{00000000-0005-0000-0000-0000BA7F0000}"/>
    <cellStyle name="Millares 3 2 9 5" xfId="21136" xr:uid="{00000000-0005-0000-0000-0000BB7F0000}"/>
    <cellStyle name="Millares 3 2 9 6" xfId="11645" xr:uid="{00000000-0005-0000-0000-0000BC7F0000}"/>
    <cellStyle name="Millares 3 2 9 7" xfId="23786" xr:uid="{00000000-0005-0000-0000-0000BD7F0000}"/>
    <cellStyle name="Millares 3 2 9 8" xfId="38616" xr:uid="{00000000-0005-0000-0000-0000BE7F0000}"/>
    <cellStyle name="Millares 3 2 9 9" xfId="43684" xr:uid="{34AFFF30-FA58-4373-9F9A-59F93DD8C9D6}"/>
    <cellStyle name="Millares 3 20" xfId="5132" xr:uid="{00000000-0005-0000-0000-0000BF7F0000}"/>
    <cellStyle name="Millares 3 20 2" xfId="24729" xr:uid="{00000000-0005-0000-0000-0000C07F0000}"/>
    <cellStyle name="Millares 3 20 3" xfId="39558" xr:uid="{00000000-0005-0000-0000-0000C17F0000}"/>
    <cellStyle name="Millares 3 20 4" xfId="44626" xr:uid="{04C558DB-7CF8-4854-8315-B3E19569CEE5}"/>
    <cellStyle name="Millares 3 21" xfId="19318" xr:uid="{00000000-0005-0000-0000-0000C27F0000}"/>
    <cellStyle name="Millares 3 21 2" xfId="27227" xr:uid="{00000000-0005-0000-0000-0000C37F0000}"/>
    <cellStyle name="Millares 3 22" xfId="19502" xr:uid="{00000000-0005-0000-0000-0000C47F0000}"/>
    <cellStyle name="Millares 3 22 2" xfId="32112" xr:uid="{00000000-0005-0000-0000-0000C57F0000}"/>
    <cellStyle name="Millares 3 23" xfId="19524" xr:uid="{00000000-0005-0000-0000-0000C67F0000}"/>
    <cellStyle name="Millares 3 24" xfId="10045" xr:uid="{00000000-0005-0000-0000-0000C77F0000}"/>
    <cellStyle name="Millares 3 25" xfId="22035" xr:uid="{00000000-0005-0000-0000-0000C87F0000}"/>
    <cellStyle name="Millares 3 26" xfId="22187" xr:uid="{00000000-0005-0000-0000-0000C97F0000}"/>
    <cellStyle name="Millares 3 27" xfId="37017" xr:uid="{00000000-0005-0000-0000-0000CA7F0000}"/>
    <cellStyle name="Millares 3 28" xfId="42090" xr:uid="{D11EC8D4-BF12-4413-B2C7-F4D056473A35}"/>
    <cellStyle name="Millares 3 3" xfId="154" xr:uid="{00000000-0005-0000-0000-0000CB7F0000}"/>
    <cellStyle name="Millares 3 3 10" xfId="2466" xr:uid="{00000000-0005-0000-0000-0000CC7F0000}"/>
    <cellStyle name="Millares 3 3 10 2" xfId="4908" xr:uid="{00000000-0005-0000-0000-0000CD7F0000}"/>
    <cellStyle name="Millares 3 3 10 2 2" xfId="19018" xr:uid="{00000000-0005-0000-0000-0000CE7F0000}"/>
    <cellStyle name="Millares 3 3 10 2 2 2" xfId="31911" xr:uid="{00000000-0005-0000-0000-0000CF7F0000}"/>
    <cellStyle name="Millares 3 3 10 2 3" xfId="14729" xr:uid="{00000000-0005-0000-0000-0000D07F0000}"/>
    <cellStyle name="Millares 3 3 10 2 3 2" xfId="36796" xr:uid="{00000000-0005-0000-0000-0000D17F0000}"/>
    <cellStyle name="Millares 3 3 10 2 4" xfId="9851" xr:uid="{00000000-0005-0000-0000-0000D27F0000}"/>
    <cellStyle name="Millares 3 3 10 2 5" xfId="26976" xr:uid="{00000000-0005-0000-0000-0000D37F0000}"/>
    <cellStyle name="Millares 3 3 10 2 6" xfId="41805" xr:uid="{00000000-0005-0000-0000-0000D47F0000}"/>
    <cellStyle name="Millares 3 3 10 2 7" xfId="46868" xr:uid="{FB3FEB29-3BDC-4743-B910-4FF3B1EF9E3A}"/>
    <cellStyle name="Millares 3 3 10 3" xfId="7382" xr:uid="{00000000-0005-0000-0000-0000D57F0000}"/>
    <cellStyle name="Millares 3 3 10 3 2" xfId="29475" xr:uid="{00000000-0005-0000-0000-0000D67F0000}"/>
    <cellStyle name="Millares 3 3 10 4" xfId="16543" xr:uid="{00000000-0005-0000-0000-0000D77F0000}"/>
    <cellStyle name="Millares 3 3 10 4 2" xfId="34360" xr:uid="{00000000-0005-0000-0000-0000D87F0000}"/>
    <cellStyle name="Millares 3 3 10 5" xfId="21784" xr:uid="{00000000-0005-0000-0000-0000D97F0000}"/>
    <cellStyle name="Millares 3 3 10 6" xfId="12293" xr:uid="{00000000-0005-0000-0000-0000DA7F0000}"/>
    <cellStyle name="Millares 3 3 10 7" xfId="24434" xr:uid="{00000000-0005-0000-0000-0000DB7F0000}"/>
    <cellStyle name="Millares 3 3 10 8" xfId="39264" xr:uid="{00000000-0005-0000-0000-0000DC7F0000}"/>
    <cellStyle name="Millares 3 3 10 9" xfId="44332" xr:uid="{C6CACEE1-C754-4141-BE55-C847570A98B4}"/>
    <cellStyle name="Millares 3 3 11" xfId="928" xr:uid="{00000000-0005-0000-0000-0000DD7F0000}"/>
    <cellStyle name="Millares 3 3 11 2" xfId="3373" xr:uid="{00000000-0005-0000-0000-0000DE7F0000}"/>
    <cellStyle name="Millares 3 3 11 2 2" xfId="17483" xr:uid="{00000000-0005-0000-0000-0000DF7F0000}"/>
    <cellStyle name="Millares 3 3 11 2 2 2" xfId="30376" xr:uid="{00000000-0005-0000-0000-0000E07F0000}"/>
    <cellStyle name="Millares 3 3 11 2 3" xfId="13194" xr:uid="{00000000-0005-0000-0000-0000E17F0000}"/>
    <cellStyle name="Millares 3 3 11 2 3 2" xfId="35261" xr:uid="{00000000-0005-0000-0000-0000E27F0000}"/>
    <cellStyle name="Millares 3 3 11 2 4" xfId="8316" xr:uid="{00000000-0005-0000-0000-0000E37F0000}"/>
    <cellStyle name="Millares 3 3 11 2 5" xfId="25441" xr:uid="{00000000-0005-0000-0000-0000E47F0000}"/>
    <cellStyle name="Millares 3 3 11 2 6" xfId="40270" xr:uid="{00000000-0005-0000-0000-0000E57F0000}"/>
    <cellStyle name="Millares 3 3 11 2 7" xfId="45333" xr:uid="{36272202-DBC2-42FB-BFAE-16044236D8AB}"/>
    <cellStyle name="Millares 3 3 11 3" xfId="5847" xr:uid="{00000000-0005-0000-0000-0000E67F0000}"/>
    <cellStyle name="Millares 3 3 11 3 2" xfId="27940" xr:uid="{00000000-0005-0000-0000-0000E77F0000}"/>
    <cellStyle name="Millares 3 3 11 4" xfId="20249" xr:uid="{00000000-0005-0000-0000-0000E87F0000}"/>
    <cellStyle name="Millares 3 3 11 4 2" xfId="32825" xr:uid="{00000000-0005-0000-0000-0000E97F0000}"/>
    <cellStyle name="Millares 3 3 11 5" xfId="10758" xr:uid="{00000000-0005-0000-0000-0000EA7F0000}"/>
    <cellStyle name="Millares 3 3 11 6" xfId="22899" xr:uid="{00000000-0005-0000-0000-0000EB7F0000}"/>
    <cellStyle name="Millares 3 3 11 7" xfId="37729" xr:uid="{00000000-0005-0000-0000-0000EC7F0000}"/>
    <cellStyle name="Millares 3 3 11 8" xfId="42797" xr:uid="{52968F32-9151-43B3-9B77-6A9B48C40FC3}"/>
    <cellStyle name="Millares 3 3 12" xfId="2710" xr:uid="{00000000-0005-0000-0000-0000ED7F0000}"/>
    <cellStyle name="Millares 3 3 12 2" xfId="7623" xr:uid="{00000000-0005-0000-0000-0000EE7F0000}"/>
    <cellStyle name="Millares 3 3 12 2 2" xfId="27217" xr:uid="{00000000-0005-0000-0000-0000EF7F0000}"/>
    <cellStyle name="Millares 3 3 12 2 3" xfId="42046" xr:uid="{00000000-0005-0000-0000-0000F07F0000}"/>
    <cellStyle name="Millares 3 3 12 2 4" xfId="47108" xr:uid="{AE7F1255-0373-406B-814E-929190461928}"/>
    <cellStyle name="Millares 3 3 12 3" xfId="22025" xr:uid="{00000000-0005-0000-0000-0000F17F0000}"/>
    <cellStyle name="Millares 3 3 12 3 2" xfId="29713" xr:uid="{00000000-0005-0000-0000-0000F27F0000}"/>
    <cellStyle name="Millares 3 3 12 4" xfId="12531" xr:uid="{00000000-0005-0000-0000-0000F37F0000}"/>
    <cellStyle name="Millares 3 3 12 4 2" xfId="34598" xr:uid="{00000000-0005-0000-0000-0000F47F0000}"/>
    <cellStyle name="Millares 3 3 12 5" xfId="24675" xr:uid="{00000000-0005-0000-0000-0000F57F0000}"/>
    <cellStyle name="Millares 3 3 12 6" xfId="39504" xr:uid="{00000000-0005-0000-0000-0000F67F0000}"/>
    <cellStyle name="Millares 3 3 12 7" xfId="44572" xr:uid="{BDB8DAFB-2CD7-4706-A91C-410BB0BD73F9}"/>
    <cellStyle name="Millares 3 3 13" xfId="5178" xr:uid="{00000000-0005-0000-0000-0000F77F0000}"/>
    <cellStyle name="Millares 3 3 13 2" xfId="16781" xr:uid="{00000000-0005-0000-0000-0000F87F0000}"/>
    <cellStyle name="Millares 3 3 13 3" xfId="24773" xr:uid="{00000000-0005-0000-0000-0000F97F0000}"/>
    <cellStyle name="Millares 3 3 13 4" xfId="39602" xr:uid="{00000000-0005-0000-0000-0000FA7F0000}"/>
    <cellStyle name="Millares 3 3 13 5" xfId="44670" xr:uid="{4674524E-5E79-4EF8-B239-19F4717DA40F}"/>
    <cellStyle name="Millares 3 3 14" xfId="14990" xr:uid="{00000000-0005-0000-0000-0000FB7F0000}"/>
    <cellStyle name="Millares 3 3 14 2" xfId="27272" xr:uid="{00000000-0005-0000-0000-0000FC7F0000}"/>
    <cellStyle name="Millares 3 3 15" xfId="19320" xr:uid="{00000000-0005-0000-0000-0000FD7F0000}"/>
    <cellStyle name="Millares 3 3 15 2" xfId="32157" xr:uid="{00000000-0005-0000-0000-0000FE7F0000}"/>
    <cellStyle name="Millares 3 3 16" xfId="19568" xr:uid="{00000000-0005-0000-0000-0000FF7F0000}"/>
    <cellStyle name="Millares 3 3 17" xfId="10090" xr:uid="{00000000-0005-0000-0000-000000800000}"/>
    <cellStyle name="Millares 3 3 18" xfId="22102" xr:uid="{00000000-0005-0000-0000-000001800000}"/>
    <cellStyle name="Millares 3 3 19" xfId="22231" xr:uid="{00000000-0005-0000-0000-000002800000}"/>
    <cellStyle name="Millares 3 3 2" xfId="237" xr:uid="{00000000-0005-0000-0000-000003800000}"/>
    <cellStyle name="Millares 3 3 2 10" xfId="15051" xr:uid="{00000000-0005-0000-0000-000004800000}"/>
    <cellStyle name="Millares 3 3 2 10 2" xfId="32221" xr:uid="{00000000-0005-0000-0000-000005800000}"/>
    <cellStyle name="Millares 3 3 2 11" xfId="19381" xr:uid="{00000000-0005-0000-0000-000006800000}"/>
    <cellStyle name="Millares 3 3 2 12" xfId="19629" xr:uid="{00000000-0005-0000-0000-000007800000}"/>
    <cellStyle name="Millares 3 3 2 13" xfId="10154" xr:uid="{00000000-0005-0000-0000-000008800000}"/>
    <cellStyle name="Millares 3 3 2 14" xfId="22156" xr:uid="{00000000-0005-0000-0000-000009800000}"/>
    <cellStyle name="Millares 3 3 2 15" xfId="22295" xr:uid="{00000000-0005-0000-0000-00000A800000}"/>
    <cellStyle name="Millares 3 3 2 16" xfId="37125" xr:uid="{00000000-0005-0000-0000-00000B800000}"/>
    <cellStyle name="Millares 3 3 2 17" xfId="42195" xr:uid="{F19B90DC-1F67-4CBF-8158-85A5FA391AC7}"/>
    <cellStyle name="Millares 3 3 2 2" xfId="430" xr:uid="{00000000-0005-0000-0000-00000C800000}"/>
    <cellStyle name="Millares 3 3 2 2 10" xfId="22461" xr:uid="{00000000-0005-0000-0000-00000D800000}"/>
    <cellStyle name="Millares 3 3 2 2 11" xfId="37291" xr:uid="{00000000-0005-0000-0000-00000E800000}"/>
    <cellStyle name="Millares 3 3 2 2 12" xfId="42359" xr:uid="{EA5038BC-0279-4868-A4AD-6DBF499728A3}"/>
    <cellStyle name="Millares 3 3 2 2 2" xfId="2044" xr:uid="{00000000-0005-0000-0000-00000F800000}"/>
    <cellStyle name="Millares 3 3 2 2 2 2" xfId="4486" xr:uid="{00000000-0005-0000-0000-000010800000}"/>
    <cellStyle name="Millares 3 3 2 2 2 2 2" xfId="18596" xr:uid="{00000000-0005-0000-0000-000011800000}"/>
    <cellStyle name="Millares 3 3 2 2 2 2 2 2" xfId="31489" xr:uid="{00000000-0005-0000-0000-000012800000}"/>
    <cellStyle name="Millares 3 3 2 2 2 2 3" xfId="14307" xr:uid="{00000000-0005-0000-0000-000013800000}"/>
    <cellStyle name="Millares 3 3 2 2 2 2 3 2" xfId="36374" xr:uid="{00000000-0005-0000-0000-000014800000}"/>
    <cellStyle name="Millares 3 3 2 2 2 2 4" xfId="9429" xr:uid="{00000000-0005-0000-0000-000015800000}"/>
    <cellStyle name="Millares 3 3 2 2 2 2 5" xfId="26554" xr:uid="{00000000-0005-0000-0000-000016800000}"/>
    <cellStyle name="Millares 3 3 2 2 2 2 6" xfId="41383" xr:uid="{00000000-0005-0000-0000-000017800000}"/>
    <cellStyle name="Millares 3 3 2 2 2 2 7" xfId="46446" xr:uid="{4FCC1D2E-D498-40D0-9CA3-377BDF612C71}"/>
    <cellStyle name="Millares 3 3 2 2 2 3" xfId="6960" xr:uid="{00000000-0005-0000-0000-000018800000}"/>
    <cellStyle name="Millares 3 3 2 2 2 3 2" xfId="29053" xr:uid="{00000000-0005-0000-0000-000019800000}"/>
    <cellStyle name="Millares 3 3 2 2 2 4" xfId="16121" xr:uid="{00000000-0005-0000-0000-00001A800000}"/>
    <cellStyle name="Millares 3 3 2 2 2 4 2" xfId="33938" xr:uid="{00000000-0005-0000-0000-00001B800000}"/>
    <cellStyle name="Millares 3 3 2 2 2 5" xfId="21362" xr:uid="{00000000-0005-0000-0000-00001C800000}"/>
    <cellStyle name="Millares 3 3 2 2 2 6" xfId="11871" xr:uid="{00000000-0005-0000-0000-00001D800000}"/>
    <cellStyle name="Millares 3 3 2 2 2 7" xfId="24012" xr:uid="{00000000-0005-0000-0000-00001E800000}"/>
    <cellStyle name="Millares 3 3 2 2 2 8" xfId="38842" xr:uid="{00000000-0005-0000-0000-00001F800000}"/>
    <cellStyle name="Millares 3 3 2 2 2 9" xfId="43910" xr:uid="{C24672B6-B62B-45C1-BDD5-22CB8B0A8FD7}"/>
    <cellStyle name="Millares 3 3 2 2 3" xfId="2624" xr:uid="{00000000-0005-0000-0000-000020800000}"/>
    <cellStyle name="Millares 3 3 2 2 3 2" xfId="5064" xr:uid="{00000000-0005-0000-0000-000021800000}"/>
    <cellStyle name="Millares 3 3 2 2 3 2 2" xfId="19174" xr:uid="{00000000-0005-0000-0000-000022800000}"/>
    <cellStyle name="Millares 3 3 2 2 3 2 2 2" xfId="32067" xr:uid="{00000000-0005-0000-0000-000023800000}"/>
    <cellStyle name="Millares 3 3 2 2 3 2 3" xfId="14885" xr:uid="{00000000-0005-0000-0000-000024800000}"/>
    <cellStyle name="Millares 3 3 2 2 3 2 3 2" xfId="36952" xr:uid="{00000000-0005-0000-0000-000025800000}"/>
    <cellStyle name="Millares 3 3 2 2 3 2 4" xfId="10007" xr:uid="{00000000-0005-0000-0000-000026800000}"/>
    <cellStyle name="Millares 3 3 2 2 3 2 5" xfId="27132" xr:uid="{00000000-0005-0000-0000-000027800000}"/>
    <cellStyle name="Millares 3 3 2 2 3 2 6" xfId="41961" xr:uid="{00000000-0005-0000-0000-000028800000}"/>
    <cellStyle name="Millares 3 3 2 2 3 2 7" xfId="47024" xr:uid="{5D964385-52DA-4E4A-99C1-1E4E493BEF01}"/>
    <cellStyle name="Millares 3 3 2 2 3 3" xfId="7538" xr:uid="{00000000-0005-0000-0000-000029800000}"/>
    <cellStyle name="Millares 3 3 2 2 3 3 2" xfId="29631" xr:uid="{00000000-0005-0000-0000-00002A800000}"/>
    <cellStyle name="Millares 3 3 2 2 3 4" xfId="16699" xr:uid="{00000000-0005-0000-0000-00002B800000}"/>
    <cellStyle name="Millares 3 3 2 2 3 4 2" xfId="34516" xr:uid="{00000000-0005-0000-0000-00002C800000}"/>
    <cellStyle name="Millares 3 3 2 2 3 5" xfId="21940" xr:uid="{00000000-0005-0000-0000-00002D800000}"/>
    <cellStyle name="Millares 3 3 2 2 3 6" xfId="12449" xr:uid="{00000000-0005-0000-0000-00002E800000}"/>
    <cellStyle name="Millares 3 3 2 2 3 7" xfId="24590" xr:uid="{00000000-0005-0000-0000-00002F800000}"/>
    <cellStyle name="Millares 3 3 2 2 3 8" xfId="39420" xr:uid="{00000000-0005-0000-0000-000030800000}"/>
    <cellStyle name="Millares 3 3 2 2 3 9" xfId="44488" xr:uid="{61E3AD5B-6239-4AF3-A9EE-55FE93771F37}"/>
    <cellStyle name="Millares 3 3 2 2 4" xfId="1431" xr:uid="{00000000-0005-0000-0000-000031800000}"/>
    <cellStyle name="Millares 3 3 2 2 4 2" xfId="3873" xr:uid="{00000000-0005-0000-0000-000032800000}"/>
    <cellStyle name="Millares 3 3 2 2 4 2 2" xfId="17983" xr:uid="{00000000-0005-0000-0000-000033800000}"/>
    <cellStyle name="Millares 3 3 2 2 4 2 2 2" xfId="30876" xr:uid="{00000000-0005-0000-0000-000034800000}"/>
    <cellStyle name="Millares 3 3 2 2 4 2 3" xfId="13694" xr:uid="{00000000-0005-0000-0000-000035800000}"/>
    <cellStyle name="Millares 3 3 2 2 4 2 3 2" xfId="35761" xr:uid="{00000000-0005-0000-0000-000036800000}"/>
    <cellStyle name="Millares 3 3 2 2 4 2 4" xfId="8816" xr:uid="{00000000-0005-0000-0000-000037800000}"/>
    <cellStyle name="Millares 3 3 2 2 4 2 5" xfId="25941" xr:uid="{00000000-0005-0000-0000-000038800000}"/>
    <cellStyle name="Millares 3 3 2 2 4 2 6" xfId="40770" xr:uid="{00000000-0005-0000-0000-000039800000}"/>
    <cellStyle name="Millares 3 3 2 2 4 2 7" xfId="45833" xr:uid="{93232BA2-71D2-4B43-B7F8-7990DC167120}"/>
    <cellStyle name="Millares 3 3 2 2 4 3" xfId="6347" xr:uid="{00000000-0005-0000-0000-00003A800000}"/>
    <cellStyle name="Millares 3 3 2 2 4 3 2" xfId="28440" xr:uid="{00000000-0005-0000-0000-00003B800000}"/>
    <cellStyle name="Millares 3 3 2 2 4 4" xfId="20749" xr:uid="{00000000-0005-0000-0000-00003C800000}"/>
    <cellStyle name="Millares 3 3 2 2 4 4 2" xfId="33325" xr:uid="{00000000-0005-0000-0000-00003D800000}"/>
    <cellStyle name="Millares 3 3 2 2 4 5" xfId="11258" xr:uid="{00000000-0005-0000-0000-00003E800000}"/>
    <cellStyle name="Millares 3 3 2 2 4 6" xfId="23399" xr:uid="{00000000-0005-0000-0000-00003F800000}"/>
    <cellStyle name="Millares 3 3 2 2 4 7" xfId="38229" xr:uid="{00000000-0005-0000-0000-000040800000}"/>
    <cellStyle name="Millares 3 3 2 2 4 8" xfId="43297" xr:uid="{61C612F2-0C70-480D-8BE5-278B04AF1F08}"/>
    <cellStyle name="Millares 3 3 2 2 5" xfId="2935" xr:uid="{00000000-0005-0000-0000-000041800000}"/>
    <cellStyle name="Millares 3 3 2 2 5 2" xfId="17045" xr:uid="{00000000-0005-0000-0000-000042800000}"/>
    <cellStyle name="Millares 3 3 2 2 5 2 2" xfId="29938" xr:uid="{00000000-0005-0000-0000-000043800000}"/>
    <cellStyle name="Millares 3 3 2 2 5 3" xfId="12756" xr:uid="{00000000-0005-0000-0000-000044800000}"/>
    <cellStyle name="Millares 3 3 2 2 5 3 2" xfId="34823" xr:uid="{00000000-0005-0000-0000-000045800000}"/>
    <cellStyle name="Millares 3 3 2 2 5 4" xfId="7878" xr:uid="{00000000-0005-0000-0000-000046800000}"/>
    <cellStyle name="Millares 3 3 2 2 5 5" xfId="25003" xr:uid="{00000000-0005-0000-0000-000047800000}"/>
    <cellStyle name="Millares 3 3 2 2 5 6" xfId="39832" xr:uid="{00000000-0005-0000-0000-000048800000}"/>
    <cellStyle name="Millares 3 3 2 2 5 7" xfId="44895" xr:uid="{2D2155E2-090D-43C7-8936-FF1A1DF74B58}"/>
    <cellStyle name="Millares 3 3 2 2 6" xfId="5409" xr:uid="{00000000-0005-0000-0000-000049800000}"/>
    <cellStyle name="Millares 3 3 2 2 6 2" xfId="27502" xr:uid="{00000000-0005-0000-0000-00004A800000}"/>
    <cellStyle name="Millares 3 3 2 2 7" xfId="15490" xr:uid="{00000000-0005-0000-0000-00004B800000}"/>
    <cellStyle name="Millares 3 3 2 2 7 2" xfId="32387" xr:uid="{00000000-0005-0000-0000-00004C800000}"/>
    <cellStyle name="Millares 3 3 2 2 8" xfId="19793" xr:uid="{00000000-0005-0000-0000-00004D800000}"/>
    <cellStyle name="Millares 3 3 2 2 9" xfId="10320" xr:uid="{00000000-0005-0000-0000-00004E800000}"/>
    <cellStyle name="Millares 3 3 2 3" xfId="758" xr:uid="{00000000-0005-0000-0000-00004F800000}"/>
    <cellStyle name="Millares 3 3 2 3 2" xfId="16797" xr:uid="{00000000-0005-0000-0000-000050800000}"/>
    <cellStyle name="Millares 3 3 2 3 3" xfId="15798" xr:uid="{00000000-0005-0000-0000-000051800000}"/>
    <cellStyle name="Millares 3 3 2 3 4" xfId="20101" xr:uid="{00000000-0005-0000-0000-000052800000}"/>
    <cellStyle name="Millares 3 3 2 4" xfId="1264" xr:uid="{00000000-0005-0000-0000-000053800000}"/>
    <cellStyle name="Millares 3 3 2 4 2" xfId="3709" xr:uid="{00000000-0005-0000-0000-000054800000}"/>
    <cellStyle name="Millares 3 3 2 4 2 2" xfId="17819" xr:uid="{00000000-0005-0000-0000-000055800000}"/>
    <cellStyle name="Millares 3 3 2 4 2 2 2" xfId="30712" xr:uid="{00000000-0005-0000-0000-000056800000}"/>
    <cellStyle name="Millares 3 3 2 4 2 3" xfId="13530" xr:uid="{00000000-0005-0000-0000-000057800000}"/>
    <cellStyle name="Millares 3 3 2 4 2 3 2" xfId="35597" xr:uid="{00000000-0005-0000-0000-000058800000}"/>
    <cellStyle name="Millares 3 3 2 4 2 4" xfId="8652" xr:uid="{00000000-0005-0000-0000-000059800000}"/>
    <cellStyle name="Millares 3 3 2 4 2 5" xfId="25777" xr:uid="{00000000-0005-0000-0000-00005A800000}"/>
    <cellStyle name="Millares 3 3 2 4 2 6" xfId="40606" xr:uid="{00000000-0005-0000-0000-00005B800000}"/>
    <cellStyle name="Millares 3 3 2 4 2 7" xfId="45669" xr:uid="{3667AABD-46AF-4908-9811-5666DEC1ADFC}"/>
    <cellStyle name="Millares 3 3 2 4 3" xfId="6183" xr:uid="{00000000-0005-0000-0000-00005C800000}"/>
    <cellStyle name="Millares 3 3 2 4 3 2" xfId="28276" xr:uid="{00000000-0005-0000-0000-00005D800000}"/>
    <cellStyle name="Millares 3 3 2 4 4" xfId="15326" xr:uid="{00000000-0005-0000-0000-00005E800000}"/>
    <cellStyle name="Millares 3 3 2 4 4 2" xfId="33161" xr:uid="{00000000-0005-0000-0000-00005F800000}"/>
    <cellStyle name="Millares 3 3 2 4 5" xfId="20585" xr:uid="{00000000-0005-0000-0000-000060800000}"/>
    <cellStyle name="Millares 3 3 2 4 6" xfId="11094" xr:uid="{00000000-0005-0000-0000-000061800000}"/>
    <cellStyle name="Millares 3 3 2 4 7" xfId="23235" xr:uid="{00000000-0005-0000-0000-000062800000}"/>
    <cellStyle name="Millares 3 3 2 4 8" xfId="38065" xr:uid="{00000000-0005-0000-0000-000063800000}"/>
    <cellStyle name="Millares 3 3 2 4 9" xfId="43133" xr:uid="{C5A41D4E-320C-4726-8FDC-1669465666D6}"/>
    <cellStyle name="Millares 3 3 2 5" xfId="1880" xr:uid="{00000000-0005-0000-0000-000064800000}"/>
    <cellStyle name="Millares 3 3 2 5 2" xfId="4322" xr:uid="{00000000-0005-0000-0000-000065800000}"/>
    <cellStyle name="Millares 3 3 2 5 2 2" xfId="18432" xr:uid="{00000000-0005-0000-0000-000066800000}"/>
    <cellStyle name="Millares 3 3 2 5 2 2 2" xfId="31325" xr:uid="{00000000-0005-0000-0000-000067800000}"/>
    <cellStyle name="Millares 3 3 2 5 2 3" xfId="14143" xr:uid="{00000000-0005-0000-0000-000068800000}"/>
    <cellStyle name="Millares 3 3 2 5 2 3 2" xfId="36210" xr:uid="{00000000-0005-0000-0000-000069800000}"/>
    <cellStyle name="Millares 3 3 2 5 2 4" xfId="9265" xr:uid="{00000000-0005-0000-0000-00006A800000}"/>
    <cellStyle name="Millares 3 3 2 5 2 5" xfId="26390" xr:uid="{00000000-0005-0000-0000-00006B800000}"/>
    <cellStyle name="Millares 3 3 2 5 2 6" xfId="41219" xr:uid="{00000000-0005-0000-0000-00006C800000}"/>
    <cellStyle name="Millares 3 3 2 5 2 7" xfId="46282" xr:uid="{A49CD779-13E9-4751-B5D7-FD8B53D668D6}"/>
    <cellStyle name="Millares 3 3 2 5 3" xfId="6796" xr:uid="{00000000-0005-0000-0000-00006D800000}"/>
    <cellStyle name="Millares 3 3 2 5 3 2" xfId="28889" xr:uid="{00000000-0005-0000-0000-00006E800000}"/>
    <cellStyle name="Millares 3 3 2 5 4" xfId="15957" xr:uid="{00000000-0005-0000-0000-00006F800000}"/>
    <cellStyle name="Millares 3 3 2 5 4 2" xfId="33774" xr:uid="{00000000-0005-0000-0000-000070800000}"/>
    <cellStyle name="Millares 3 3 2 5 5" xfId="21198" xr:uid="{00000000-0005-0000-0000-000071800000}"/>
    <cellStyle name="Millares 3 3 2 5 6" xfId="11707" xr:uid="{00000000-0005-0000-0000-000072800000}"/>
    <cellStyle name="Millares 3 3 2 5 7" xfId="23848" xr:uid="{00000000-0005-0000-0000-000073800000}"/>
    <cellStyle name="Millares 3 3 2 5 8" xfId="38678" xr:uid="{00000000-0005-0000-0000-000074800000}"/>
    <cellStyle name="Millares 3 3 2 5 9" xfId="43746" xr:uid="{21710053-9ECD-49B1-958F-B67E4088DA9D}"/>
    <cellStyle name="Millares 3 3 2 6" xfId="2536" xr:uid="{00000000-0005-0000-0000-000075800000}"/>
    <cellStyle name="Millares 3 3 2 6 2" xfId="4978" xr:uid="{00000000-0005-0000-0000-000076800000}"/>
    <cellStyle name="Millares 3 3 2 6 2 2" xfId="19088" xr:uid="{00000000-0005-0000-0000-000077800000}"/>
    <cellStyle name="Millares 3 3 2 6 2 2 2" xfId="31981" xr:uid="{00000000-0005-0000-0000-000078800000}"/>
    <cellStyle name="Millares 3 3 2 6 2 3" xfId="14799" xr:uid="{00000000-0005-0000-0000-000079800000}"/>
    <cellStyle name="Millares 3 3 2 6 2 3 2" xfId="36866" xr:uid="{00000000-0005-0000-0000-00007A800000}"/>
    <cellStyle name="Millares 3 3 2 6 2 4" xfId="9921" xr:uid="{00000000-0005-0000-0000-00007B800000}"/>
    <cellStyle name="Millares 3 3 2 6 2 5" xfId="27046" xr:uid="{00000000-0005-0000-0000-00007C800000}"/>
    <cellStyle name="Millares 3 3 2 6 2 6" xfId="41875" xr:uid="{00000000-0005-0000-0000-00007D800000}"/>
    <cellStyle name="Millares 3 3 2 6 2 7" xfId="46938" xr:uid="{8016278F-5FCB-49AD-86D2-D7165F9981D0}"/>
    <cellStyle name="Millares 3 3 2 6 3" xfId="7452" xr:uid="{00000000-0005-0000-0000-00007E800000}"/>
    <cellStyle name="Millares 3 3 2 6 3 2" xfId="29545" xr:uid="{00000000-0005-0000-0000-00007F800000}"/>
    <cellStyle name="Millares 3 3 2 6 4" xfId="16613" xr:uid="{00000000-0005-0000-0000-000080800000}"/>
    <cellStyle name="Millares 3 3 2 6 4 2" xfId="34430" xr:uid="{00000000-0005-0000-0000-000081800000}"/>
    <cellStyle name="Millares 3 3 2 6 5" xfId="21854" xr:uid="{00000000-0005-0000-0000-000082800000}"/>
    <cellStyle name="Millares 3 3 2 6 6" xfId="12363" xr:uid="{00000000-0005-0000-0000-000083800000}"/>
    <cellStyle name="Millares 3 3 2 6 7" xfId="24504" xr:uid="{00000000-0005-0000-0000-000084800000}"/>
    <cellStyle name="Millares 3 3 2 6 8" xfId="39334" xr:uid="{00000000-0005-0000-0000-000085800000}"/>
    <cellStyle name="Millares 3 3 2 6 9" xfId="44402" xr:uid="{8EE8D470-C9DC-4C36-88B9-FB3F65CEB787}"/>
    <cellStyle name="Millares 3 3 2 7" xfId="989" xr:uid="{00000000-0005-0000-0000-000086800000}"/>
    <cellStyle name="Millares 3 3 2 7 2" xfId="3434" xr:uid="{00000000-0005-0000-0000-000087800000}"/>
    <cellStyle name="Millares 3 3 2 7 2 2" xfId="17544" xr:uid="{00000000-0005-0000-0000-000088800000}"/>
    <cellStyle name="Millares 3 3 2 7 2 2 2" xfId="30437" xr:uid="{00000000-0005-0000-0000-000089800000}"/>
    <cellStyle name="Millares 3 3 2 7 2 3" xfId="13255" xr:uid="{00000000-0005-0000-0000-00008A800000}"/>
    <cellStyle name="Millares 3 3 2 7 2 3 2" xfId="35322" xr:uid="{00000000-0005-0000-0000-00008B800000}"/>
    <cellStyle name="Millares 3 3 2 7 2 4" xfId="8377" xr:uid="{00000000-0005-0000-0000-00008C800000}"/>
    <cellStyle name="Millares 3 3 2 7 2 5" xfId="25502" xr:uid="{00000000-0005-0000-0000-00008D800000}"/>
    <cellStyle name="Millares 3 3 2 7 2 6" xfId="40331" xr:uid="{00000000-0005-0000-0000-00008E800000}"/>
    <cellStyle name="Millares 3 3 2 7 2 7" xfId="45394" xr:uid="{3F72F28A-4D1E-4D51-BBC7-20E9468443C9}"/>
    <cellStyle name="Millares 3 3 2 7 3" xfId="5908" xr:uid="{00000000-0005-0000-0000-00008F800000}"/>
    <cellStyle name="Millares 3 3 2 7 3 2" xfId="28001" xr:uid="{00000000-0005-0000-0000-000090800000}"/>
    <cellStyle name="Millares 3 3 2 7 4" xfId="20310" xr:uid="{00000000-0005-0000-0000-000091800000}"/>
    <cellStyle name="Millares 3 3 2 7 4 2" xfId="32886" xr:uid="{00000000-0005-0000-0000-000092800000}"/>
    <cellStyle name="Millares 3 3 2 7 5" xfId="10819" xr:uid="{00000000-0005-0000-0000-000093800000}"/>
    <cellStyle name="Millares 3 3 2 7 6" xfId="22960" xr:uid="{00000000-0005-0000-0000-000094800000}"/>
    <cellStyle name="Millares 3 3 2 7 7" xfId="37790" xr:uid="{00000000-0005-0000-0000-000095800000}"/>
    <cellStyle name="Millares 3 3 2 7 8" xfId="42858" xr:uid="{E9D532C3-4CE4-4479-B862-B9AEC72EC671}"/>
    <cellStyle name="Millares 3 3 2 8" xfId="2771" xr:uid="{00000000-0005-0000-0000-000096800000}"/>
    <cellStyle name="Millares 3 3 2 8 2" xfId="16881" xr:uid="{00000000-0005-0000-0000-000097800000}"/>
    <cellStyle name="Millares 3 3 2 8 2 2" xfId="29774" xr:uid="{00000000-0005-0000-0000-000098800000}"/>
    <cellStyle name="Millares 3 3 2 8 3" xfId="12592" xr:uid="{00000000-0005-0000-0000-000099800000}"/>
    <cellStyle name="Millares 3 3 2 8 3 2" xfId="34659" xr:uid="{00000000-0005-0000-0000-00009A800000}"/>
    <cellStyle name="Millares 3 3 2 8 4" xfId="7714" xr:uid="{00000000-0005-0000-0000-00009B800000}"/>
    <cellStyle name="Millares 3 3 2 8 5" xfId="24837" xr:uid="{00000000-0005-0000-0000-00009C800000}"/>
    <cellStyle name="Millares 3 3 2 8 6" xfId="39666" xr:uid="{00000000-0005-0000-0000-00009D800000}"/>
    <cellStyle name="Millares 3 3 2 8 7" xfId="44731" xr:uid="{5A1D6D3D-F544-441F-BAC3-FEC4351065F5}"/>
    <cellStyle name="Millares 3 3 2 9" xfId="5243" xr:uid="{00000000-0005-0000-0000-00009E800000}"/>
    <cellStyle name="Millares 3 3 2 9 2" xfId="27336" xr:uid="{00000000-0005-0000-0000-00009F800000}"/>
    <cellStyle name="Millares 3 3 20" xfId="37061" xr:uid="{00000000-0005-0000-0000-0000A0800000}"/>
    <cellStyle name="Millares 3 3 21" xfId="42134" xr:uid="{4C190735-BC01-407A-B37D-682B4B51E7AC}"/>
    <cellStyle name="Millares 3 3 3" xfId="258" xr:uid="{00000000-0005-0000-0000-0000A1800000}"/>
    <cellStyle name="Millares 3 3 3 10" xfId="15068" xr:uid="{00000000-0005-0000-0000-0000A2800000}"/>
    <cellStyle name="Millares 3 3 3 10 2" xfId="32240" xr:uid="{00000000-0005-0000-0000-0000A3800000}"/>
    <cellStyle name="Millares 3 3 3 11" xfId="19398" xr:uid="{00000000-0005-0000-0000-0000A4800000}"/>
    <cellStyle name="Millares 3 3 3 12" xfId="19646" xr:uid="{00000000-0005-0000-0000-0000A5800000}"/>
    <cellStyle name="Millares 3 3 3 13" xfId="10173" xr:uid="{00000000-0005-0000-0000-0000A6800000}"/>
    <cellStyle name="Millares 3 3 3 14" xfId="22314" xr:uid="{00000000-0005-0000-0000-0000A7800000}"/>
    <cellStyle name="Millares 3 3 3 15" xfId="37144" xr:uid="{00000000-0005-0000-0000-0000A8800000}"/>
    <cellStyle name="Millares 3 3 3 16" xfId="42212" xr:uid="{C45DF565-7279-409E-B111-06D2F20327F8}"/>
    <cellStyle name="Millares 3 3 3 2" xfId="447" xr:uid="{00000000-0005-0000-0000-0000A9800000}"/>
    <cellStyle name="Millares 3 3 3 2 10" xfId="22478" xr:uid="{00000000-0005-0000-0000-0000AA800000}"/>
    <cellStyle name="Millares 3 3 3 2 11" xfId="37308" xr:uid="{00000000-0005-0000-0000-0000AB800000}"/>
    <cellStyle name="Millares 3 3 3 2 12" xfId="42376" xr:uid="{9CEBB51D-E6D3-436C-B2E6-912D427B2876}"/>
    <cellStyle name="Millares 3 3 3 2 2" xfId="2061" xr:uid="{00000000-0005-0000-0000-0000AC800000}"/>
    <cellStyle name="Millares 3 3 3 2 2 2" xfId="4503" xr:uid="{00000000-0005-0000-0000-0000AD800000}"/>
    <cellStyle name="Millares 3 3 3 2 2 2 2" xfId="18613" xr:uid="{00000000-0005-0000-0000-0000AE800000}"/>
    <cellStyle name="Millares 3 3 3 2 2 2 2 2" xfId="31506" xr:uid="{00000000-0005-0000-0000-0000AF800000}"/>
    <cellStyle name="Millares 3 3 3 2 2 2 3" xfId="14324" xr:uid="{00000000-0005-0000-0000-0000B0800000}"/>
    <cellStyle name="Millares 3 3 3 2 2 2 3 2" xfId="36391" xr:uid="{00000000-0005-0000-0000-0000B1800000}"/>
    <cellStyle name="Millares 3 3 3 2 2 2 4" xfId="9446" xr:uid="{00000000-0005-0000-0000-0000B2800000}"/>
    <cellStyle name="Millares 3 3 3 2 2 2 5" xfId="26571" xr:uid="{00000000-0005-0000-0000-0000B3800000}"/>
    <cellStyle name="Millares 3 3 3 2 2 2 6" xfId="41400" xr:uid="{00000000-0005-0000-0000-0000B4800000}"/>
    <cellStyle name="Millares 3 3 3 2 2 2 7" xfId="46463" xr:uid="{A11DFF44-CE42-48DD-8002-1C8B55E7A88F}"/>
    <cellStyle name="Millares 3 3 3 2 2 3" xfId="6977" xr:uid="{00000000-0005-0000-0000-0000B5800000}"/>
    <cellStyle name="Millares 3 3 3 2 2 3 2" xfId="29070" xr:uid="{00000000-0005-0000-0000-0000B6800000}"/>
    <cellStyle name="Millares 3 3 3 2 2 4" xfId="16138" xr:uid="{00000000-0005-0000-0000-0000B7800000}"/>
    <cellStyle name="Millares 3 3 3 2 2 4 2" xfId="33955" xr:uid="{00000000-0005-0000-0000-0000B8800000}"/>
    <cellStyle name="Millares 3 3 3 2 2 5" xfId="21379" xr:uid="{00000000-0005-0000-0000-0000B9800000}"/>
    <cellStyle name="Millares 3 3 3 2 2 6" xfId="11888" xr:uid="{00000000-0005-0000-0000-0000BA800000}"/>
    <cellStyle name="Millares 3 3 3 2 2 7" xfId="24029" xr:uid="{00000000-0005-0000-0000-0000BB800000}"/>
    <cellStyle name="Millares 3 3 3 2 2 8" xfId="38859" xr:uid="{00000000-0005-0000-0000-0000BC800000}"/>
    <cellStyle name="Millares 3 3 3 2 2 9" xfId="43927" xr:uid="{531C22CF-9190-41A3-8682-388C43318F2A}"/>
    <cellStyle name="Millares 3 3 3 2 3" xfId="2625" xr:uid="{00000000-0005-0000-0000-0000BD800000}"/>
    <cellStyle name="Millares 3 3 3 2 3 2" xfId="5065" xr:uid="{00000000-0005-0000-0000-0000BE800000}"/>
    <cellStyle name="Millares 3 3 3 2 3 2 2" xfId="19175" xr:uid="{00000000-0005-0000-0000-0000BF800000}"/>
    <cellStyle name="Millares 3 3 3 2 3 2 2 2" xfId="32068" xr:uid="{00000000-0005-0000-0000-0000C0800000}"/>
    <cellStyle name="Millares 3 3 3 2 3 2 3" xfId="14886" xr:uid="{00000000-0005-0000-0000-0000C1800000}"/>
    <cellStyle name="Millares 3 3 3 2 3 2 3 2" xfId="36953" xr:uid="{00000000-0005-0000-0000-0000C2800000}"/>
    <cellStyle name="Millares 3 3 3 2 3 2 4" xfId="10008" xr:uid="{00000000-0005-0000-0000-0000C3800000}"/>
    <cellStyle name="Millares 3 3 3 2 3 2 5" xfId="27133" xr:uid="{00000000-0005-0000-0000-0000C4800000}"/>
    <cellStyle name="Millares 3 3 3 2 3 2 6" xfId="41962" xr:uid="{00000000-0005-0000-0000-0000C5800000}"/>
    <cellStyle name="Millares 3 3 3 2 3 2 7" xfId="47025" xr:uid="{0FBFEFD0-66EE-4BE5-BFFD-EE9B028693A7}"/>
    <cellStyle name="Millares 3 3 3 2 3 3" xfId="7539" xr:uid="{00000000-0005-0000-0000-0000C6800000}"/>
    <cellStyle name="Millares 3 3 3 2 3 3 2" xfId="29632" xr:uid="{00000000-0005-0000-0000-0000C7800000}"/>
    <cellStyle name="Millares 3 3 3 2 3 4" xfId="16700" xr:uid="{00000000-0005-0000-0000-0000C8800000}"/>
    <cellStyle name="Millares 3 3 3 2 3 4 2" xfId="34517" xr:uid="{00000000-0005-0000-0000-0000C9800000}"/>
    <cellStyle name="Millares 3 3 3 2 3 5" xfId="21941" xr:uid="{00000000-0005-0000-0000-0000CA800000}"/>
    <cellStyle name="Millares 3 3 3 2 3 6" xfId="12450" xr:uid="{00000000-0005-0000-0000-0000CB800000}"/>
    <cellStyle name="Millares 3 3 3 2 3 7" xfId="24591" xr:uid="{00000000-0005-0000-0000-0000CC800000}"/>
    <cellStyle name="Millares 3 3 3 2 3 8" xfId="39421" xr:uid="{00000000-0005-0000-0000-0000CD800000}"/>
    <cellStyle name="Millares 3 3 3 2 3 9" xfId="44489" xr:uid="{F42B91B4-814C-48AA-8F5E-08F1052440C6}"/>
    <cellStyle name="Millares 3 3 3 2 4" xfId="1448" xr:uid="{00000000-0005-0000-0000-0000CE800000}"/>
    <cellStyle name="Millares 3 3 3 2 4 2" xfId="3890" xr:uid="{00000000-0005-0000-0000-0000CF800000}"/>
    <cellStyle name="Millares 3 3 3 2 4 2 2" xfId="18000" xr:uid="{00000000-0005-0000-0000-0000D0800000}"/>
    <cellStyle name="Millares 3 3 3 2 4 2 2 2" xfId="30893" xr:uid="{00000000-0005-0000-0000-0000D1800000}"/>
    <cellStyle name="Millares 3 3 3 2 4 2 3" xfId="13711" xr:uid="{00000000-0005-0000-0000-0000D2800000}"/>
    <cellStyle name="Millares 3 3 3 2 4 2 3 2" xfId="35778" xr:uid="{00000000-0005-0000-0000-0000D3800000}"/>
    <cellStyle name="Millares 3 3 3 2 4 2 4" xfId="8833" xr:uid="{00000000-0005-0000-0000-0000D4800000}"/>
    <cellStyle name="Millares 3 3 3 2 4 2 5" xfId="25958" xr:uid="{00000000-0005-0000-0000-0000D5800000}"/>
    <cellStyle name="Millares 3 3 3 2 4 2 6" xfId="40787" xr:uid="{00000000-0005-0000-0000-0000D6800000}"/>
    <cellStyle name="Millares 3 3 3 2 4 2 7" xfId="45850" xr:uid="{9C8E9821-4024-4E41-A014-CD4D43955268}"/>
    <cellStyle name="Millares 3 3 3 2 4 3" xfId="6364" xr:uid="{00000000-0005-0000-0000-0000D7800000}"/>
    <cellStyle name="Millares 3 3 3 2 4 3 2" xfId="28457" xr:uid="{00000000-0005-0000-0000-0000D8800000}"/>
    <cellStyle name="Millares 3 3 3 2 4 4" xfId="20766" xr:uid="{00000000-0005-0000-0000-0000D9800000}"/>
    <cellStyle name="Millares 3 3 3 2 4 4 2" xfId="33342" xr:uid="{00000000-0005-0000-0000-0000DA800000}"/>
    <cellStyle name="Millares 3 3 3 2 4 5" xfId="11275" xr:uid="{00000000-0005-0000-0000-0000DB800000}"/>
    <cellStyle name="Millares 3 3 3 2 4 6" xfId="23416" xr:uid="{00000000-0005-0000-0000-0000DC800000}"/>
    <cellStyle name="Millares 3 3 3 2 4 7" xfId="38246" xr:uid="{00000000-0005-0000-0000-0000DD800000}"/>
    <cellStyle name="Millares 3 3 3 2 4 8" xfId="43314" xr:uid="{54A661D9-D4D7-4ECA-BFEA-12C75E318DD5}"/>
    <cellStyle name="Millares 3 3 3 2 5" xfId="2952" xr:uid="{00000000-0005-0000-0000-0000DE800000}"/>
    <cellStyle name="Millares 3 3 3 2 5 2" xfId="17062" xr:uid="{00000000-0005-0000-0000-0000DF800000}"/>
    <cellStyle name="Millares 3 3 3 2 5 2 2" xfId="29955" xr:uid="{00000000-0005-0000-0000-0000E0800000}"/>
    <cellStyle name="Millares 3 3 3 2 5 3" xfId="12773" xr:uid="{00000000-0005-0000-0000-0000E1800000}"/>
    <cellStyle name="Millares 3 3 3 2 5 3 2" xfId="34840" xr:uid="{00000000-0005-0000-0000-0000E2800000}"/>
    <cellStyle name="Millares 3 3 3 2 5 4" xfId="7895" xr:uid="{00000000-0005-0000-0000-0000E3800000}"/>
    <cellStyle name="Millares 3 3 3 2 5 5" xfId="25020" xr:uid="{00000000-0005-0000-0000-0000E4800000}"/>
    <cellStyle name="Millares 3 3 3 2 5 6" xfId="39849" xr:uid="{00000000-0005-0000-0000-0000E5800000}"/>
    <cellStyle name="Millares 3 3 3 2 5 7" xfId="44912" xr:uid="{7D74BD55-69B6-4CA7-BF2A-9C5B683AE545}"/>
    <cellStyle name="Millares 3 3 3 2 6" xfId="5426" xr:uid="{00000000-0005-0000-0000-0000E6800000}"/>
    <cellStyle name="Millares 3 3 3 2 6 2" xfId="27519" xr:uid="{00000000-0005-0000-0000-0000E7800000}"/>
    <cellStyle name="Millares 3 3 3 2 7" xfId="15507" xr:uid="{00000000-0005-0000-0000-0000E8800000}"/>
    <cellStyle name="Millares 3 3 3 2 7 2" xfId="32404" xr:uid="{00000000-0005-0000-0000-0000E9800000}"/>
    <cellStyle name="Millares 3 3 3 2 8" xfId="19810" xr:uid="{00000000-0005-0000-0000-0000EA800000}"/>
    <cellStyle name="Millares 3 3 3 2 9" xfId="10337" xr:uid="{00000000-0005-0000-0000-0000EB800000}"/>
    <cellStyle name="Millares 3 3 3 3" xfId="759" xr:uid="{00000000-0005-0000-0000-0000EC800000}"/>
    <cellStyle name="Millares 3 3 3 3 2" xfId="16798" xr:uid="{00000000-0005-0000-0000-0000ED800000}"/>
    <cellStyle name="Millares 3 3 3 3 3" xfId="15799" xr:uid="{00000000-0005-0000-0000-0000EE800000}"/>
    <cellStyle name="Millares 3 3 3 3 4" xfId="20102" xr:uid="{00000000-0005-0000-0000-0000EF800000}"/>
    <cellStyle name="Millares 3 3 3 4" xfId="1281" xr:uid="{00000000-0005-0000-0000-0000F0800000}"/>
    <cellStyle name="Millares 3 3 3 4 2" xfId="3726" xr:uid="{00000000-0005-0000-0000-0000F1800000}"/>
    <cellStyle name="Millares 3 3 3 4 2 2" xfId="17836" xr:uid="{00000000-0005-0000-0000-0000F2800000}"/>
    <cellStyle name="Millares 3 3 3 4 2 2 2" xfId="30729" xr:uid="{00000000-0005-0000-0000-0000F3800000}"/>
    <cellStyle name="Millares 3 3 3 4 2 3" xfId="13547" xr:uid="{00000000-0005-0000-0000-0000F4800000}"/>
    <cellStyle name="Millares 3 3 3 4 2 3 2" xfId="35614" xr:uid="{00000000-0005-0000-0000-0000F5800000}"/>
    <cellStyle name="Millares 3 3 3 4 2 4" xfId="8669" xr:uid="{00000000-0005-0000-0000-0000F6800000}"/>
    <cellStyle name="Millares 3 3 3 4 2 5" xfId="25794" xr:uid="{00000000-0005-0000-0000-0000F7800000}"/>
    <cellStyle name="Millares 3 3 3 4 2 6" xfId="40623" xr:uid="{00000000-0005-0000-0000-0000F8800000}"/>
    <cellStyle name="Millares 3 3 3 4 2 7" xfId="45686" xr:uid="{6E108DE5-6EBD-4801-9952-A06ABD028CC6}"/>
    <cellStyle name="Millares 3 3 3 4 3" xfId="6200" xr:uid="{00000000-0005-0000-0000-0000F9800000}"/>
    <cellStyle name="Millares 3 3 3 4 3 2" xfId="28293" xr:uid="{00000000-0005-0000-0000-0000FA800000}"/>
    <cellStyle name="Millares 3 3 3 4 4" xfId="15343" xr:uid="{00000000-0005-0000-0000-0000FB800000}"/>
    <cellStyle name="Millares 3 3 3 4 4 2" xfId="33178" xr:uid="{00000000-0005-0000-0000-0000FC800000}"/>
    <cellStyle name="Millares 3 3 3 4 5" xfId="20602" xr:uid="{00000000-0005-0000-0000-0000FD800000}"/>
    <cellStyle name="Millares 3 3 3 4 6" xfId="11111" xr:uid="{00000000-0005-0000-0000-0000FE800000}"/>
    <cellStyle name="Millares 3 3 3 4 7" xfId="23252" xr:uid="{00000000-0005-0000-0000-0000FF800000}"/>
    <cellStyle name="Millares 3 3 3 4 8" xfId="38082" xr:uid="{00000000-0005-0000-0000-000000810000}"/>
    <cellStyle name="Millares 3 3 3 4 9" xfId="43150" xr:uid="{ABF1A7EF-A0B0-40A4-9835-9A8A45B923D3}"/>
    <cellStyle name="Millares 3 3 3 5" xfId="1897" xr:uid="{00000000-0005-0000-0000-000001810000}"/>
    <cellStyle name="Millares 3 3 3 5 2" xfId="4339" xr:uid="{00000000-0005-0000-0000-000002810000}"/>
    <cellStyle name="Millares 3 3 3 5 2 2" xfId="18449" xr:uid="{00000000-0005-0000-0000-000003810000}"/>
    <cellStyle name="Millares 3 3 3 5 2 2 2" xfId="31342" xr:uid="{00000000-0005-0000-0000-000004810000}"/>
    <cellStyle name="Millares 3 3 3 5 2 3" xfId="14160" xr:uid="{00000000-0005-0000-0000-000005810000}"/>
    <cellStyle name="Millares 3 3 3 5 2 3 2" xfId="36227" xr:uid="{00000000-0005-0000-0000-000006810000}"/>
    <cellStyle name="Millares 3 3 3 5 2 4" xfId="9282" xr:uid="{00000000-0005-0000-0000-000007810000}"/>
    <cellStyle name="Millares 3 3 3 5 2 5" xfId="26407" xr:uid="{00000000-0005-0000-0000-000008810000}"/>
    <cellStyle name="Millares 3 3 3 5 2 6" xfId="41236" xr:uid="{00000000-0005-0000-0000-000009810000}"/>
    <cellStyle name="Millares 3 3 3 5 2 7" xfId="46299" xr:uid="{9915F4A7-E93D-4BB8-B373-157517EFEF24}"/>
    <cellStyle name="Millares 3 3 3 5 3" xfId="6813" xr:uid="{00000000-0005-0000-0000-00000A810000}"/>
    <cellStyle name="Millares 3 3 3 5 3 2" xfId="28906" xr:uid="{00000000-0005-0000-0000-00000B810000}"/>
    <cellStyle name="Millares 3 3 3 5 4" xfId="15974" xr:uid="{00000000-0005-0000-0000-00000C810000}"/>
    <cellStyle name="Millares 3 3 3 5 4 2" xfId="33791" xr:uid="{00000000-0005-0000-0000-00000D810000}"/>
    <cellStyle name="Millares 3 3 3 5 5" xfId="21215" xr:uid="{00000000-0005-0000-0000-00000E810000}"/>
    <cellStyle name="Millares 3 3 3 5 6" xfId="11724" xr:uid="{00000000-0005-0000-0000-00000F810000}"/>
    <cellStyle name="Millares 3 3 3 5 7" xfId="23865" xr:uid="{00000000-0005-0000-0000-000010810000}"/>
    <cellStyle name="Millares 3 3 3 5 8" xfId="38695" xr:uid="{00000000-0005-0000-0000-000011810000}"/>
    <cellStyle name="Millares 3 3 3 5 9" xfId="43763" xr:uid="{548CFC98-980E-431A-B7A3-1049A2D9E6A8}"/>
    <cellStyle name="Millares 3 3 3 6" xfId="2556" xr:uid="{00000000-0005-0000-0000-000012810000}"/>
    <cellStyle name="Millares 3 3 3 6 2" xfId="4998" xr:uid="{00000000-0005-0000-0000-000013810000}"/>
    <cellStyle name="Millares 3 3 3 6 2 2" xfId="19108" xr:uid="{00000000-0005-0000-0000-000014810000}"/>
    <cellStyle name="Millares 3 3 3 6 2 2 2" xfId="32001" xr:uid="{00000000-0005-0000-0000-000015810000}"/>
    <cellStyle name="Millares 3 3 3 6 2 3" xfId="14819" xr:uid="{00000000-0005-0000-0000-000016810000}"/>
    <cellStyle name="Millares 3 3 3 6 2 3 2" xfId="36886" xr:uid="{00000000-0005-0000-0000-000017810000}"/>
    <cellStyle name="Millares 3 3 3 6 2 4" xfId="9941" xr:uid="{00000000-0005-0000-0000-000018810000}"/>
    <cellStyle name="Millares 3 3 3 6 2 5" xfId="27066" xr:uid="{00000000-0005-0000-0000-000019810000}"/>
    <cellStyle name="Millares 3 3 3 6 2 6" xfId="41895" xr:uid="{00000000-0005-0000-0000-00001A810000}"/>
    <cellStyle name="Millares 3 3 3 6 2 7" xfId="46958" xr:uid="{DDB3E7A8-CAE9-49A1-B820-C66D0EF49499}"/>
    <cellStyle name="Millares 3 3 3 6 3" xfId="7472" xr:uid="{00000000-0005-0000-0000-00001B810000}"/>
    <cellStyle name="Millares 3 3 3 6 3 2" xfId="29565" xr:uid="{00000000-0005-0000-0000-00001C810000}"/>
    <cellStyle name="Millares 3 3 3 6 4" xfId="16633" xr:uid="{00000000-0005-0000-0000-00001D810000}"/>
    <cellStyle name="Millares 3 3 3 6 4 2" xfId="34450" xr:uid="{00000000-0005-0000-0000-00001E810000}"/>
    <cellStyle name="Millares 3 3 3 6 5" xfId="21874" xr:uid="{00000000-0005-0000-0000-00001F810000}"/>
    <cellStyle name="Millares 3 3 3 6 6" xfId="12383" xr:uid="{00000000-0005-0000-0000-000020810000}"/>
    <cellStyle name="Millares 3 3 3 6 7" xfId="24524" xr:uid="{00000000-0005-0000-0000-000021810000}"/>
    <cellStyle name="Millares 3 3 3 6 8" xfId="39354" xr:uid="{00000000-0005-0000-0000-000022810000}"/>
    <cellStyle name="Millares 3 3 3 6 9" xfId="44422" xr:uid="{1E4807F4-0261-412E-BE28-6B39021FE8BA}"/>
    <cellStyle name="Millares 3 3 3 7" xfId="1006" xr:uid="{00000000-0005-0000-0000-000023810000}"/>
    <cellStyle name="Millares 3 3 3 7 2" xfId="3451" xr:uid="{00000000-0005-0000-0000-000024810000}"/>
    <cellStyle name="Millares 3 3 3 7 2 2" xfId="17561" xr:uid="{00000000-0005-0000-0000-000025810000}"/>
    <cellStyle name="Millares 3 3 3 7 2 2 2" xfId="30454" xr:uid="{00000000-0005-0000-0000-000026810000}"/>
    <cellStyle name="Millares 3 3 3 7 2 3" xfId="13272" xr:uid="{00000000-0005-0000-0000-000027810000}"/>
    <cellStyle name="Millares 3 3 3 7 2 3 2" xfId="35339" xr:uid="{00000000-0005-0000-0000-000028810000}"/>
    <cellStyle name="Millares 3 3 3 7 2 4" xfId="8394" xr:uid="{00000000-0005-0000-0000-000029810000}"/>
    <cellStyle name="Millares 3 3 3 7 2 5" xfId="25519" xr:uid="{00000000-0005-0000-0000-00002A810000}"/>
    <cellStyle name="Millares 3 3 3 7 2 6" xfId="40348" xr:uid="{00000000-0005-0000-0000-00002B810000}"/>
    <cellStyle name="Millares 3 3 3 7 2 7" xfId="45411" xr:uid="{9CA23121-FFDA-455A-BACB-A7812AB6ACF2}"/>
    <cellStyle name="Millares 3 3 3 7 3" xfId="5925" xr:uid="{00000000-0005-0000-0000-00002C810000}"/>
    <cellStyle name="Millares 3 3 3 7 3 2" xfId="28018" xr:uid="{00000000-0005-0000-0000-00002D810000}"/>
    <cellStyle name="Millares 3 3 3 7 4" xfId="20327" xr:uid="{00000000-0005-0000-0000-00002E810000}"/>
    <cellStyle name="Millares 3 3 3 7 4 2" xfId="32903" xr:uid="{00000000-0005-0000-0000-00002F810000}"/>
    <cellStyle name="Millares 3 3 3 7 5" xfId="10836" xr:uid="{00000000-0005-0000-0000-000030810000}"/>
    <cellStyle name="Millares 3 3 3 7 6" xfId="22977" xr:uid="{00000000-0005-0000-0000-000031810000}"/>
    <cellStyle name="Millares 3 3 3 7 7" xfId="37807" xr:uid="{00000000-0005-0000-0000-000032810000}"/>
    <cellStyle name="Millares 3 3 3 7 8" xfId="42875" xr:uid="{F1B335B1-85BC-429E-B79C-BB5E50BFC03B}"/>
    <cellStyle name="Millares 3 3 3 8" xfId="2788" xr:uid="{00000000-0005-0000-0000-000033810000}"/>
    <cellStyle name="Millares 3 3 3 8 2" xfId="16898" xr:uid="{00000000-0005-0000-0000-000034810000}"/>
    <cellStyle name="Millares 3 3 3 8 2 2" xfId="29791" xr:uid="{00000000-0005-0000-0000-000035810000}"/>
    <cellStyle name="Millares 3 3 3 8 3" xfId="12609" xr:uid="{00000000-0005-0000-0000-000036810000}"/>
    <cellStyle name="Millares 3 3 3 8 3 2" xfId="34676" xr:uid="{00000000-0005-0000-0000-000037810000}"/>
    <cellStyle name="Millares 3 3 3 8 4" xfId="7731" xr:uid="{00000000-0005-0000-0000-000038810000}"/>
    <cellStyle name="Millares 3 3 3 8 5" xfId="24856" xr:uid="{00000000-0005-0000-0000-000039810000}"/>
    <cellStyle name="Millares 3 3 3 8 6" xfId="39685" xr:uid="{00000000-0005-0000-0000-00003A810000}"/>
    <cellStyle name="Millares 3 3 3 8 7" xfId="44748" xr:uid="{DFBDB811-D7EE-4AFD-AE4F-75431FA107C9}"/>
    <cellStyle name="Millares 3 3 3 9" xfId="5262" xr:uid="{00000000-0005-0000-0000-00003B810000}"/>
    <cellStyle name="Millares 3 3 3 9 2" xfId="27355" xr:uid="{00000000-0005-0000-0000-00003C810000}"/>
    <cellStyle name="Millares 3 3 4" xfId="195" xr:uid="{00000000-0005-0000-0000-00003D810000}"/>
    <cellStyle name="Millares 3 3 4 10" xfId="15009" xr:uid="{00000000-0005-0000-0000-00003E810000}"/>
    <cellStyle name="Millares 3 3 4 10 2" xfId="32179" xr:uid="{00000000-0005-0000-0000-00003F810000}"/>
    <cellStyle name="Millares 3 3 4 11" xfId="19339" xr:uid="{00000000-0005-0000-0000-000040810000}"/>
    <cellStyle name="Millares 3 3 4 12" xfId="19587" xr:uid="{00000000-0005-0000-0000-000041810000}"/>
    <cellStyle name="Millares 3 3 4 13" xfId="10112" xr:uid="{00000000-0005-0000-0000-000042810000}"/>
    <cellStyle name="Millares 3 3 4 14" xfId="22253" xr:uid="{00000000-0005-0000-0000-000043810000}"/>
    <cellStyle name="Millares 3 3 4 15" xfId="37083" xr:uid="{00000000-0005-0000-0000-000044810000}"/>
    <cellStyle name="Millares 3 3 4 16" xfId="42153" xr:uid="{2BB91D5D-B7F4-401D-A169-045A46D3C67E}"/>
    <cellStyle name="Millares 3 3 4 2" xfId="388" xr:uid="{00000000-0005-0000-0000-000045810000}"/>
    <cellStyle name="Millares 3 3 4 2 10" xfId="22419" xr:uid="{00000000-0005-0000-0000-000046810000}"/>
    <cellStyle name="Millares 3 3 4 2 11" xfId="37249" xr:uid="{00000000-0005-0000-0000-000047810000}"/>
    <cellStyle name="Millares 3 3 4 2 12" xfId="42317" xr:uid="{7B58FA11-7765-4197-B03B-DC2A9687A8DC}"/>
    <cellStyle name="Millares 3 3 4 2 2" xfId="2002" xr:uid="{00000000-0005-0000-0000-000048810000}"/>
    <cellStyle name="Millares 3 3 4 2 2 2" xfId="4444" xr:uid="{00000000-0005-0000-0000-000049810000}"/>
    <cellStyle name="Millares 3 3 4 2 2 2 2" xfId="18554" xr:uid="{00000000-0005-0000-0000-00004A810000}"/>
    <cellStyle name="Millares 3 3 4 2 2 2 2 2" xfId="31447" xr:uid="{00000000-0005-0000-0000-00004B810000}"/>
    <cellStyle name="Millares 3 3 4 2 2 2 3" xfId="14265" xr:uid="{00000000-0005-0000-0000-00004C810000}"/>
    <cellStyle name="Millares 3 3 4 2 2 2 3 2" xfId="36332" xr:uid="{00000000-0005-0000-0000-00004D810000}"/>
    <cellStyle name="Millares 3 3 4 2 2 2 4" xfId="9387" xr:uid="{00000000-0005-0000-0000-00004E810000}"/>
    <cellStyle name="Millares 3 3 4 2 2 2 5" xfId="26512" xr:uid="{00000000-0005-0000-0000-00004F810000}"/>
    <cellStyle name="Millares 3 3 4 2 2 2 6" xfId="41341" xr:uid="{00000000-0005-0000-0000-000050810000}"/>
    <cellStyle name="Millares 3 3 4 2 2 2 7" xfId="46404" xr:uid="{574733E5-C9D5-4BFD-874E-06509D2AE09C}"/>
    <cellStyle name="Millares 3 3 4 2 2 3" xfId="6918" xr:uid="{00000000-0005-0000-0000-000051810000}"/>
    <cellStyle name="Millares 3 3 4 2 2 3 2" xfId="29011" xr:uid="{00000000-0005-0000-0000-000052810000}"/>
    <cellStyle name="Millares 3 3 4 2 2 4" xfId="16079" xr:uid="{00000000-0005-0000-0000-000053810000}"/>
    <cellStyle name="Millares 3 3 4 2 2 4 2" xfId="33896" xr:uid="{00000000-0005-0000-0000-000054810000}"/>
    <cellStyle name="Millares 3 3 4 2 2 5" xfId="21320" xr:uid="{00000000-0005-0000-0000-000055810000}"/>
    <cellStyle name="Millares 3 3 4 2 2 6" xfId="11829" xr:uid="{00000000-0005-0000-0000-000056810000}"/>
    <cellStyle name="Millares 3 3 4 2 2 7" xfId="23970" xr:uid="{00000000-0005-0000-0000-000057810000}"/>
    <cellStyle name="Millares 3 3 4 2 2 8" xfId="38800" xr:uid="{00000000-0005-0000-0000-000058810000}"/>
    <cellStyle name="Millares 3 3 4 2 2 9" xfId="43868" xr:uid="{DF866D3F-B17E-4511-8B9A-9235905E69A1}"/>
    <cellStyle name="Millares 3 3 4 2 3" xfId="2626" xr:uid="{00000000-0005-0000-0000-000059810000}"/>
    <cellStyle name="Millares 3 3 4 2 3 2" xfId="5066" xr:uid="{00000000-0005-0000-0000-00005A810000}"/>
    <cellStyle name="Millares 3 3 4 2 3 2 2" xfId="19176" xr:uid="{00000000-0005-0000-0000-00005B810000}"/>
    <cellStyle name="Millares 3 3 4 2 3 2 2 2" xfId="32069" xr:uid="{00000000-0005-0000-0000-00005C810000}"/>
    <cellStyle name="Millares 3 3 4 2 3 2 3" xfId="14887" xr:uid="{00000000-0005-0000-0000-00005D810000}"/>
    <cellStyle name="Millares 3 3 4 2 3 2 3 2" xfId="36954" xr:uid="{00000000-0005-0000-0000-00005E810000}"/>
    <cellStyle name="Millares 3 3 4 2 3 2 4" xfId="10009" xr:uid="{00000000-0005-0000-0000-00005F810000}"/>
    <cellStyle name="Millares 3 3 4 2 3 2 5" xfId="27134" xr:uid="{00000000-0005-0000-0000-000060810000}"/>
    <cellStyle name="Millares 3 3 4 2 3 2 6" xfId="41963" xr:uid="{00000000-0005-0000-0000-000061810000}"/>
    <cellStyle name="Millares 3 3 4 2 3 2 7" xfId="47026" xr:uid="{2171180E-87D5-4030-8804-8294B14C01C1}"/>
    <cellStyle name="Millares 3 3 4 2 3 3" xfId="7540" xr:uid="{00000000-0005-0000-0000-000062810000}"/>
    <cellStyle name="Millares 3 3 4 2 3 3 2" xfId="29633" xr:uid="{00000000-0005-0000-0000-000063810000}"/>
    <cellStyle name="Millares 3 3 4 2 3 4" xfId="16701" xr:uid="{00000000-0005-0000-0000-000064810000}"/>
    <cellStyle name="Millares 3 3 4 2 3 4 2" xfId="34518" xr:uid="{00000000-0005-0000-0000-000065810000}"/>
    <cellStyle name="Millares 3 3 4 2 3 5" xfId="21942" xr:uid="{00000000-0005-0000-0000-000066810000}"/>
    <cellStyle name="Millares 3 3 4 2 3 6" xfId="12451" xr:uid="{00000000-0005-0000-0000-000067810000}"/>
    <cellStyle name="Millares 3 3 4 2 3 7" xfId="24592" xr:uid="{00000000-0005-0000-0000-000068810000}"/>
    <cellStyle name="Millares 3 3 4 2 3 8" xfId="39422" xr:uid="{00000000-0005-0000-0000-000069810000}"/>
    <cellStyle name="Millares 3 3 4 2 3 9" xfId="44490" xr:uid="{9F35C01D-3F56-4926-94E9-2EEEC26DB5D2}"/>
    <cellStyle name="Millares 3 3 4 2 4" xfId="1389" xr:uid="{00000000-0005-0000-0000-00006A810000}"/>
    <cellStyle name="Millares 3 3 4 2 4 2" xfId="3831" xr:uid="{00000000-0005-0000-0000-00006B810000}"/>
    <cellStyle name="Millares 3 3 4 2 4 2 2" xfId="17941" xr:uid="{00000000-0005-0000-0000-00006C810000}"/>
    <cellStyle name="Millares 3 3 4 2 4 2 2 2" xfId="30834" xr:uid="{00000000-0005-0000-0000-00006D810000}"/>
    <cellStyle name="Millares 3 3 4 2 4 2 3" xfId="13652" xr:uid="{00000000-0005-0000-0000-00006E810000}"/>
    <cellStyle name="Millares 3 3 4 2 4 2 3 2" xfId="35719" xr:uid="{00000000-0005-0000-0000-00006F810000}"/>
    <cellStyle name="Millares 3 3 4 2 4 2 4" xfId="8774" xr:uid="{00000000-0005-0000-0000-000070810000}"/>
    <cellStyle name="Millares 3 3 4 2 4 2 5" xfId="25899" xr:uid="{00000000-0005-0000-0000-000071810000}"/>
    <cellStyle name="Millares 3 3 4 2 4 2 6" xfId="40728" xr:uid="{00000000-0005-0000-0000-000072810000}"/>
    <cellStyle name="Millares 3 3 4 2 4 2 7" xfId="45791" xr:uid="{28D5931E-79F5-4CF9-9AF8-450C46417AFB}"/>
    <cellStyle name="Millares 3 3 4 2 4 3" xfId="6305" xr:uid="{00000000-0005-0000-0000-000073810000}"/>
    <cellStyle name="Millares 3 3 4 2 4 3 2" xfId="28398" xr:uid="{00000000-0005-0000-0000-000074810000}"/>
    <cellStyle name="Millares 3 3 4 2 4 4" xfId="20707" xr:uid="{00000000-0005-0000-0000-000075810000}"/>
    <cellStyle name="Millares 3 3 4 2 4 4 2" xfId="33283" xr:uid="{00000000-0005-0000-0000-000076810000}"/>
    <cellStyle name="Millares 3 3 4 2 4 5" xfId="11216" xr:uid="{00000000-0005-0000-0000-000077810000}"/>
    <cellStyle name="Millares 3 3 4 2 4 6" xfId="23357" xr:uid="{00000000-0005-0000-0000-000078810000}"/>
    <cellStyle name="Millares 3 3 4 2 4 7" xfId="38187" xr:uid="{00000000-0005-0000-0000-000079810000}"/>
    <cellStyle name="Millares 3 3 4 2 4 8" xfId="43255" xr:uid="{1467766D-2F6E-4EA7-A054-69134F029779}"/>
    <cellStyle name="Millares 3 3 4 2 5" xfId="2893" xr:uid="{00000000-0005-0000-0000-00007A810000}"/>
    <cellStyle name="Millares 3 3 4 2 5 2" xfId="17003" xr:uid="{00000000-0005-0000-0000-00007B810000}"/>
    <cellStyle name="Millares 3 3 4 2 5 2 2" xfId="29896" xr:uid="{00000000-0005-0000-0000-00007C810000}"/>
    <cellStyle name="Millares 3 3 4 2 5 3" xfId="12714" xr:uid="{00000000-0005-0000-0000-00007D810000}"/>
    <cellStyle name="Millares 3 3 4 2 5 3 2" xfId="34781" xr:uid="{00000000-0005-0000-0000-00007E810000}"/>
    <cellStyle name="Millares 3 3 4 2 5 4" xfId="7836" xr:uid="{00000000-0005-0000-0000-00007F810000}"/>
    <cellStyle name="Millares 3 3 4 2 5 5" xfId="24961" xr:uid="{00000000-0005-0000-0000-000080810000}"/>
    <cellStyle name="Millares 3 3 4 2 5 6" xfId="39790" xr:uid="{00000000-0005-0000-0000-000081810000}"/>
    <cellStyle name="Millares 3 3 4 2 5 7" xfId="44853" xr:uid="{C022079E-F439-4EDE-A0FF-7126D50D1F91}"/>
    <cellStyle name="Millares 3 3 4 2 6" xfId="5367" xr:uid="{00000000-0005-0000-0000-000082810000}"/>
    <cellStyle name="Millares 3 3 4 2 6 2" xfId="27460" xr:uid="{00000000-0005-0000-0000-000083810000}"/>
    <cellStyle name="Millares 3 3 4 2 7" xfId="15448" xr:uid="{00000000-0005-0000-0000-000084810000}"/>
    <cellStyle name="Millares 3 3 4 2 7 2" xfId="32345" xr:uid="{00000000-0005-0000-0000-000085810000}"/>
    <cellStyle name="Millares 3 3 4 2 8" xfId="19751" xr:uid="{00000000-0005-0000-0000-000086810000}"/>
    <cellStyle name="Millares 3 3 4 2 9" xfId="10278" xr:uid="{00000000-0005-0000-0000-000087810000}"/>
    <cellStyle name="Millares 3 3 4 3" xfId="760" xr:uid="{00000000-0005-0000-0000-000088810000}"/>
    <cellStyle name="Millares 3 3 4 3 2" xfId="16799" xr:uid="{00000000-0005-0000-0000-000089810000}"/>
    <cellStyle name="Millares 3 3 4 3 3" xfId="15800" xr:uid="{00000000-0005-0000-0000-00008A810000}"/>
    <cellStyle name="Millares 3 3 4 3 4" xfId="20103" xr:uid="{00000000-0005-0000-0000-00008B810000}"/>
    <cellStyle name="Millares 3 3 4 4" xfId="1222" xr:uid="{00000000-0005-0000-0000-00008C810000}"/>
    <cellStyle name="Millares 3 3 4 4 2" xfId="3667" xr:uid="{00000000-0005-0000-0000-00008D810000}"/>
    <cellStyle name="Millares 3 3 4 4 2 2" xfId="17777" xr:uid="{00000000-0005-0000-0000-00008E810000}"/>
    <cellStyle name="Millares 3 3 4 4 2 2 2" xfId="30670" xr:uid="{00000000-0005-0000-0000-00008F810000}"/>
    <cellStyle name="Millares 3 3 4 4 2 3" xfId="13488" xr:uid="{00000000-0005-0000-0000-000090810000}"/>
    <cellStyle name="Millares 3 3 4 4 2 3 2" xfId="35555" xr:uid="{00000000-0005-0000-0000-000091810000}"/>
    <cellStyle name="Millares 3 3 4 4 2 4" xfId="8610" xr:uid="{00000000-0005-0000-0000-000092810000}"/>
    <cellStyle name="Millares 3 3 4 4 2 5" xfId="25735" xr:uid="{00000000-0005-0000-0000-000093810000}"/>
    <cellStyle name="Millares 3 3 4 4 2 6" xfId="40564" xr:uid="{00000000-0005-0000-0000-000094810000}"/>
    <cellStyle name="Millares 3 3 4 4 2 7" xfId="45627" xr:uid="{48EA672B-17DA-4A64-9E1A-D7D1D6B598EF}"/>
    <cellStyle name="Millares 3 3 4 4 3" xfId="6141" xr:uid="{00000000-0005-0000-0000-000095810000}"/>
    <cellStyle name="Millares 3 3 4 4 3 2" xfId="28234" xr:uid="{00000000-0005-0000-0000-000096810000}"/>
    <cellStyle name="Millares 3 3 4 4 4" xfId="15284" xr:uid="{00000000-0005-0000-0000-000097810000}"/>
    <cellStyle name="Millares 3 3 4 4 4 2" xfId="33119" xr:uid="{00000000-0005-0000-0000-000098810000}"/>
    <cellStyle name="Millares 3 3 4 4 5" xfId="20543" xr:uid="{00000000-0005-0000-0000-000099810000}"/>
    <cellStyle name="Millares 3 3 4 4 6" xfId="11052" xr:uid="{00000000-0005-0000-0000-00009A810000}"/>
    <cellStyle name="Millares 3 3 4 4 7" xfId="23193" xr:uid="{00000000-0005-0000-0000-00009B810000}"/>
    <cellStyle name="Millares 3 3 4 4 8" xfId="38023" xr:uid="{00000000-0005-0000-0000-00009C810000}"/>
    <cellStyle name="Millares 3 3 4 4 9" xfId="43091" xr:uid="{288C43E5-000B-432F-ADD5-853AB88929B0}"/>
    <cellStyle name="Millares 3 3 4 5" xfId="1838" xr:uid="{00000000-0005-0000-0000-00009D810000}"/>
    <cellStyle name="Millares 3 3 4 5 2" xfId="4280" xr:uid="{00000000-0005-0000-0000-00009E810000}"/>
    <cellStyle name="Millares 3 3 4 5 2 2" xfId="18390" xr:uid="{00000000-0005-0000-0000-00009F810000}"/>
    <cellStyle name="Millares 3 3 4 5 2 2 2" xfId="31283" xr:uid="{00000000-0005-0000-0000-0000A0810000}"/>
    <cellStyle name="Millares 3 3 4 5 2 3" xfId="14101" xr:uid="{00000000-0005-0000-0000-0000A1810000}"/>
    <cellStyle name="Millares 3 3 4 5 2 3 2" xfId="36168" xr:uid="{00000000-0005-0000-0000-0000A2810000}"/>
    <cellStyle name="Millares 3 3 4 5 2 4" xfId="9223" xr:uid="{00000000-0005-0000-0000-0000A3810000}"/>
    <cellStyle name="Millares 3 3 4 5 2 5" xfId="26348" xr:uid="{00000000-0005-0000-0000-0000A4810000}"/>
    <cellStyle name="Millares 3 3 4 5 2 6" xfId="41177" xr:uid="{00000000-0005-0000-0000-0000A5810000}"/>
    <cellStyle name="Millares 3 3 4 5 2 7" xfId="46240" xr:uid="{901C94E0-5B83-4CF3-8783-014416897948}"/>
    <cellStyle name="Millares 3 3 4 5 3" xfId="6754" xr:uid="{00000000-0005-0000-0000-0000A6810000}"/>
    <cellStyle name="Millares 3 3 4 5 3 2" xfId="28847" xr:uid="{00000000-0005-0000-0000-0000A7810000}"/>
    <cellStyle name="Millares 3 3 4 5 4" xfId="15915" xr:uid="{00000000-0005-0000-0000-0000A8810000}"/>
    <cellStyle name="Millares 3 3 4 5 4 2" xfId="33732" xr:uid="{00000000-0005-0000-0000-0000A9810000}"/>
    <cellStyle name="Millares 3 3 4 5 5" xfId="21156" xr:uid="{00000000-0005-0000-0000-0000AA810000}"/>
    <cellStyle name="Millares 3 3 4 5 6" xfId="11665" xr:uid="{00000000-0005-0000-0000-0000AB810000}"/>
    <cellStyle name="Millares 3 3 4 5 7" xfId="23806" xr:uid="{00000000-0005-0000-0000-0000AC810000}"/>
    <cellStyle name="Millares 3 3 4 5 8" xfId="38636" xr:uid="{00000000-0005-0000-0000-0000AD810000}"/>
    <cellStyle name="Millares 3 3 4 5 9" xfId="43704" xr:uid="{2A1BF4BA-D832-4FF3-9080-69A01A1F1AF4}"/>
    <cellStyle name="Millares 3 3 4 6" xfId="2494" xr:uid="{00000000-0005-0000-0000-0000AE810000}"/>
    <cellStyle name="Millares 3 3 4 6 2" xfId="4936" xr:uid="{00000000-0005-0000-0000-0000AF810000}"/>
    <cellStyle name="Millares 3 3 4 6 2 2" xfId="19046" xr:uid="{00000000-0005-0000-0000-0000B0810000}"/>
    <cellStyle name="Millares 3 3 4 6 2 2 2" xfId="31939" xr:uid="{00000000-0005-0000-0000-0000B1810000}"/>
    <cellStyle name="Millares 3 3 4 6 2 3" xfId="14757" xr:uid="{00000000-0005-0000-0000-0000B2810000}"/>
    <cellStyle name="Millares 3 3 4 6 2 3 2" xfId="36824" xr:uid="{00000000-0005-0000-0000-0000B3810000}"/>
    <cellStyle name="Millares 3 3 4 6 2 4" xfId="9879" xr:uid="{00000000-0005-0000-0000-0000B4810000}"/>
    <cellStyle name="Millares 3 3 4 6 2 5" xfId="27004" xr:uid="{00000000-0005-0000-0000-0000B5810000}"/>
    <cellStyle name="Millares 3 3 4 6 2 6" xfId="41833" xr:uid="{00000000-0005-0000-0000-0000B6810000}"/>
    <cellStyle name="Millares 3 3 4 6 2 7" xfId="46896" xr:uid="{DDC2DA59-2FD7-4DCA-9758-E1641A74C18C}"/>
    <cellStyle name="Millares 3 3 4 6 3" xfId="7410" xr:uid="{00000000-0005-0000-0000-0000B7810000}"/>
    <cellStyle name="Millares 3 3 4 6 3 2" xfId="29503" xr:uid="{00000000-0005-0000-0000-0000B8810000}"/>
    <cellStyle name="Millares 3 3 4 6 4" xfId="16571" xr:uid="{00000000-0005-0000-0000-0000B9810000}"/>
    <cellStyle name="Millares 3 3 4 6 4 2" xfId="34388" xr:uid="{00000000-0005-0000-0000-0000BA810000}"/>
    <cellStyle name="Millares 3 3 4 6 5" xfId="21812" xr:uid="{00000000-0005-0000-0000-0000BB810000}"/>
    <cellStyle name="Millares 3 3 4 6 6" xfId="12321" xr:uid="{00000000-0005-0000-0000-0000BC810000}"/>
    <cellStyle name="Millares 3 3 4 6 7" xfId="24462" xr:uid="{00000000-0005-0000-0000-0000BD810000}"/>
    <cellStyle name="Millares 3 3 4 6 8" xfId="39292" xr:uid="{00000000-0005-0000-0000-0000BE810000}"/>
    <cellStyle name="Millares 3 3 4 6 9" xfId="44360" xr:uid="{E18A615D-5D2D-4D6A-A48E-A9B5ED23AB18}"/>
    <cellStyle name="Millares 3 3 4 7" xfId="947" xr:uid="{00000000-0005-0000-0000-0000BF810000}"/>
    <cellStyle name="Millares 3 3 4 7 2" xfId="3392" xr:uid="{00000000-0005-0000-0000-0000C0810000}"/>
    <cellStyle name="Millares 3 3 4 7 2 2" xfId="17502" xr:uid="{00000000-0005-0000-0000-0000C1810000}"/>
    <cellStyle name="Millares 3 3 4 7 2 2 2" xfId="30395" xr:uid="{00000000-0005-0000-0000-0000C2810000}"/>
    <cellStyle name="Millares 3 3 4 7 2 3" xfId="13213" xr:uid="{00000000-0005-0000-0000-0000C3810000}"/>
    <cellStyle name="Millares 3 3 4 7 2 3 2" xfId="35280" xr:uid="{00000000-0005-0000-0000-0000C4810000}"/>
    <cellStyle name="Millares 3 3 4 7 2 4" xfId="8335" xr:uid="{00000000-0005-0000-0000-0000C5810000}"/>
    <cellStyle name="Millares 3 3 4 7 2 5" xfId="25460" xr:uid="{00000000-0005-0000-0000-0000C6810000}"/>
    <cellStyle name="Millares 3 3 4 7 2 6" xfId="40289" xr:uid="{00000000-0005-0000-0000-0000C7810000}"/>
    <cellStyle name="Millares 3 3 4 7 2 7" xfId="45352" xr:uid="{D6BD9AB8-DD92-4FD1-A0B9-D703CEB32619}"/>
    <cellStyle name="Millares 3 3 4 7 3" xfId="5866" xr:uid="{00000000-0005-0000-0000-0000C8810000}"/>
    <cellStyle name="Millares 3 3 4 7 3 2" xfId="27959" xr:uid="{00000000-0005-0000-0000-0000C9810000}"/>
    <cellStyle name="Millares 3 3 4 7 4" xfId="20268" xr:uid="{00000000-0005-0000-0000-0000CA810000}"/>
    <cellStyle name="Millares 3 3 4 7 4 2" xfId="32844" xr:uid="{00000000-0005-0000-0000-0000CB810000}"/>
    <cellStyle name="Millares 3 3 4 7 5" xfId="10777" xr:uid="{00000000-0005-0000-0000-0000CC810000}"/>
    <cellStyle name="Millares 3 3 4 7 6" xfId="22918" xr:uid="{00000000-0005-0000-0000-0000CD810000}"/>
    <cellStyle name="Millares 3 3 4 7 7" xfId="37748" xr:uid="{00000000-0005-0000-0000-0000CE810000}"/>
    <cellStyle name="Millares 3 3 4 7 8" xfId="42816" xr:uid="{A8B56253-1980-4166-8E45-C2B8345C915D}"/>
    <cellStyle name="Millares 3 3 4 8" xfId="2729" xr:uid="{00000000-0005-0000-0000-0000CF810000}"/>
    <cellStyle name="Millares 3 3 4 8 2" xfId="16839" xr:uid="{00000000-0005-0000-0000-0000D0810000}"/>
    <cellStyle name="Millares 3 3 4 8 2 2" xfId="29732" xr:uid="{00000000-0005-0000-0000-0000D1810000}"/>
    <cellStyle name="Millares 3 3 4 8 3" xfId="12550" xr:uid="{00000000-0005-0000-0000-0000D2810000}"/>
    <cellStyle name="Millares 3 3 4 8 3 2" xfId="34617" xr:uid="{00000000-0005-0000-0000-0000D3810000}"/>
    <cellStyle name="Millares 3 3 4 8 4" xfId="7672" xr:uid="{00000000-0005-0000-0000-0000D4810000}"/>
    <cellStyle name="Millares 3 3 4 8 5" xfId="24795" xr:uid="{00000000-0005-0000-0000-0000D5810000}"/>
    <cellStyle name="Millares 3 3 4 8 6" xfId="39624" xr:uid="{00000000-0005-0000-0000-0000D6810000}"/>
    <cellStyle name="Millares 3 3 4 8 7" xfId="44689" xr:uid="{C309EB4E-7273-445F-8153-D9632E03FEFF}"/>
    <cellStyle name="Millares 3 3 4 9" xfId="5201" xr:uid="{00000000-0005-0000-0000-0000D7810000}"/>
    <cellStyle name="Millares 3 3 4 9 2" xfId="27294" xr:uid="{00000000-0005-0000-0000-0000D8810000}"/>
    <cellStyle name="Millares 3 3 5" xfId="544" xr:uid="{00000000-0005-0000-0000-0000D9810000}"/>
    <cellStyle name="Millares 3 3 5 10" xfId="19904" xr:uid="{00000000-0005-0000-0000-0000DA810000}"/>
    <cellStyle name="Millares 3 3 5 11" xfId="10431" xr:uid="{00000000-0005-0000-0000-0000DB810000}"/>
    <cellStyle name="Millares 3 3 5 12" xfId="22572" xr:uid="{00000000-0005-0000-0000-0000DC810000}"/>
    <cellStyle name="Millares 3 3 5 13" xfId="37402" xr:uid="{00000000-0005-0000-0000-0000DD810000}"/>
    <cellStyle name="Millares 3 3 5 14" xfId="42470" xr:uid="{03D98E69-E346-4076-83E5-B50F121F286F}"/>
    <cellStyle name="Millares 3 3 5 2" xfId="761" xr:uid="{00000000-0005-0000-0000-0000DE810000}"/>
    <cellStyle name="Millares 3 3 5 2 2" xfId="16800" xr:uid="{00000000-0005-0000-0000-0000DF810000}"/>
    <cellStyle name="Millares 3 3 5 2 3" xfId="15801" xr:uid="{00000000-0005-0000-0000-0000E0810000}"/>
    <cellStyle name="Millares 3 3 5 2 4" xfId="20104" xr:uid="{00000000-0005-0000-0000-0000E1810000}"/>
    <cellStyle name="Millares 3 3 5 3" xfId="1542" xr:uid="{00000000-0005-0000-0000-0000E2810000}"/>
    <cellStyle name="Millares 3 3 5 3 2" xfId="3984" xr:uid="{00000000-0005-0000-0000-0000E3810000}"/>
    <cellStyle name="Millares 3 3 5 3 2 2" xfId="18094" xr:uid="{00000000-0005-0000-0000-0000E4810000}"/>
    <cellStyle name="Millares 3 3 5 3 2 2 2" xfId="30987" xr:uid="{00000000-0005-0000-0000-0000E5810000}"/>
    <cellStyle name="Millares 3 3 5 3 2 3" xfId="13805" xr:uid="{00000000-0005-0000-0000-0000E6810000}"/>
    <cellStyle name="Millares 3 3 5 3 2 3 2" xfId="35872" xr:uid="{00000000-0005-0000-0000-0000E7810000}"/>
    <cellStyle name="Millares 3 3 5 3 2 4" xfId="8927" xr:uid="{00000000-0005-0000-0000-0000E8810000}"/>
    <cellStyle name="Millares 3 3 5 3 2 5" xfId="26052" xr:uid="{00000000-0005-0000-0000-0000E9810000}"/>
    <cellStyle name="Millares 3 3 5 3 2 6" xfId="40881" xr:uid="{00000000-0005-0000-0000-0000EA810000}"/>
    <cellStyle name="Millares 3 3 5 3 2 7" xfId="45944" xr:uid="{F92E6548-E02D-4FA0-B1D2-16011E16490C}"/>
    <cellStyle name="Millares 3 3 5 3 3" xfId="6458" xr:uid="{00000000-0005-0000-0000-0000EB810000}"/>
    <cellStyle name="Millares 3 3 5 3 3 2" xfId="28551" xr:uid="{00000000-0005-0000-0000-0000EC810000}"/>
    <cellStyle name="Millares 3 3 5 3 4" xfId="15601" xr:uid="{00000000-0005-0000-0000-0000ED810000}"/>
    <cellStyle name="Millares 3 3 5 3 4 2" xfId="33436" xr:uid="{00000000-0005-0000-0000-0000EE810000}"/>
    <cellStyle name="Millares 3 3 5 3 5" xfId="20860" xr:uid="{00000000-0005-0000-0000-0000EF810000}"/>
    <cellStyle name="Millares 3 3 5 3 6" xfId="11369" xr:uid="{00000000-0005-0000-0000-0000F0810000}"/>
    <cellStyle name="Millares 3 3 5 3 7" xfId="23510" xr:uid="{00000000-0005-0000-0000-0000F1810000}"/>
    <cellStyle name="Millares 3 3 5 3 8" xfId="38340" xr:uid="{00000000-0005-0000-0000-0000F2810000}"/>
    <cellStyle name="Millares 3 3 5 3 9" xfId="43408" xr:uid="{2FE10FFA-F46E-4293-AF74-4A92F435572F}"/>
    <cellStyle name="Millares 3 3 5 4" xfId="2155" xr:uid="{00000000-0005-0000-0000-0000F3810000}"/>
    <cellStyle name="Millares 3 3 5 4 2" xfId="4597" xr:uid="{00000000-0005-0000-0000-0000F4810000}"/>
    <cellStyle name="Millares 3 3 5 4 2 2" xfId="18707" xr:uid="{00000000-0005-0000-0000-0000F5810000}"/>
    <cellStyle name="Millares 3 3 5 4 2 2 2" xfId="31600" xr:uid="{00000000-0005-0000-0000-0000F6810000}"/>
    <cellStyle name="Millares 3 3 5 4 2 3" xfId="14418" xr:uid="{00000000-0005-0000-0000-0000F7810000}"/>
    <cellStyle name="Millares 3 3 5 4 2 3 2" xfId="36485" xr:uid="{00000000-0005-0000-0000-0000F8810000}"/>
    <cellStyle name="Millares 3 3 5 4 2 4" xfId="9540" xr:uid="{00000000-0005-0000-0000-0000F9810000}"/>
    <cellStyle name="Millares 3 3 5 4 2 5" xfId="26665" xr:uid="{00000000-0005-0000-0000-0000FA810000}"/>
    <cellStyle name="Millares 3 3 5 4 2 6" xfId="41494" xr:uid="{00000000-0005-0000-0000-0000FB810000}"/>
    <cellStyle name="Millares 3 3 5 4 2 7" xfId="46557" xr:uid="{76E8D19F-621B-4310-865B-E90B91EF110F}"/>
    <cellStyle name="Millares 3 3 5 4 3" xfId="7071" xr:uid="{00000000-0005-0000-0000-0000FC810000}"/>
    <cellStyle name="Millares 3 3 5 4 3 2" xfId="29164" xr:uid="{00000000-0005-0000-0000-0000FD810000}"/>
    <cellStyle name="Millares 3 3 5 4 4" xfId="16232" xr:uid="{00000000-0005-0000-0000-0000FE810000}"/>
    <cellStyle name="Millares 3 3 5 4 4 2" xfId="34049" xr:uid="{00000000-0005-0000-0000-0000FF810000}"/>
    <cellStyle name="Millares 3 3 5 4 5" xfId="21473" xr:uid="{00000000-0005-0000-0000-000000820000}"/>
    <cellStyle name="Millares 3 3 5 4 6" xfId="11982" xr:uid="{00000000-0005-0000-0000-000001820000}"/>
    <cellStyle name="Millares 3 3 5 4 7" xfId="24123" xr:uid="{00000000-0005-0000-0000-000002820000}"/>
    <cellStyle name="Millares 3 3 5 4 8" xfId="38953" xr:uid="{00000000-0005-0000-0000-000003820000}"/>
    <cellStyle name="Millares 3 3 5 4 9" xfId="44021" xr:uid="{44D37A51-9B66-418F-BB54-7BC5F936AD89}"/>
    <cellStyle name="Millares 3 3 5 5" xfId="1100" xr:uid="{00000000-0005-0000-0000-000004820000}"/>
    <cellStyle name="Millares 3 3 5 5 2" xfId="3545" xr:uid="{00000000-0005-0000-0000-000005820000}"/>
    <cellStyle name="Millares 3 3 5 5 2 2" xfId="17655" xr:uid="{00000000-0005-0000-0000-000006820000}"/>
    <cellStyle name="Millares 3 3 5 5 2 2 2" xfId="30548" xr:uid="{00000000-0005-0000-0000-000007820000}"/>
    <cellStyle name="Millares 3 3 5 5 2 3" xfId="13366" xr:uid="{00000000-0005-0000-0000-000008820000}"/>
    <cellStyle name="Millares 3 3 5 5 2 3 2" xfId="35433" xr:uid="{00000000-0005-0000-0000-000009820000}"/>
    <cellStyle name="Millares 3 3 5 5 2 4" xfId="8488" xr:uid="{00000000-0005-0000-0000-00000A820000}"/>
    <cellStyle name="Millares 3 3 5 5 2 5" xfId="25613" xr:uid="{00000000-0005-0000-0000-00000B820000}"/>
    <cellStyle name="Millares 3 3 5 5 2 6" xfId="40442" xr:uid="{00000000-0005-0000-0000-00000C820000}"/>
    <cellStyle name="Millares 3 3 5 5 2 7" xfId="45505" xr:uid="{C4446E47-9181-4C6D-A393-E18C2B841A88}"/>
    <cellStyle name="Millares 3 3 5 5 3" xfId="6019" xr:uid="{00000000-0005-0000-0000-00000D820000}"/>
    <cellStyle name="Millares 3 3 5 5 3 2" xfId="28112" xr:uid="{00000000-0005-0000-0000-00000E820000}"/>
    <cellStyle name="Millares 3 3 5 5 4" xfId="20421" xr:uid="{00000000-0005-0000-0000-00000F820000}"/>
    <cellStyle name="Millares 3 3 5 5 4 2" xfId="32997" xr:uid="{00000000-0005-0000-0000-000010820000}"/>
    <cellStyle name="Millares 3 3 5 5 5" xfId="10930" xr:uid="{00000000-0005-0000-0000-000011820000}"/>
    <cellStyle name="Millares 3 3 5 5 6" xfId="23071" xr:uid="{00000000-0005-0000-0000-000012820000}"/>
    <cellStyle name="Millares 3 3 5 5 7" xfId="37901" xr:uid="{00000000-0005-0000-0000-000013820000}"/>
    <cellStyle name="Millares 3 3 5 5 8" xfId="42969" xr:uid="{9D75156E-899A-49C3-A675-6A76CAA1C103}"/>
    <cellStyle name="Millares 3 3 5 6" xfId="3046" xr:uid="{00000000-0005-0000-0000-000014820000}"/>
    <cellStyle name="Millares 3 3 5 6 2" xfId="17156" xr:uid="{00000000-0005-0000-0000-000015820000}"/>
    <cellStyle name="Millares 3 3 5 6 2 2" xfId="30049" xr:uid="{00000000-0005-0000-0000-000016820000}"/>
    <cellStyle name="Millares 3 3 5 6 3" xfId="12867" xr:uid="{00000000-0005-0000-0000-000017820000}"/>
    <cellStyle name="Millares 3 3 5 6 3 2" xfId="34934" xr:uid="{00000000-0005-0000-0000-000018820000}"/>
    <cellStyle name="Millares 3 3 5 6 4" xfId="7989" xr:uid="{00000000-0005-0000-0000-000019820000}"/>
    <cellStyle name="Millares 3 3 5 6 5" xfId="25114" xr:uid="{00000000-0005-0000-0000-00001A820000}"/>
    <cellStyle name="Millares 3 3 5 6 6" xfId="39943" xr:uid="{00000000-0005-0000-0000-00001B820000}"/>
    <cellStyle name="Millares 3 3 5 6 7" xfId="45006" xr:uid="{148100BE-557B-4CE8-B19E-88A01BFED67F}"/>
    <cellStyle name="Millares 3 3 5 7" xfId="5520" xr:uid="{00000000-0005-0000-0000-00001C820000}"/>
    <cellStyle name="Millares 3 3 5 7 2" xfId="27613" xr:uid="{00000000-0005-0000-0000-00001D820000}"/>
    <cellStyle name="Millares 3 3 5 8" xfId="15162" xr:uid="{00000000-0005-0000-0000-00001E820000}"/>
    <cellStyle name="Millares 3 3 5 8 2" xfId="32498" xr:uid="{00000000-0005-0000-0000-00001F820000}"/>
    <cellStyle name="Millares 3 3 5 9" xfId="19492" xr:uid="{00000000-0005-0000-0000-000020820000}"/>
    <cellStyle name="Millares 3 3 6" xfId="366" xr:uid="{00000000-0005-0000-0000-000021820000}"/>
    <cellStyle name="Millares 3 3 6 10" xfId="10259" xr:uid="{00000000-0005-0000-0000-000022820000}"/>
    <cellStyle name="Millares 3 3 6 11" xfId="22400" xr:uid="{00000000-0005-0000-0000-000023820000}"/>
    <cellStyle name="Millares 3 3 6 12" xfId="37230" xr:uid="{00000000-0005-0000-0000-000024820000}"/>
    <cellStyle name="Millares 3 3 6 13" xfId="42298" xr:uid="{04AACE61-AE80-49EF-9806-F345AE5520D0}"/>
    <cellStyle name="Millares 3 3 6 2" xfId="1370" xr:uid="{00000000-0005-0000-0000-000025820000}"/>
    <cellStyle name="Millares 3 3 6 2 2" xfId="3812" xr:uid="{00000000-0005-0000-0000-000026820000}"/>
    <cellStyle name="Millares 3 3 6 2 2 2" xfId="17922" xr:uid="{00000000-0005-0000-0000-000027820000}"/>
    <cellStyle name="Millares 3 3 6 2 2 2 2" xfId="30815" xr:uid="{00000000-0005-0000-0000-000028820000}"/>
    <cellStyle name="Millares 3 3 6 2 2 3" xfId="13633" xr:uid="{00000000-0005-0000-0000-000029820000}"/>
    <cellStyle name="Millares 3 3 6 2 2 3 2" xfId="35700" xr:uid="{00000000-0005-0000-0000-00002A820000}"/>
    <cellStyle name="Millares 3 3 6 2 2 4" xfId="8755" xr:uid="{00000000-0005-0000-0000-00002B820000}"/>
    <cellStyle name="Millares 3 3 6 2 2 5" xfId="25880" xr:uid="{00000000-0005-0000-0000-00002C820000}"/>
    <cellStyle name="Millares 3 3 6 2 2 6" xfId="40709" xr:uid="{00000000-0005-0000-0000-00002D820000}"/>
    <cellStyle name="Millares 3 3 6 2 2 7" xfId="45772" xr:uid="{BBCB5E41-D384-4957-9EF4-A96AF528FCFC}"/>
    <cellStyle name="Millares 3 3 6 2 3" xfId="6286" xr:uid="{00000000-0005-0000-0000-00002E820000}"/>
    <cellStyle name="Millares 3 3 6 2 3 2" xfId="28379" xr:uid="{00000000-0005-0000-0000-00002F820000}"/>
    <cellStyle name="Millares 3 3 6 2 4" xfId="15429" xr:uid="{00000000-0005-0000-0000-000030820000}"/>
    <cellStyle name="Millares 3 3 6 2 4 2" xfId="33264" xr:uid="{00000000-0005-0000-0000-000031820000}"/>
    <cellStyle name="Millares 3 3 6 2 5" xfId="20688" xr:uid="{00000000-0005-0000-0000-000032820000}"/>
    <cellStyle name="Millares 3 3 6 2 6" xfId="11197" xr:uid="{00000000-0005-0000-0000-000033820000}"/>
    <cellStyle name="Millares 3 3 6 2 7" xfId="23338" xr:uid="{00000000-0005-0000-0000-000034820000}"/>
    <cellStyle name="Millares 3 3 6 2 8" xfId="38168" xr:uid="{00000000-0005-0000-0000-000035820000}"/>
    <cellStyle name="Millares 3 3 6 2 9" xfId="43236" xr:uid="{69B2E563-C2DA-4921-9E2A-9DBAC328C5A9}"/>
    <cellStyle name="Millares 3 3 6 3" xfId="1983" xr:uid="{00000000-0005-0000-0000-000036820000}"/>
    <cellStyle name="Millares 3 3 6 3 2" xfId="4425" xr:uid="{00000000-0005-0000-0000-000037820000}"/>
    <cellStyle name="Millares 3 3 6 3 2 2" xfId="18535" xr:uid="{00000000-0005-0000-0000-000038820000}"/>
    <cellStyle name="Millares 3 3 6 3 2 2 2" xfId="31428" xr:uid="{00000000-0005-0000-0000-000039820000}"/>
    <cellStyle name="Millares 3 3 6 3 2 3" xfId="14246" xr:uid="{00000000-0005-0000-0000-00003A820000}"/>
    <cellStyle name="Millares 3 3 6 3 2 3 2" xfId="36313" xr:uid="{00000000-0005-0000-0000-00003B820000}"/>
    <cellStyle name="Millares 3 3 6 3 2 4" xfId="9368" xr:uid="{00000000-0005-0000-0000-00003C820000}"/>
    <cellStyle name="Millares 3 3 6 3 2 5" xfId="26493" xr:uid="{00000000-0005-0000-0000-00003D820000}"/>
    <cellStyle name="Millares 3 3 6 3 2 6" xfId="41322" xr:uid="{00000000-0005-0000-0000-00003E820000}"/>
    <cellStyle name="Millares 3 3 6 3 2 7" xfId="46385" xr:uid="{BE146D58-AA33-4440-910B-6CC89075E517}"/>
    <cellStyle name="Millares 3 3 6 3 3" xfId="6899" xr:uid="{00000000-0005-0000-0000-00003F820000}"/>
    <cellStyle name="Millares 3 3 6 3 3 2" xfId="28992" xr:uid="{00000000-0005-0000-0000-000040820000}"/>
    <cellStyle name="Millares 3 3 6 3 4" xfId="16060" xr:uid="{00000000-0005-0000-0000-000041820000}"/>
    <cellStyle name="Millares 3 3 6 3 4 2" xfId="33877" xr:uid="{00000000-0005-0000-0000-000042820000}"/>
    <cellStyle name="Millares 3 3 6 3 5" xfId="21301" xr:uid="{00000000-0005-0000-0000-000043820000}"/>
    <cellStyle name="Millares 3 3 6 3 6" xfId="11810" xr:uid="{00000000-0005-0000-0000-000044820000}"/>
    <cellStyle name="Millares 3 3 6 3 7" xfId="23951" xr:uid="{00000000-0005-0000-0000-000045820000}"/>
    <cellStyle name="Millares 3 3 6 3 8" xfId="38781" xr:uid="{00000000-0005-0000-0000-000046820000}"/>
    <cellStyle name="Millares 3 3 6 3 9" xfId="43849" xr:uid="{89445267-09F8-46B6-8962-08065502436B}"/>
    <cellStyle name="Millares 3 3 6 4" xfId="2627" xr:uid="{00000000-0005-0000-0000-000047820000}"/>
    <cellStyle name="Millares 3 3 6 4 2" xfId="5067" xr:uid="{00000000-0005-0000-0000-000048820000}"/>
    <cellStyle name="Millares 3 3 6 4 2 2" xfId="19177" xr:uid="{00000000-0005-0000-0000-000049820000}"/>
    <cellStyle name="Millares 3 3 6 4 2 2 2" xfId="32070" xr:uid="{00000000-0005-0000-0000-00004A820000}"/>
    <cellStyle name="Millares 3 3 6 4 2 3" xfId="14888" xr:uid="{00000000-0005-0000-0000-00004B820000}"/>
    <cellStyle name="Millares 3 3 6 4 2 3 2" xfId="36955" xr:uid="{00000000-0005-0000-0000-00004C820000}"/>
    <cellStyle name="Millares 3 3 6 4 2 4" xfId="10010" xr:uid="{00000000-0005-0000-0000-00004D820000}"/>
    <cellStyle name="Millares 3 3 6 4 2 5" xfId="27135" xr:uid="{00000000-0005-0000-0000-00004E820000}"/>
    <cellStyle name="Millares 3 3 6 4 2 6" xfId="41964" xr:uid="{00000000-0005-0000-0000-00004F820000}"/>
    <cellStyle name="Millares 3 3 6 4 2 7" xfId="47027" xr:uid="{25BA86EE-7B86-4ABE-A4FF-D8C7E255AF76}"/>
    <cellStyle name="Millares 3 3 6 4 3" xfId="7541" xr:uid="{00000000-0005-0000-0000-000050820000}"/>
    <cellStyle name="Millares 3 3 6 4 3 2" xfId="29634" xr:uid="{00000000-0005-0000-0000-000051820000}"/>
    <cellStyle name="Millares 3 3 6 4 4" xfId="16702" xr:uid="{00000000-0005-0000-0000-000052820000}"/>
    <cellStyle name="Millares 3 3 6 4 4 2" xfId="34519" xr:uid="{00000000-0005-0000-0000-000053820000}"/>
    <cellStyle name="Millares 3 3 6 4 5" xfId="21943" xr:uid="{00000000-0005-0000-0000-000054820000}"/>
    <cellStyle name="Millares 3 3 6 4 6" xfId="12452" xr:uid="{00000000-0005-0000-0000-000055820000}"/>
    <cellStyle name="Millares 3 3 6 4 7" xfId="24593" xr:uid="{00000000-0005-0000-0000-000056820000}"/>
    <cellStyle name="Millares 3 3 6 4 8" xfId="39423" xr:uid="{00000000-0005-0000-0000-000057820000}"/>
    <cellStyle name="Millares 3 3 6 4 9" xfId="44491" xr:uid="{7352E01F-81B9-4FEA-926C-49D1589B5F94}"/>
    <cellStyle name="Millares 3 3 6 5" xfId="1148" xr:uid="{00000000-0005-0000-0000-000058820000}"/>
    <cellStyle name="Millares 3 3 6 5 2" xfId="3593" xr:uid="{00000000-0005-0000-0000-000059820000}"/>
    <cellStyle name="Millares 3 3 6 5 2 2" xfId="17703" xr:uid="{00000000-0005-0000-0000-00005A820000}"/>
    <cellStyle name="Millares 3 3 6 5 2 2 2" xfId="30596" xr:uid="{00000000-0005-0000-0000-00005B820000}"/>
    <cellStyle name="Millares 3 3 6 5 2 3" xfId="13414" xr:uid="{00000000-0005-0000-0000-00005C820000}"/>
    <cellStyle name="Millares 3 3 6 5 2 3 2" xfId="35481" xr:uid="{00000000-0005-0000-0000-00005D820000}"/>
    <cellStyle name="Millares 3 3 6 5 2 4" xfId="8536" xr:uid="{00000000-0005-0000-0000-00005E820000}"/>
    <cellStyle name="Millares 3 3 6 5 2 5" xfId="25661" xr:uid="{00000000-0005-0000-0000-00005F820000}"/>
    <cellStyle name="Millares 3 3 6 5 2 6" xfId="40490" xr:uid="{00000000-0005-0000-0000-000060820000}"/>
    <cellStyle name="Millares 3 3 6 5 2 7" xfId="45553" xr:uid="{680F2924-ED7C-461B-84FB-FC4AF72C3CC5}"/>
    <cellStyle name="Millares 3 3 6 5 3" xfId="6067" xr:uid="{00000000-0005-0000-0000-000061820000}"/>
    <cellStyle name="Millares 3 3 6 5 3 2" xfId="28160" xr:uid="{00000000-0005-0000-0000-000062820000}"/>
    <cellStyle name="Millares 3 3 6 5 4" xfId="20469" xr:uid="{00000000-0005-0000-0000-000063820000}"/>
    <cellStyle name="Millares 3 3 6 5 4 2" xfId="33045" xr:uid="{00000000-0005-0000-0000-000064820000}"/>
    <cellStyle name="Millares 3 3 6 5 5" xfId="10978" xr:uid="{00000000-0005-0000-0000-000065820000}"/>
    <cellStyle name="Millares 3 3 6 5 6" xfId="23119" xr:uid="{00000000-0005-0000-0000-000066820000}"/>
    <cellStyle name="Millares 3 3 6 5 7" xfId="37949" xr:uid="{00000000-0005-0000-0000-000067820000}"/>
    <cellStyle name="Millares 3 3 6 5 8" xfId="43017" xr:uid="{819E909D-2C8E-42ED-9F53-ED7AF561F3CE}"/>
    <cellStyle name="Millares 3 3 6 6" xfId="2874" xr:uid="{00000000-0005-0000-0000-000068820000}"/>
    <cellStyle name="Millares 3 3 6 6 2" xfId="16984" xr:uid="{00000000-0005-0000-0000-000069820000}"/>
    <cellStyle name="Millares 3 3 6 6 2 2" xfId="29877" xr:uid="{00000000-0005-0000-0000-00006A820000}"/>
    <cellStyle name="Millares 3 3 6 6 3" xfId="12695" xr:uid="{00000000-0005-0000-0000-00006B820000}"/>
    <cellStyle name="Millares 3 3 6 6 3 2" xfId="34762" xr:uid="{00000000-0005-0000-0000-00006C820000}"/>
    <cellStyle name="Millares 3 3 6 6 4" xfId="7817" xr:uid="{00000000-0005-0000-0000-00006D820000}"/>
    <cellStyle name="Millares 3 3 6 6 5" xfId="24942" xr:uid="{00000000-0005-0000-0000-00006E820000}"/>
    <cellStyle name="Millares 3 3 6 6 6" xfId="39771" xr:uid="{00000000-0005-0000-0000-00006F820000}"/>
    <cellStyle name="Millares 3 3 6 6 7" xfId="44834" xr:uid="{1AD6AFEA-7184-4EF6-A68A-7E25F8DAB465}"/>
    <cellStyle name="Millares 3 3 6 7" xfId="5348" xr:uid="{00000000-0005-0000-0000-000070820000}"/>
    <cellStyle name="Millares 3 3 6 7 2" xfId="27441" xr:uid="{00000000-0005-0000-0000-000071820000}"/>
    <cellStyle name="Millares 3 3 6 8" xfId="15210" xr:uid="{00000000-0005-0000-0000-000072820000}"/>
    <cellStyle name="Millares 3 3 6 8 2" xfId="32326" xr:uid="{00000000-0005-0000-0000-000073820000}"/>
    <cellStyle name="Millares 3 3 6 9" xfId="19732" xr:uid="{00000000-0005-0000-0000-000074820000}"/>
    <cellStyle name="Millares 3 3 7" xfId="757" xr:uid="{00000000-0005-0000-0000-000075820000}"/>
    <cellStyle name="Millares 3 3 7 2" xfId="16796" xr:uid="{00000000-0005-0000-0000-000076820000}"/>
    <cellStyle name="Millares 3 3 7 3" xfId="15797" xr:uid="{00000000-0005-0000-0000-000077820000}"/>
    <cellStyle name="Millares 3 3 7 4" xfId="20100" xr:uid="{00000000-0005-0000-0000-000078820000}"/>
    <cellStyle name="Millares 3 3 8" xfId="1203" xr:uid="{00000000-0005-0000-0000-000079820000}"/>
    <cellStyle name="Millares 3 3 8 2" xfId="3648" xr:uid="{00000000-0005-0000-0000-00007A820000}"/>
    <cellStyle name="Millares 3 3 8 2 2" xfId="17758" xr:uid="{00000000-0005-0000-0000-00007B820000}"/>
    <cellStyle name="Millares 3 3 8 2 2 2" xfId="30651" xr:uid="{00000000-0005-0000-0000-00007C820000}"/>
    <cellStyle name="Millares 3 3 8 2 3" xfId="13469" xr:uid="{00000000-0005-0000-0000-00007D820000}"/>
    <cellStyle name="Millares 3 3 8 2 3 2" xfId="35536" xr:uid="{00000000-0005-0000-0000-00007E820000}"/>
    <cellStyle name="Millares 3 3 8 2 4" xfId="8591" xr:uid="{00000000-0005-0000-0000-00007F820000}"/>
    <cellStyle name="Millares 3 3 8 2 5" xfId="25716" xr:uid="{00000000-0005-0000-0000-000080820000}"/>
    <cellStyle name="Millares 3 3 8 2 6" xfId="40545" xr:uid="{00000000-0005-0000-0000-000081820000}"/>
    <cellStyle name="Millares 3 3 8 2 7" xfId="45608" xr:uid="{03A8A249-1F7B-4CB0-B398-D2FA59741F41}"/>
    <cellStyle name="Millares 3 3 8 3" xfId="6122" xr:uid="{00000000-0005-0000-0000-000082820000}"/>
    <cellStyle name="Millares 3 3 8 3 2" xfId="28215" xr:uid="{00000000-0005-0000-0000-000083820000}"/>
    <cellStyle name="Millares 3 3 8 4" xfId="15265" xr:uid="{00000000-0005-0000-0000-000084820000}"/>
    <cellStyle name="Millares 3 3 8 4 2" xfId="33100" xr:uid="{00000000-0005-0000-0000-000085820000}"/>
    <cellStyle name="Millares 3 3 8 5" xfId="20524" xr:uid="{00000000-0005-0000-0000-000086820000}"/>
    <cellStyle name="Millares 3 3 8 6" xfId="11033" xr:uid="{00000000-0005-0000-0000-000087820000}"/>
    <cellStyle name="Millares 3 3 8 7" xfId="23174" xr:uid="{00000000-0005-0000-0000-000088820000}"/>
    <cellStyle name="Millares 3 3 8 8" xfId="38004" xr:uid="{00000000-0005-0000-0000-000089820000}"/>
    <cellStyle name="Millares 3 3 8 9" xfId="43072" xr:uid="{FC432F0E-C389-452A-AE3A-7FAAEF70678E}"/>
    <cellStyle name="Millares 3 3 9" xfId="1819" xr:uid="{00000000-0005-0000-0000-00008A820000}"/>
    <cellStyle name="Millares 3 3 9 2" xfId="4261" xr:uid="{00000000-0005-0000-0000-00008B820000}"/>
    <cellStyle name="Millares 3 3 9 2 2" xfId="18371" xr:uid="{00000000-0005-0000-0000-00008C820000}"/>
    <cellStyle name="Millares 3 3 9 2 2 2" xfId="31264" xr:uid="{00000000-0005-0000-0000-00008D820000}"/>
    <cellStyle name="Millares 3 3 9 2 3" xfId="14082" xr:uid="{00000000-0005-0000-0000-00008E820000}"/>
    <cellStyle name="Millares 3 3 9 2 3 2" xfId="36149" xr:uid="{00000000-0005-0000-0000-00008F820000}"/>
    <cellStyle name="Millares 3 3 9 2 4" xfId="9204" xr:uid="{00000000-0005-0000-0000-000090820000}"/>
    <cellStyle name="Millares 3 3 9 2 5" xfId="26329" xr:uid="{00000000-0005-0000-0000-000091820000}"/>
    <cellStyle name="Millares 3 3 9 2 6" xfId="41158" xr:uid="{00000000-0005-0000-0000-000092820000}"/>
    <cellStyle name="Millares 3 3 9 2 7" xfId="46221" xr:uid="{D3E2656F-4CBE-463E-A18B-A4874686E05D}"/>
    <cellStyle name="Millares 3 3 9 3" xfId="6735" xr:uid="{00000000-0005-0000-0000-000093820000}"/>
    <cellStyle name="Millares 3 3 9 3 2" xfId="28828" xr:uid="{00000000-0005-0000-0000-000094820000}"/>
    <cellStyle name="Millares 3 3 9 4" xfId="15896" xr:uid="{00000000-0005-0000-0000-000095820000}"/>
    <cellStyle name="Millares 3 3 9 4 2" xfId="33713" xr:uid="{00000000-0005-0000-0000-000096820000}"/>
    <cellStyle name="Millares 3 3 9 5" xfId="21137" xr:uid="{00000000-0005-0000-0000-000097820000}"/>
    <cellStyle name="Millares 3 3 9 6" xfId="11646" xr:uid="{00000000-0005-0000-0000-000098820000}"/>
    <cellStyle name="Millares 3 3 9 7" xfId="23787" xr:uid="{00000000-0005-0000-0000-000099820000}"/>
    <cellStyle name="Millares 3 3 9 8" xfId="38617" xr:uid="{00000000-0005-0000-0000-00009A820000}"/>
    <cellStyle name="Millares 3 3 9 9" xfId="43685" xr:uid="{940A4619-2BFD-45A0-B3E5-0915EF9C7A73}"/>
    <cellStyle name="Millares 3 4" xfId="187" xr:uid="{00000000-0005-0000-0000-00009B820000}"/>
    <cellStyle name="Millares 3 4 10" xfId="15001" xr:uid="{00000000-0005-0000-0000-00009C820000}"/>
    <cellStyle name="Millares 3 4 10 2" xfId="32171" xr:uid="{00000000-0005-0000-0000-00009D820000}"/>
    <cellStyle name="Millares 3 4 11" xfId="19331" xr:uid="{00000000-0005-0000-0000-00009E820000}"/>
    <cellStyle name="Millares 3 4 12" xfId="19579" xr:uid="{00000000-0005-0000-0000-00009F820000}"/>
    <cellStyle name="Millares 3 4 13" xfId="10104" xr:uid="{00000000-0005-0000-0000-0000A0820000}"/>
    <cellStyle name="Millares 3 4 14" xfId="22100" xr:uid="{00000000-0005-0000-0000-0000A1820000}"/>
    <cellStyle name="Millares 3 4 15" xfId="22245" xr:uid="{00000000-0005-0000-0000-0000A2820000}"/>
    <cellStyle name="Millares 3 4 16" xfId="37075" xr:uid="{00000000-0005-0000-0000-0000A3820000}"/>
    <cellStyle name="Millares 3 4 17" xfId="42145" xr:uid="{30001822-D2D7-419E-B65E-434AE694EAF1}"/>
    <cellStyle name="Millares 3 4 2" xfId="380" xr:uid="{00000000-0005-0000-0000-0000A4820000}"/>
    <cellStyle name="Millares 3 4 2 10" xfId="22411" xr:uid="{00000000-0005-0000-0000-0000A5820000}"/>
    <cellStyle name="Millares 3 4 2 11" xfId="37241" xr:uid="{00000000-0005-0000-0000-0000A6820000}"/>
    <cellStyle name="Millares 3 4 2 12" xfId="42309" xr:uid="{16F7A5F4-034B-4AF3-AE22-0CFA9DA6CE52}"/>
    <cellStyle name="Millares 3 4 2 2" xfId="1994" xr:uid="{00000000-0005-0000-0000-0000A7820000}"/>
    <cellStyle name="Millares 3 4 2 2 2" xfId="4436" xr:uid="{00000000-0005-0000-0000-0000A8820000}"/>
    <cellStyle name="Millares 3 4 2 2 2 2" xfId="18546" xr:uid="{00000000-0005-0000-0000-0000A9820000}"/>
    <cellStyle name="Millares 3 4 2 2 2 2 2" xfId="31439" xr:uid="{00000000-0005-0000-0000-0000AA820000}"/>
    <cellStyle name="Millares 3 4 2 2 2 3" xfId="14257" xr:uid="{00000000-0005-0000-0000-0000AB820000}"/>
    <cellStyle name="Millares 3 4 2 2 2 3 2" xfId="36324" xr:uid="{00000000-0005-0000-0000-0000AC820000}"/>
    <cellStyle name="Millares 3 4 2 2 2 4" xfId="9379" xr:uid="{00000000-0005-0000-0000-0000AD820000}"/>
    <cellStyle name="Millares 3 4 2 2 2 5" xfId="26504" xr:uid="{00000000-0005-0000-0000-0000AE820000}"/>
    <cellStyle name="Millares 3 4 2 2 2 6" xfId="41333" xr:uid="{00000000-0005-0000-0000-0000AF820000}"/>
    <cellStyle name="Millares 3 4 2 2 2 7" xfId="46396" xr:uid="{27309105-4D4B-4048-951E-A2EC800E2887}"/>
    <cellStyle name="Millares 3 4 2 2 3" xfId="6910" xr:uid="{00000000-0005-0000-0000-0000B0820000}"/>
    <cellStyle name="Millares 3 4 2 2 3 2" xfId="29003" xr:uid="{00000000-0005-0000-0000-0000B1820000}"/>
    <cellStyle name="Millares 3 4 2 2 4" xfId="16071" xr:uid="{00000000-0005-0000-0000-0000B2820000}"/>
    <cellStyle name="Millares 3 4 2 2 4 2" xfId="33888" xr:uid="{00000000-0005-0000-0000-0000B3820000}"/>
    <cellStyle name="Millares 3 4 2 2 5" xfId="21312" xr:uid="{00000000-0005-0000-0000-0000B4820000}"/>
    <cellStyle name="Millares 3 4 2 2 6" xfId="11821" xr:uid="{00000000-0005-0000-0000-0000B5820000}"/>
    <cellStyle name="Millares 3 4 2 2 7" xfId="23962" xr:uid="{00000000-0005-0000-0000-0000B6820000}"/>
    <cellStyle name="Millares 3 4 2 2 8" xfId="38792" xr:uid="{00000000-0005-0000-0000-0000B7820000}"/>
    <cellStyle name="Millares 3 4 2 2 9" xfId="43860" xr:uid="{4B543469-B0C8-40CA-8A2E-F4F9599BCD03}"/>
    <cellStyle name="Millares 3 4 2 3" xfId="2628" xr:uid="{00000000-0005-0000-0000-0000B8820000}"/>
    <cellStyle name="Millares 3 4 2 3 2" xfId="5068" xr:uid="{00000000-0005-0000-0000-0000B9820000}"/>
    <cellStyle name="Millares 3 4 2 3 2 2" xfId="19178" xr:uid="{00000000-0005-0000-0000-0000BA820000}"/>
    <cellStyle name="Millares 3 4 2 3 2 2 2" xfId="32071" xr:uid="{00000000-0005-0000-0000-0000BB820000}"/>
    <cellStyle name="Millares 3 4 2 3 2 3" xfId="14889" xr:uid="{00000000-0005-0000-0000-0000BC820000}"/>
    <cellStyle name="Millares 3 4 2 3 2 3 2" xfId="36956" xr:uid="{00000000-0005-0000-0000-0000BD820000}"/>
    <cellStyle name="Millares 3 4 2 3 2 4" xfId="10011" xr:uid="{00000000-0005-0000-0000-0000BE820000}"/>
    <cellStyle name="Millares 3 4 2 3 2 5" xfId="27136" xr:uid="{00000000-0005-0000-0000-0000BF820000}"/>
    <cellStyle name="Millares 3 4 2 3 2 6" xfId="41965" xr:uid="{00000000-0005-0000-0000-0000C0820000}"/>
    <cellStyle name="Millares 3 4 2 3 2 7" xfId="47028" xr:uid="{7E8B4D7D-5843-48A8-9238-97E461D9D7F5}"/>
    <cellStyle name="Millares 3 4 2 3 3" xfId="7542" xr:uid="{00000000-0005-0000-0000-0000C1820000}"/>
    <cellStyle name="Millares 3 4 2 3 3 2" xfId="29635" xr:uid="{00000000-0005-0000-0000-0000C2820000}"/>
    <cellStyle name="Millares 3 4 2 3 4" xfId="16703" xr:uid="{00000000-0005-0000-0000-0000C3820000}"/>
    <cellStyle name="Millares 3 4 2 3 4 2" xfId="34520" xr:uid="{00000000-0005-0000-0000-0000C4820000}"/>
    <cellStyle name="Millares 3 4 2 3 5" xfId="21944" xr:uid="{00000000-0005-0000-0000-0000C5820000}"/>
    <cellStyle name="Millares 3 4 2 3 6" xfId="12453" xr:uid="{00000000-0005-0000-0000-0000C6820000}"/>
    <cellStyle name="Millares 3 4 2 3 7" xfId="24594" xr:uid="{00000000-0005-0000-0000-0000C7820000}"/>
    <cellStyle name="Millares 3 4 2 3 8" xfId="39424" xr:uid="{00000000-0005-0000-0000-0000C8820000}"/>
    <cellStyle name="Millares 3 4 2 3 9" xfId="44492" xr:uid="{507BE1C7-1288-4D4D-AA21-2C1E938ABF72}"/>
    <cellStyle name="Millares 3 4 2 4" xfId="1381" xr:uid="{00000000-0005-0000-0000-0000C9820000}"/>
    <cellStyle name="Millares 3 4 2 4 2" xfId="3823" xr:uid="{00000000-0005-0000-0000-0000CA820000}"/>
    <cellStyle name="Millares 3 4 2 4 2 2" xfId="17933" xr:uid="{00000000-0005-0000-0000-0000CB820000}"/>
    <cellStyle name="Millares 3 4 2 4 2 2 2" xfId="30826" xr:uid="{00000000-0005-0000-0000-0000CC820000}"/>
    <cellStyle name="Millares 3 4 2 4 2 3" xfId="13644" xr:uid="{00000000-0005-0000-0000-0000CD820000}"/>
    <cellStyle name="Millares 3 4 2 4 2 3 2" xfId="35711" xr:uid="{00000000-0005-0000-0000-0000CE820000}"/>
    <cellStyle name="Millares 3 4 2 4 2 4" xfId="8766" xr:uid="{00000000-0005-0000-0000-0000CF820000}"/>
    <cellStyle name="Millares 3 4 2 4 2 5" xfId="25891" xr:uid="{00000000-0005-0000-0000-0000D0820000}"/>
    <cellStyle name="Millares 3 4 2 4 2 6" xfId="40720" xr:uid="{00000000-0005-0000-0000-0000D1820000}"/>
    <cellStyle name="Millares 3 4 2 4 2 7" xfId="45783" xr:uid="{F52BD88E-1895-4965-9C54-20FEF69853D2}"/>
    <cellStyle name="Millares 3 4 2 4 3" xfId="6297" xr:uid="{00000000-0005-0000-0000-0000D2820000}"/>
    <cellStyle name="Millares 3 4 2 4 3 2" xfId="28390" xr:uid="{00000000-0005-0000-0000-0000D3820000}"/>
    <cellStyle name="Millares 3 4 2 4 4" xfId="20699" xr:uid="{00000000-0005-0000-0000-0000D4820000}"/>
    <cellStyle name="Millares 3 4 2 4 4 2" xfId="33275" xr:uid="{00000000-0005-0000-0000-0000D5820000}"/>
    <cellStyle name="Millares 3 4 2 4 5" xfId="11208" xr:uid="{00000000-0005-0000-0000-0000D6820000}"/>
    <cellStyle name="Millares 3 4 2 4 6" xfId="23349" xr:uid="{00000000-0005-0000-0000-0000D7820000}"/>
    <cellStyle name="Millares 3 4 2 4 7" xfId="38179" xr:uid="{00000000-0005-0000-0000-0000D8820000}"/>
    <cellStyle name="Millares 3 4 2 4 8" xfId="43247" xr:uid="{F3A7289A-0F92-4FB8-8AEF-8D34A4F58E53}"/>
    <cellStyle name="Millares 3 4 2 5" xfId="2885" xr:uid="{00000000-0005-0000-0000-0000D9820000}"/>
    <cellStyle name="Millares 3 4 2 5 2" xfId="16995" xr:uid="{00000000-0005-0000-0000-0000DA820000}"/>
    <cellStyle name="Millares 3 4 2 5 2 2" xfId="29888" xr:uid="{00000000-0005-0000-0000-0000DB820000}"/>
    <cellStyle name="Millares 3 4 2 5 3" xfId="12706" xr:uid="{00000000-0005-0000-0000-0000DC820000}"/>
    <cellStyle name="Millares 3 4 2 5 3 2" xfId="34773" xr:uid="{00000000-0005-0000-0000-0000DD820000}"/>
    <cellStyle name="Millares 3 4 2 5 4" xfId="7828" xr:uid="{00000000-0005-0000-0000-0000DE820000}"/>
    <cellStyle name="Millares 3 4 2 5 5" xfId="24953" xr:uid="{00000000-0005-0000-0000-0000DF820000}"/>
    <cellStyle name="Millares 3 4 2 5 6" xfId="39782" xr:uid="{00000000-0005-0000-0000-0000E0820000}"/>
    <cellStyle name="Millares 3 4 2 5 7" xfId="44845" xr:uid="{F47CD6BC-1FC1-4A43-B638-137DBC7465EA}"/>
    <cellStyle name="Millares 3 4 2 6" xfId="5359" xr:uid="{00000000-0005-0000-0000-0000E1820000}"/>
    <cellStyle name="Millares 3 4 2 6 2" xfId="27452" xr:uid="{00000000-0005-0000-0000-0000E2820000}"/>
    <cellStyle name="Millares 3 4 2 7" xfId="15440" xr:uid="{00000000-0005-0000-0000-0000E3820000}"/>
    <cellStyle name="Millares 3 4 2 7 2" xfId="32337" xr:uid="{00000000-0005-0000-0000-0000E4820000}"/>
    <cellStyle name="Millares 3 4 2 8" xfId="19743" xr:uid="{00000000-0005-0000-0000-0000E5820000}"/>
    <cellStyle name="Millares 3 4 2 9" xfId="10270" xr:uid="{00000000-0005-0000-0000-0000E6820000}"/>
    <cellStyle name="Millares 3 4 3" xfId="762" xr:uid="{00000000-0005-0000-0000-0000E7820000}"/>
    <cellStyle name="Millares 3 4 3 2" xfId="16801" xr:uid="{00000000-0005-0000-0000-0000E8820000}"/>
    <cellStyle name="Millares 3 4 3 3" xfId="15802" xr:uid="{00000000-0005-0000-0000-0000E9820000}"/>
    <cellStyle name="Millares 3 4 3 4" xfId="20105" xr:uid="{00000000-0005-0000-0000-0000EA820000}"/>
    <cellStyle name="Millares 3 4 4" xfId="1214" xr:uid="{00000000-0005-0000-0000-0000EB820000}"/>
    <cellStyle name="Millares 3 4 4 2" xfId="3659" xr:uid="{00000000-0005-0000-0000-0000EC820000}"/>
    <cellStyle name="Millares 3 4 4 2 2" xfId="17769" xr:uid="{00000000-0005-0000-0000-0000ED820000}"/>
    <cellStyle name="Millares 3 4 4 2 2 2" xfId="30662" xr:uid="{00000000-0005-0000-0000-0000EE820000}"/>
    <cellStyle name="Millares 3 4 4 2 3" xfId="13480" xr:uid="{00000000-0005-0000-0000-0000EF820000}"/>
    <cellStyle name="Millares 3 4 4 2 3 2" xfId="35547" xr:uid="{00000000-0005-0000-0000-0000F0820000}"/>
    <cellStyle name="Millares 3 4 4 2 4" xfId="8602" xr:uid="{00000000-0005-0000-0000-0000F1820000}"/>
    <cellStyle name="Millares 3 4 4 2 5" xfId="25727" xr:uid="{00000000-0005-0000-0000-0000F2820000}"/>
    <cellStyle name="Millares 3 4 4 2 6" xfId="40556" xr:uid="{00000000-0005-0000-0000-0000F3820000}"/>
    <cellStyle name="Millares 3 4 4 2 7" xfId="45619" xr:uid="{67CBDA01-62FF-49D1-AF18-9E2846055DF4}"/>
    <cellStyle name="Millares 3 4 4 3" xfId="6133" xr:uid="{00000000-0005-0000-0000-0000F4820000}"/>
    <cellStyle name="Millares 3 4 4 3 2" xfId="28226" xr:uid="{00000000-0005-0000-0000-0000F5820000}"/>
    <cellStyle name="Millares 3 4 4 4" xfId="15276" xr:uid="{00000000-0005-0000-0000-0000F6820000}"/>
    <cellStyle name="Millares 3 4 4 4 2" xfId="33111" xr:uid="{00000000-0005-0000-0000-0000F7820000}"/>
    <cellStyle name="Millares 3 4 4 5" xfId="20535" xr:uid="{00000000-0005-0000-0000-0000F8820000}"/>
    <cellStyle name="Millares 3 4 4 6" xfId="11044" xr:uid="{00000000-0005-0000-0000-0000F9820000}"/>
    <cellStyle name="Millares 3 4 4 7" xfId="23185" xr:uid="{00000000-0005-0000-0000-0000FA820000}"/>
    <cellStyle name="Millares 3 4 4 8" xfId="38015" xr:uid="{00000000-0005-0000-0000-0000FB820000}"/>
    <cellStyle name="Millares 3 4 4 9" xfId="43083" xr:uid="{E94FC3A8-27E0-4947-B0D0-B57D33E8C507}"/>
    <cellStyle name="Millares 3 4 5" xfId="1830" xr:uid="{00000000-0005-0000-0000-0000FC820000}"/>
    <cellStyle name="Millares 3 4 5 2" xfId="4272" xr:uid="{00000000-0005-0000-0000-0000FD820000}"/>
    <cellStyle name="Millares 3 4 5 2 2" xfId="18382" xr:uid="{00000000-0005-0000-0000-0000FE820000}"/>
    <cellStyle name="Millares 3 4 5 2 2 2" xfId="31275" xr:uid="{00000000-0005-0000-0000-0000FF820000}"/>
    <cellStyle name="Millares 3 4 5 2 3" xfId="14093" xr:uid="{00000000-0005-0000-0000-000000830000}"/>
    <cellStyle name="Millares 3 4 5 2 3 2" xfId="36160" xr:uid="{00000000-0005-0000-0000-000001830000}"/>
    <cellStyle name="Millares 3 4 5 2 4" xfId="9215" xr:uid="{00000000-0005-0000-0000-000002830000}"/>
    <cellStyle name="Millares 3 4 5 2 5" xfId="26340" xr:uid="{00000000-0005-0000-0000-000003830000}"/>
    <cellStyle name="Millares 3 4 5 2 6" xfId="41169" xr:uid="{00000000-0005-0000-0000-000004830000}"/>
    <cellStyle name="Millares 3 4 5 2 7" xfId="46232" xr:uid="{CFE1A3DC-D5DB-477E-AF17-0288466FCA42}"/>
    <cellStyle name="Millares 3 4 5 3" xfId="6746" xr:uid="{00000000-0005-0000-0000-000005830000}"/>
    <cellStyle name="Millares 3 4 5 3 2" xfId="28839" xr:uid="{00000000-0005-0000-0000-000006830000}"/>
    <cellStyle name="Millares 3 4 5 4" xfId="15907" xr:uid="{00000000-0005-0000-0000-000007830000}"/>
    <cellStyle name="Millares 3 4 5 4 2" xfId="33724" xr:uid="{00000000-0005-0000-0000-000008830000}"/>
    <cellStyle name="Millares 3 4 5 5" xfId="21148" xr:uid="{00000000-0005-0000-0000-000009830000}"/>
    <cellStyle name="Millares 3 4 5 6" xfId="11657" xr:uid="{00000000-0005-0000-0000-00000A830000}"/>
    <cellStyle name="Millares 3 4 5 7" xfId="23798" xr:uid="{00000000-0005-0000-0000-00000B830000}"/>
    <cellStyle name="Millares 3 4 5 8" xfId="38628" xr:uid="{00000000-0005-0000-0000-00000C830000}"/>
    <cellStyle name="Millares 3 4 5 9" xfId="43696" xr:uid="{F25F56C9-9A09-4D77-9649-2C6525DC8BD7}"/>
    <cellStyle name="Millares 3 4 6" xfId="2486" xr:uid="{00000000-0005-0000-0000-00000D830000}"/>
    <cellStyle name="Millares 3 4 6 2" xfId="4928" xr:uid="{00000000-0005-0000-0000-00000E830000}"/>
    <cellStyle name="Millares 3 4 6 2 2" xfId="19038" xr:uid="{00000000-0005-0000-0000-00000F830000}"/>
    <cellStyle name="Millares 3 4 6 2 2 2" xfId="31931" xr:uid="{00000000-0005-0000-0000-000010830000}"/>
    <cellStyle name="Millares 3 4 6 2 3" xfId="14749" xr:uid="{00000000-0005-0000-0000-000011830000}"/>
    <cellStyle name="Millares 3 4 6 2 3 2" xfId="36816" xr:uid="{00000000-0005-0000-0000-000012830000}"/>
    <cellStyle name="Millares 3 4 6 2 4" xfId="9871" xr:uid="{00000000-0005-0000-0000-000013830000}"/>
    <cellStyle name="Millares 3 4 6 2 5" xfId="26996" xr:uid="{00000000-0005-0000-0000-000014830000}"/>
    <cellStyle name="Millares 3 4 6 2 6" xfId="41825" xr:uid="{00000000-0005-0000-0000-000015830000}"/>
    <cellStyle name="Millares 3 4 6 2 7" xfId="46888" xr:uid="{D073107D-8F35-4026-BDB4-8CF4D5F39389}"/>
    <cellStyle name="Millares 3 4 6 3" xfId="7402" xr:uid="{00000000-0005-0000-0000-000016830000}"/>
    <cellStyle name="Millares 3 4 6 3 2" xfId="29495" xr:uid="{00000000-0005-0000-0000-000017830000}"/>
    <cellStyle name="Millares 3 4 6 4" xfId="16563" xr:uid="{00000000-0005-0000-0000-000018830000}"/>
    <cellStyle name="Millares 3 4 6 4 2" xfId="34380" xr:uid="{00000000-0005-0000-0000-000019830000}"/>
    <cellStyle name="Millares 3 4 6 5" xfId="21804" xr:uid="{00000000-0005-0000-0000-00001A830000}"/>
    <cellStyle name="Millares 3 4 6 6" xfId="12313" xr:uid="{00000000-0005-0000-0000-00001B830000}"/>
    <cellStyle name="Millares 3 4 6 7" xfId="24454" xr:uid="{00000000-0005-0000-0000-00001C830000}"/>
    <cellStyle name="Millares 3 4 6 8" xfId="39284" xr:uid="{00000000-0005-0000-0000-00001D830000}"/>
    <cellStyle name="Millares 3 4 6 9" xfId="44352" xr:uid="{3B6BC117-67FE-46B5-97B8-37DBB532091C}"/>
    <cellStyle name="Millares 3 4 7" xfId="939" xr:uid="{00000000-0005-0000-0000-00001E830000}"/>
    <cellStyle name="Millares 3 4 7 2" xfId="3384" xr:uid="{00000000-0005-0000-0000-00001F830000}"/>
    <cellStyle name="Millares 3 4 7 2 2" xfId="17494" xr:uid="{00000000-0005-0000-0000-000020830000}"/>
    <cellStyle name="Millares 3 4 7 2 2 2" xfId="30387" xr:uid="{00000000-0005-0000-0000-000021830000}"/>
    <cellStyle name="Millares 3 4 7 2 3" xfId="13205" xr:uid="{00000000-0005-0000-0000-000022830000}"/>
    <cellStyle name="Millares 3 4 7 2 3 2" xfId="35272" xr:uid="{00000000-0005-0000-0000-000023830000}"/>
    <cellStyle name="Millares 3 4 7 2 4" xfId="8327" xr:uid="{00000000-0005-0000-0000-000024830000}"/>
    <cellStyle name="Millares 3 4 7 2 5" xfId="25452" xr:uid="{00000000-0005-0000-0000-000025830000}"/>
    <cellStyle name="Millares 3 4 7 2 6" xfId="40281" xr:uid="{00000000-0005-0000-0000-000026830000}"/>
    <cellStyle name="Millares 3 4 7 2 7" xfId="45344" xr:uid="{D3D645E5-09EA-4EDE-92A5-3970A934A40C}"/>
    <cellStyle name="Millares 3 4 7 3" xfId="5858" xr:uid="{00000000-0005-0000-0000-000027830000}"/>
    <cellStyle name="Millares 3 4 7 3 2" xfId="27951" xr:uid="{00000000-0005-0000-0000-000028830000}"/>
    <cellStyle name="Millares 3 4 7 4" xfId="20260" xr:uid="{00000000-0005-0000-0000-000029830000}"/>
    <cellStyle name="Millares 3 4 7 4 2" xfId="32836" xr:uid="{00000000-0005-0000-0000-00002A830000}"/>
    <cellStyle name="Millares 3 4 7 5" xfId="10769" xr:uid="{00000000-0005-0000-0000-00002B830000}"/>
    <cellStyle name="Millares 3 4 7 6" xfId="22910" xr:uid="{00000000-0005-0000-0000-00002C830000}"/>
    <cellStyle name="Millares 3 4 7 7" xfId="37740" xr:uid="{00000000-0005-0000-0000-00002D830000}"/>
    <cellStyle name="Millares 3 4 7 8" xfId="42808" xr:uid="{97543E6B-D452-4534-9640-AA763A2658A5}"/>
    <cellStyle name="Millares 3 4 8" xfId="2721" xr:uid="{00000000-0005-0000-0000-00002E830000}"/>
    <cellStyle name="Millares 3 4 8 2" xfId="16831" xr:uid="{00000000-0005-0000-0000-00002F830000}"/>
    <cellStyle name="Millares 3 4 8 2 2" xfId="29724" xr:uid="{00000000-0005-0000-0000-000030830000}"/>
    <cellStyle name="Millares 3 4 8 3" xfId="12542" xr:uid="{00000000-0005-0000-0000-000031830000}"/>
    <cellStyle name="Millares 3 4 8 3 2" xfId="34609" xr:uid="{00000000-0005-0000-0000-000032830000}"/>
    <cellStyle name="Millares 3 4 8 4" xfId="7664" xr:uid="{00000000-0005-0000-0000-000033830000}"/>
    <cellStyle name="Millares 3 4 8 5" xfId="24787" xr:uid="{00000000-0005-0000-0000-000034830000}"/>
    <cellStyle name="Millares 3 4 8 6" xfId="39616" xr:uid="{00000000-0005-0000-0000-000035830000}"/>
    <cellStyle name="Millares 3 4 8 7" xfId="44681" xr:uid="{51620192-BD77-4F20-A737-6EA119C90025}"/>
    <cellStyle name="Millares 3 4 9" xfId="5193" xr:uid="{00000000-0005-0000-0000-000036830000}"/>
    <cellStyle name="Millares 3 4 9 2" xfId="27286" xr:uid="{00000000-0005-0000-0000-000037830000}"/>
    <cellStyle name="Millares 3 5" xfId="250" xr:uid="{00000000-0005-0000-0000-000038830000}"/>
    <cellStyle name="Millares 3 5 10" xfId="15060" xr:uid="{00000000-0005-0000-0000-000039830000}"/>
    <cellStyle name="Millares 3 5 10 2" xfId="32232" xr:uid="{00000000-0005-0000-0000-00003A830000}"/>
    <cellStyle name="Millares 3 5 11" xfId="19390" xr:uid="{00000000-0005-0000-0000-00003B830000}"/>
    <cellStyle name="Millares 3 5 12" xfId="19638" xr:uid="{00000000-0005-0000-0000-00003C830000}"/>
    <cellStyle name="Millares 3 5 13" xfId="10165" xr:uid="{00000000-0005-0000-0000-00003D830000}"/>
    <cellStyle name="Millares 3 5 14" xfId="22154" xr:uid="{00000000-0005-0000-0000-00003E830000}"/>
    <cellStyle name="Millares 3 5 15" xfId="22306" xr:uid="{00000000-0005-0000-0000-00003F830000}"/>
    <cellStyle name="Millares 3 5 16" xfId="37136" xr:uid="{00000000-0005-0000-0000-000040830000}"/>
    <cellStyle name="Millares 3 5 17" xfId="42204" xr:uid="{3EEE709C-3108-40C2-890E-A093EC6799B1}"/>
    <cellStyle name="Millares 3 5 2" xfId="439" xr:uid="{00000000-0005-0000-0000-000041830000}"/>
    <cellStyle name="Millares 3 5 2 10" xfId="22470" xr:uid="{00000000-0005-0000-0000-000042830000}"/>
    <cellStyle name="Millares 3 5 2 11" xfId="37300" xr:uid="{00000000-0005-0000-0000-000043830000}"/>
    <cellStyle name="Millares 3 5 2 12" xfId="42368" xr:uid="{999F816B-6F1B-45D3-87F0-1A1AF7E88FC4}"/>
    <cellStyle name="Millares 3 5 2 2" xfId="2053" xr:uid="{00000000-0005-0000-0000-000044830000}"/>
    <cellStyle name="Millares 3 5 2 2 2" xfId="4495" xr:uid="{00000000-0005-0000-0000-000045830000}"/>
    <cellStyle name="Millares 3 5 2 2 2 2" xfId="18605" xr:uid="{00000000-0005-0000-0000-000046830000}"/>
    <cellStyle name="Millares 3 5 2 2 2 2 2" xfId="31498" xr:uid="{00000000-0005-0000-0000-000047830000}"/>
    <cellStyle name="Millares 3 5 2 2 2 3" xfId="14316" xr:uid="{00000000-0005-0000-0000-000048830000}"/>
    <cellStyle name="Millares 3 5 2 2 2 3 2" xfId="36383" xr:uid="{00000000-0005-0000-0000-000049830000}"/>
    <cellStyle name="Millares 3 5 2 2 2 4" xfId="9438" xr:uid="{00000000-0005-0000-0000-00004A830000}"/>
    <cellStyle name="Millares 3 5 2 2 2 5" xfId="26563" xr:uid="{00000000-0005-0000-0000-00004B830000}"/>
    <cellStyle name="Millares 3 5 2 2 2 6" xfId="41392" xr:uid="{00000000-0005-0000-0000-00004C830000}"/>
    <cellStyle name="Millares 3 5 2 2 2 7" xfId="46455" xr:uid="{CEEBBA3E-5292-4907-95E9-CA1A24DDDBFE}"/>
    <cellStyle name="Millares 3 5 2 2 3" xfId="6969" xr:uid="{00000000-0005-0000-0000-00004D830000}"/>
    <cellStyle name="Millares 3 5 2 2 3 2" xfId="29062" xr:uid="{00000000-0005-0000-0000-00004E830000}"/>
    <cellStyle name="Millares 3 5 2 2 4" xfId="16130" xr:uid="{00000000-0005-0000-0000-00004F830000}"/>
    <cellStyle name="Millares 3 5 2 2 4 2" xfId="33947" xr:uid="{00000000-0005-0000-0000-000050830000}"/>
    <cellStyle name="Millares 3 5 2 2 5" xfId="21371" xr:uid="{00000000-0005-0000-0000-000051830000}"/>
    <cellStyle name="Millares 3 5 2 2 6" xfId="11880" xr:uid="{00000000-0005-0000-0000-000052830000}"/>
    <cellStyle name="Millares 3 5 2 2 7" xfId="24021" xr:uid="{00000000-0005-0000-0000-000053830000}"/>
    <cellStyle name="Millares 3 5 2 2 8" xfId="38851" xr:uid="{00000000-0005-0000-0000-000054830000}"/>
    <cellStyle name="Millares 3 5 2 2 9" xfId="43919" xr:uid="{C9B200BF-AC46-42C6-9600-7492BA699666}"/>
    <cellStyle name="Millares 3 5 2 3" xfId="2629" xr:uid="{00000000-0005-0000-0000-000055830000}"/>
    <cellStyle name="Millares 3 5 2 3 2" xfId="5069" xr:uid="{00000000-0005-0000-0000-000056830000}"/>
    <cellStyle name="Millares 3 5 2 3 2 2" xfId="19179" xr:uid="{00000000-0005-0000-0000-000057830000}"/>
    <cellStyle name="Millares 3 5 2 3 2 2 2" xfId="32072" xr:uid="{00000000-0005-0000-0000-000058830000}"/>
    <cellStyle name="Millares 3 5 2 3 2 3" xfId="14890" xr:uid="{00000000-0005-0000-0000-000059830000}"/>
    <cellStyle name="Millares 3 5 2 3 2 3 2" xfId="36957" xr:uid="{00000000-0005-0000-0000-00005A830000}"/>
    <cellStyle name="Millares 3 5 2 3 2 4" xfId="10012" xr:uid="{00000000-0005-0000-0000-00005B830000}"/>
    <cellStyle name="Millares 3 5 2 3 2 5" xfId="27137" xr:uid="{00000000-0005-0000-0000-00005C830000}"/>
    <cellStyle name="Millares 3 5 2 3 2 6" xfId="41966" xr:uid="{00000000-0005-0000-0000-00005D830000}"/>
    <cellStyle name="Millares 3 5 2 3 2 7" xfId="47029" xr:uid="{CC24A921-BA4D-4CA2-9AF0-4BF8C82FFE0B}"/>
    <cellStyle name="Millares 3 5 2 3 3" xfId="7543" xr:uid="{00000000-0005-0000-0000-00005E830000}"/>
    <cellStyle name="Millares 3 5 2 3 3 2" xfId="29636" xr:uid="{00000000-0005-0000-0000-00005F830000}"/>
    <cellStyle name="Millares 3 5 2 3 4" xfId="16704" xr:uid="{00000000-0005-0000-0000-000060830000}"/>
    <cellStyle name="Millares 3 5 2 3 4 2" xfId="34521" xr:uid="{00000000-0005-0000-0000-000061830000}"/>
    <cellStyle name="Millares 3 5 2 3 5" xfId="21945" xr:uid="{00000000-0005-0000-0000-000062830000}"/>
    <cellStyle name="Millares 3 5 2 3 6" xfId="12454" xr:uid="{00000000-0005-0000-0000-000063830000}"/>
    <cellStyle name="Millares 3 5 2 3 7" xfId="24595" xr:uid="{00000000-0005-0000-0000-000064830000}"/>
    <cellStyle name="Millares 3 5 2 3 8" xfId="39425" xr:uid="{00000000-0005-0000-0000-000065830000}"/>
    <cellStyle name="Millares 3 5 2 3 9" xfId="44493" xr:uid="{3D191920-819F-44A1-96CE-51C62436F6AD}"/>
    <cellStyle name="Millares 3 5 2 4" xfId="1440" xr:uid="{00000000-0005-0000-0000-000066830000}"/>
    <cellStyle name="Millares 3 5 2 4 2" xfId="3882" xr:uid="{00000000-0005-0000-0000-000067830000}"/>
    <cellStyle name="Millares 3 5 2 4 2 2" xfId="17992" xr:uid="{00000000-0005-0000-0000-000068830000}"/>
    <cellStyle name="Millares 3 5 2 4 2 2 2" xfId="30885" xr:uid="{00000000-0005-0000-0000-000069830000}"/>
    <cellStyle name="Millares 3 5 2 4 2 3" xfId="13703" xr:uid="{00000000-0005-0000-0000-00006A830000}"/>
    <cellStyle name="Millares 3 5 2 4 2 3 2" xfId="35770" xr:uid="{00000000-0005-0000-0000-00006B830000}"/>
    <cellStyle name="Millares 3 5 2 4 2 4" xfId="8825" xr:uid="{00000000-0005-0000-0000-00006C830000}"/>
    <cellStyle name="Millares 3 5 2 4 2 5" xfId="25950" xr:uid="{00000000-0005-0000-0000-00006D830000}"/>
    <cellStyle name="Millares 3 5 2 4 2 6" xfId="40779" xr:uid="{00000000-0005-0000-0000-00006E830000}"/>
    <cellStyle name="Millares 3 5 2 4 2 7" xfId="45842" xr:uid="{427B1633-9295-4401-8908-1135C13D44D7}"/>
    <cellStyle name="Millares 3 5 2 4 3" xfId="6356" xr:uid="{00000000-0005-0000-0000-00006F830000}"/>
    <cellStyle name="Millares 3 5 2 4 3 2" xfId="28449" xr:uid="{00000000-0005-0000-0000-000070830000}"/>
    <cellStyle name="Millares 3 5 2 4 4" xfId="20758" xr:uid="{00000000-0005-0000-0000-000071830000}"/>
    <cellStyle name="Millares 3 5 2 4 4 2" xfId="33334" xr:uid="{00000000-0005-0000-0000-000072830000}"/>
    <cellStyle name="Millares 3 5 2 4 5" xfId="11267" xr:uid="{00000000-0005-0000-0000-000073830000}"/>
    <cellStyle name="Millares 3 5 2 4 6" xfId="23408" xr:uid="{00000000-0005-0000-0000-000074830000}"/>
    <cellStyle name="Millares 3 5 2 4 7" xfId="38238" xr:uid="{00000000-0005-0000-0000-000075830000}"/>
    <cellStyle name="Millares 3 5 2 4 8" xfId="43306" xr:uid="{52692431-1007-4699-A651-82B5FAC68358}"/>
    <cellStyle name="Millares 3 5 2 5" xfId="2944" xr:uid="{00000000-0005-0000-0000-000076830000}"/>
    <cellStyle name="Millares 3 5 2 5 2" xfId="17054" xr:uid="{00000000-0005-0000-0000-000077830000}"/>
    <cellStyle name="Millares 3 5 2 5 2 2" xfId="29947" xr:uid="{00000000-0005-0000-0000-000078830000}"/>
    <cellStyle name="Millares 3 5 2 5 3" xfId="12765" xr:uid="{00000000-0005-0000-0000-000079830000}"/>
    <cellStyle name="Millares 3 5 2 5 3 2" xfId="34832" xr:uid="{00000000-0005-0000-0000-00007A830000}"/>
    <cellStyle name="Millares 3 5 2 5 4" xfId="7887" xr:uid="{00000000-0005-0000-0000-00007B830000}"/>
    <cellStyle name="Millares 3 5 2 5 5" xfId="25012" xr:uid="{00000000-0005-0000-0000-00007C830000}"/>
    <cellStyle name="Millares 3 5 2 5 6" xfId="39841" xr:uid="{00000000-0005-0000-0000-00007D830000}"/>
    <cellStyle name="Millares 3 5 2 5 7" xfId="44904" xr:uid="{540DEC5F-0762-4669-9B5C-7F3DB75036B6}"/>
    <cellStyle name="Millares 3 5 2 6" xfId="5418" xr:uid="{00000000-0005-0000-0000-00007E830000}"/>
    <cellStyle name="Millares 3 5 2 6 2" xfId="27511" xr:uid="{00000000-0005-0000-0000-00007F830000}"/>
    <cellStyle name="Millares 3 5 2 7" xfId="15499" xr:uid="{00000000-0005-0000-0000-000080830000}"/>
    <cellStyle name="Millares 3 5 2 7 2" xfId="32396" xr:uid="{00000000-0005-0000-0000-000081830000}"/>
    <cellStyle name="Millares 3 5 2 8" xfId="19802" xr:uid="{00000000-0005-0000-0000-000082830000}"/>
    <cellStyle name="Millares 3 5 2 9" xfId="10329" xr:uid="{00000000-0005-0000-0000-000083830000}"/>
    <cellStyle name="Millares 3 5 3" xfId="763" xr:uid="{00000000-0005-0000-0000-000084830000}"/>
    <cellStyle name="Millares 3 5 3 2" xfId="16802" xr:uid="{00000000-0005-0000-0000-000085830000}"/>
    <cellStyle name="Millares 3 5 3 3" xfId="15803" xr:uid="{00000000-0005-0000-0000-000086830000}"/>
    <cellStyle name="Millares 3 5 3 4" xfId="20106" xr:uid="{00000000-0005-0000-0000-000087830000}"/>
    <cellStyle name="Millares 3 5 4" xfId="1273" xr:uid="{00000000-0005-0000-0000-000088830000}"/>
    <cellStyle name="Millares 3 5 4 2" xfId="3718" xr:uid="{00000000-0005-0000-0000-000089830000}"/>
    <cellStyle name="Millares 3 5 4 2 2" xfId="17828" xr:uid="{00000000-0005-0000-0000-00008A830000}"/>
    <cellStyle name="Millares 3 5 4 2 2 2" xfId="30721" xr:uid="{00000000-0005-0000-0000-00008B830000}"/>
    <cellStyle name="Millares 3 5 4 2 3" xfId="13539" xr:uid="{00000000-0005-0000-0000-00008C830000}"/>
    <cellStyle name="Millares 3 5 4 2 3 2" xfId="35606" xr:uid="{00000000-0005-0000-0000-00008D830000}"/>
    <cellStyle name="Millares 3 5 4 2 4" xfId="8661" xr:uid="{00000000-0005-0000-0000-00008E830000}"/>
    <cellStyle name="Millares 3 5 4 2 5" xfId="25786" xr:uid="{00000000-0005-0000-0000-00008F830000}"/>
    <cellStyle name="Millares 3 5 4 2 6" xfId="40615" xr:uid="{00000000-0005-0000-0000-000090830000}"/>
    <cellStyle name="Millares 3 5 4 2 7" xfId="45678" xr:uid="{1F7B0222-E645-438C-85A4-1964FD8EAD39}"/>
    <cellStyle name="Millares 3 5 4 3" xfId="6192" xr:uid="{00000000-0005-0000-0000-000091830000}"/>
    <cellStyle name="Millares 3 5 4 3 2" xfId="28285" xr:uid="{00000000-0005-0000-0000-000092830000}"/>
    <cellStyle name="Millares 3 5 4 4" xfId="15335" xr:uid="{00000000-0005-0000-0000-000093830000}"/>
    <cellStyle name="Millares 3 5 4 4 2" xfId="33170" xr:uid="{00000000-0005-0000-0000-000094830000}"/>
    <cellStyle name="Millares 3 5 4 5" xfId="20594" xr:uid="{00000000-0005-0000-0000-000095830000}"/>
    <cellStyle name="Millares 3 5 4 6" xfId="11103" xr:uid="{00000000-0005-0000-0000-000096830000}"/>
    <cellStyle name="Millares 3 5 4 7" xfId="23244" xr:uid="{00000000-0005-0000-0000-000097830000}"/>
    <cellStyle name="Millares 3 5 4 8" xfId="38074" xr:uid="{00000000-0005-0000-0000-000098830000}"/>
    <cellStyle name="Millares 3 5 4 9" xfId="43142" xr:uid="{8C30F677-7BBC-4E79-A9BF-FEB06A2D12C0}"/>
    <cellStyle name="Millares 3 5 5" xfId="1889" xr:uid="{00000000-0005-0000-0000-000099830000}"/>
    <cellStyle name="Millares 3 5 5 2" xfId="4331" xr:uid="{00000000-0005-0000-0000-00009A830000}"/>
    <cellStyle name="Millares 3 5 5 2 2" xfId="18441" xr:uid="{00000000-0005-0000-0000-00009B830000}"/>
    <cellStyle name="Millares 3 5 5 2 2 2" xfId="31334" xr:uid="{00000000-0005-0000-0000-00009C830000}"/>
    <cellStyle name="Millares 3 5 5 2 3" xfId="14152" xr:uid="{00000000-0005-0000-0000-00009D830000}"/>
    <cellStyle name="Millares 3 5 5 2 3 2" xfId="36219" xr:uid="{00000000-0005-0000-0000-00009E830000}"/>
    <cellStyle name="Millares 3 5 5 2 4" xfId="9274" xr:uid="{00000000-0005-0000-0000-00009F830000}"/>
    <cellStyle name="Millares 3 5 5 2 5" xfId="26399" xr:uid="{00000000-0005-0000-0000-0000A0830000}"/>
    <cellStyle name="Millares 3 5 5 2 6" xfId="41228" xr:uid="{00000000-0005-0000-0000-0000A1830000}"/>
    <cellStyle name="Millares 3 5 5 2 7" xfId="46291" xr:uid="{98F52191-8222-4051-9102-CE95214B2333}"/>
    <cellStyle name="Millares 3 5 5 3" xfId="6805" xr:uid="{00000000-0005-0000-0000-0000A2830000}"/>
    <cellStyle name="Millares 3 5 5 3 2" xfId="28898" xr:uid="{00000000-0005-0000-0000-0000A3830000}"/>
    <cellStyle name="Millares 3 5 5 4" xfId="15966" xr:uid="{00000000-0005-0000-0000-0000A4830000}"/>
    <cellStyle name="Millares 3 5 5 4 2" xfId="33783" xr:uid="{00000000-0005-0000-0000-0000A5830000}"/>
    <cellStyle name="Millares 3 5 5 5" xfId="21207" xr:uid="{00000000-0005-0000-0000-0000A6830000}"/>
    <cellStyle name="Millares 3 5 5 6" xfId="11716" xr:uid="{00000000-0005-0000-0000-0000A7830000}"/>
    <cellStyle name="Millares 3 5 5 7" xfId="23857" xr:uid="{00000000-0005-0000-0000-0000A8830000}"/>
    <cellStyle name="Millares 3 5 5 8" xfId="38687" xr:uid="{00000000-0005-0000-0000-0000A9830000}"/>
    <cellStyle name="Millares 3 5 5 9" xfId="43755" xr:uid="{48C30D40-F73E-4094-AAA8-4B2E3D48A852}"/>
    <cellStyle name="Millares 3 5 6" xfId="2548" xr:uid="{00000000-0005-0000-0000-0000AA830000}"/>
    <cellStyle name="Millares 3 5 6 2" xfId="4990" xr:uid="{00000000-0005-0000-0000-0000AB830000}"/>
    <cellStyle name="Millares 3 5 6 2 2" xfId="19100" xr:uid="{00000000-0005-0000-0000-0000AC830000}"/>
    <cellStyle name="Millares 3 5 6 2 2 2" xfId="31993" xr:uid="{00000000-0005-0000-0000-0000AD830000}"/>
    <cellStyle name="Millares 3 5 6 2 3" xfId="14811" xr:uid="{00000000-0005-0000-0000-0000AE830000}"/>
    <cellStyle name="Millares 3 5 6 2 3 2" xfId="36878" xr:uid="{00000000-0005-0000-0000-0000AF830000}"/>
    <cellStyle name="Millares 3 5 6 2 4" xfId="9933" xr:uid="{00000000-0005-0000-0000-0000B0830000}"/>
    <cellStyle name="Millares 3 5 6 2 5" xfId="27058" xr:uid="{00000000-0005-0000-0000-0000B1830000}"/>
    <cellStyle name="Millares 3 5 6 2 6" xfId="41887" xr:uid="{00000000-0005-0000-0000-0000B2830000}"/>
    <cellStyle name="Millares 3 5 6 2 7" xfId="46950" xr:uid="{ED22E1C2-28E6-4710-BE2D-E074D6EED7D9}"/>
    <cellStyle name="Millares 3 5 6 3" xfId="7464" xr:uid="{00000000-0005-0000-0000-0000B3830000}"/>
    <cellStyle name="Millares 3 5 6 3 2" xfId="29557" xr:uid="{00000000-0005-0000-0000-0000B4830000}"/>
    <cellStyle name="Millares 3 5 6 4" xfId="16625" xr:uid="{00000000-0005-0000-0000-0000B5830000}"/>
    <cellStyle name="Millares 3 5 6 4 2" xfId="34442" xr:uid="{00000000-0005-0000-0000-0000B6830000}"/>
    <cellStyle name="Millares 3 5 6 5" xfId="21866" xr:uid="{00000000-0005-0000-0000-0000B7830000}"/>
    <cellStyle name="Millares 3 5 6 6" xfId="12375" xr:uid="{00000000-0005-0000-0000-0000B8830000}"/>
    <cellStyle name="Millares 3 5 6 7" xfId="24516" xr:uid="{00000000-0005-0000-0000-0000B9830000}"/>
    <cellStyle name="Millares 3 5 6 8" xfId="39346" xr:uid="{00000000-0005-0000-0000-0000BA830000}"/>
    <cellStyle name="Millares 3 5 6 9" xfId="44414" xr:uid="{7434A5D2-3317-430C-AD96-0A5AEB7DA453}"/>
    <cellStyle name="Millares 3 5 7" xfId="998" xr:uid="{00000000-0005-0000-0000-0000BB830000}"/>
    <cellStyle name="Millares 3 5 7 2" xfId="3443" xr:uid="{00000000-0005-0000-0000-0000BC830000}"/>
    <cellStyle name="Millares 3 5 7 2 2" xfId="17553" xr:uid="{00000000-0005-0000-0000-0000BD830000}"/>
    <cellStyle name="Millares 3 5 7 2 2 2" xfId="30446" xr:uid="{00000000-0005-0000-0000-0000BE830000}"/>
    <cellStyle name="Millares 3 5 7 2 3" xfId="13264" xr:uid="{00000000-0005-0000-0000-0000BF830000}"/>
    <cellStyle name="Millares 3 5 7 2 3 2" xfId="35331" xr:uid="{00000000-0005-0000-0000-0000C0830000}"/>
    <cellStyle name="Millares 3 5 7 2 4" xfId="8386" xr:uid="{00000000-0005-0000-0000-0000C1830000}"/>
    <cellStyle name="Millares 3 5 7 2 5" xfId="25511" xr:uid="{00000000-0005-0000-0000-0000C2830000}"/>
    <cellStyle name="Millares 3 5 7 2 6" xfId="40340" xr:uid="{00000000-0005-0000-0000-0000C3830000}"/>
    <cellStyle name="Millares 3 5 7 2 7" xfId="45403" xr:uid="{640F075F-CDE3-4FA5-9E27-4C5094C0D18A}"/>
    <cellStyle name="Millares 3 5 7 3" xfId="5917" xr:uid="{00000000-0005-0000-0000-0000C4830000}"/>
    <cellStyle name="Millares 3 5 7 3 2" xfId="28010" xr:uid="{00000000-0005-0000-0000-0000C5830000}"/>
    <cellStyle name="Millares 3 5 7 4" xfId="20319" xr:uid="{00000000-0005-0000-0000-0000C6830000}"/>
    <cellStyle name="Millares 3 5 7 4 2" xfId="32895" xr:uid="{00000000-0005-0000-0000-0000C7830000}"/>
    <cellStyle name="Millares 3 5 7 5" xfId="10828" xr:uid="{00000000-0005-0000-0000-0000C8830000}"/>
    <cellStyle name="Millares 3 5 7 6" xfId="22969" xr:uid="{00000000-0005-0000-0000-0000C9830000}"/>
    <cellStyle name="Millares 3 5 7 7" xfId="37799" xr:uid="{00000000-0005-0000-0000-0000CA830000}"/>
    <cellStyle name="Millares 3 5 7 8" xfId="42867" xr:uid="{4AB05820-E859-4BDB-8C0F-328D7596AA8A}"/>
    <cellStyle name="Millares 3 5 8" xfId="2780" xr:uid="{00000000-0005-0000-0000-0000CB830000}"/>
    <cellStyle name="Millares 3 5 8 2" xfId="16890" xr:uid="{00000000-0005-0000-0000-0000CC830000}"/>
    <cellStyle name="Millares 3 5 8 2 2" xfId="29783" xr:uid="{00000000-0005-0000-0000-0000CD830000}"/>
    <cellStyle name="Millares 3 5 8 3" xfId="12601" xr:uid="{00000000-0005-0000-0000-0000CE830000}"/>
    <cellStyle name="Millares 3 5 8 3 2" xfId="34668" xr:uid="{00000000-0005-0000-0000-0000CF830000}"/>
    <cellStyle name="Millares 3 5 8 4" xfId="7723" xr:uid="{00000000-0005-0000-0000-0000D0830000}"/>
    <cellStyle name="Millares 3 5 8 5" xfId="24848" xr:uid="{00000000-0005-0000-0000-0000D1830000}"/>
    <cellStyle name="Millares 3 5 8 6" xfId="39677" xr:uid="{00000000-0005-0000-0000-0000D2830000}"/>
    <cellStyle name="Millares 3 5 8 7" xfId="44740" xr:uid="{D8E1DBCB-0EE8-4F38-B250-2C56F2883A0E}"/>
    <cellStyle name="Millares 3 5 9" xfId="5254" xr:uid="{00000000-0005-0000-0000-0000D3830000}"/>
    <cellStyle name="Millares 3 5 9 2" xfId="27347" xr:uid="{00000000-0005-0000-0000-0000D4830000}"/>
    <cellStyle name="Millares 3 6" xfId="152" xr:uid="{00000000-0005-0000-0000-0000D5830000}"/>
    <cellStyle name="Millares 3 6 10" xfId="19402" xr:uid="{00000000-0005-0000-0000-0000D6830000}"/>
    <cellStyle name="Millares 3 6 11" xfId="19566" xr:uid="{00000000-0005-0000-0000-0000D7830000}"/>
    <cellStyle name="Millares 3 6 12" xfId="10088" xr:uid="{00000000-0005-0000-0000-0000D8830000}"/>
    <cellStyle name="Millares 3 6 13" xfId="22229" xr:uid="{00000000-0005-0000-0000-0000D9830000}"/>
    <cellStyle name="Millares 3 6 14" xfId="37059" xr:uid="{00000000-0005-0000-0000-0000DA830000}"/>
    <cellStyle name="Millares 3 6 15" xfId="42132" xr:uid="{C72CD793-1D76-4D34-A533-BA315087B555}"/>
    <cellStyle name="Millares 3 6 2" xfId="451" xr:uid="{00000000-0005-0000-0000-0000DB830000}"/>
    <cellStyle name="Millares 3 6 2 10" xfId="22482" xr:uid="{00000000-0005-0000-0000-0000DC830000}"/>
    <cellStyle name="Millares 3 6 2 11" xfId="37312" xr:uid="{00000000-0005-0000-0000-0000DD830000}"/>
    <cellStyle name="Millares 3 6 2 12" xfId="42380" xr:uid="{43A1FEE2-D183-4F3B-B7CE-B9F6CDBB0CD8}"/>
    <cellStyle name="Millares 3 6 2 2" xfId="2065" xr:uid="{00000000-0005-0000-0000-0000DE830000}"/>
    <cellStyle name="Millares 3 6 2 2 2" xfId="4507" xr:uid="{00000000-0005-0000-0000-0000DF830000}"/>
    <cellStyle name="Millares 3 6 2 2 2 2" xfId="18617" xr:uid="{00000000-0005-0000-0000-0000E0830000}"/>
    <cellStyle name="Millares 3 6 2 2 2 2 2" xfId="31510" xr:uid="{00000000-0005-0000-0000-0000E1830000}"/>
    <cellStyle name="Millares 3 6 2 2 2 3" xfId="14328" xr:uid="{00000000-0005-0000-0000-0000E2830000}"/>
    <cellStyle name="Millares 3 6 2 2 2 3 2" xfId="36395" xr:uid="{00000000-0005-0000-0000-0000E3830000}"/>
    <cellStyle name="Millares 3 6 2 2 2 4" xfId="9450" xr:uid="{00000000-0005-0000-0000-0000E4830000}"/>
    <cellStyle name="Millares 3 6 2 2 2 5" xfId="26575" xr:uid="{00000000-0005-0000-0000-0000E5830000}"/>
    <cellStyle name="Millares 3 6 2 2 2 6" xfId="41404" xr:uid="{00000000-0005-0000-0000-0000E6830000}"/>
    <cellStyle name="Millares 3 6 2 2 2 7" xfId="46467" xr:uid="{EA06D008-4C88-4F91-B2D4-030E6019EFD0}"/>
    <cellStyle name="Millares 3 6 2 2 3" xfId="6981" xr:uid="{00000000-0005-0000-0000-0000E7830000}"/>
    <cellStyle name="Millares 3 6 2 2 3 2" xfId="29074" xr:uid="{00000000-0005-0000-0000-0000E8830000}"/>
    <cellStyle name="Millares 3 6 2 2 4" xfId="16142" xr:uid="{00000000-0005-0000-0000-0000E9830000}"/>
    <cellStyle name="Millares 3 6 2 2 4 2" xfId="33959" xr:uid="{00000000-0005-0000-0000-0000EA830000}"/>
    <cellStyle name="Millares 3 6 2 2 5" xfId="21383" xr:uid="{00000000-0005-0000-0000-0000EB830000}"/>
    <cellStyle name="Millares 3 6 2 2 6" xfId="11892" xr:uid="{00000000-0005-0000-0000-0000EC830000}"/>
    <cellStyle name="Millares 3 6 2 2 7" xfId="24033" xr:uid="{00000000-0005-0000-0000-0000ED830000}"/>
    <cellStyle name="Millares 3 6 2 2 8" xfId="38863" xr:uid="{00000000-0005-0000-0000-0000EE830000}"/>
    <cellStyle name="Millares 3 6 2 2 9" xfId="43931" xr:uid="{343F1158-35B5-46BA-B0AA-AB8656B48CB8}"/>
    <cellStyle name="Millares 3 6 2 3" xfId="2630" xr:uid="{00000000-0005-0000-0000-0000EF830000}"/>
    <cellStyle name="Millares 3 6 2 3 2" xfId="16806" xr:uid="{00000000-0005-0000-0000-0000F0830000}"/>
    <cellStyle name="Millares 3 6 2 3 3" xfId="16705" xr:uid="{00000000-0005-0000-0000-0000F1830000}"/>
    <cellStyle name="Millares 3 6 2 3 4" xfId="21946" xr:uid="{00000000-0005-0000-0000-0000F2830000}"/>
    <cellStyle name="Millares 3 6 2 4" xfId="1452" xr:uid="{00000000-0005-0000-0000-0000F3830000}"/>
    <cellStyle name="Millares 3 6 2 4 2" xfId="3894" xr:uid="{00000000-0005-0000-0000-0000F4830000}"/>
    <cellStyle name="Millares 3 6 2 4 2 2" xfId="18004" xr:uid="{00000000-0005-0000-0000-0000F5830000}"/>
    <cellStyle name="Millares 3 6 2 4 2 2 2" xfId="30897" xr:uid="{00000000-0005-0000-0000-0000F6830000}"/>
    <cellStyle name="Millares 3 6 2 4 2 3" xfId="13715" xr:uid="{00000000-0005-0000-0000-0000F7830000}"/>
    <cellStyle name="Millares 3 6 2 4 2 3 2" xfId="35782" xr:uid="{00000000-0005-0000-0000-0000F8830000}"/>
    <cellStyle name="Millares 3 6 2 4 2 4" xfId="8837" xr:uid="{00000000-0005-0000-0000-0000F9830000}"/>
    <cellStyle name="Millares 3 6 2 4 2 5" xfId="25962" xr:uid="{00000000-0005-0000-0000-0000FA830000}"/>
    <cellStyle name="Millares 3 6 2 4 2 6" xfId="40791" xr:uid="{00000000-0005-0000-0000-0000FB830000}"/>
    <cellStyle name="Millares 3 6 2 4 2 7" xfId="45854" xr:uid="{1254F7C5-11CB-4831-9C3C-D1E5FD346ABA}"/>
    <cellStyle name="Millares 3 6 2 4 3" xfId="6368" xr:uid="{00000000-0005-0000-0000-0000FC830000}"/>
    <cellStyle name="Millares 3 6 2 4 3 2" xfId="28461" xr:uid="{00000000-0005-0000-0000-0000FD830000}"/>
    <cellStyle name="Millares 3 6 2 4 4" xfId="20770" xr:uid="{00000000-0005-0000-0000-0000FE830000}"/>
    <cellStyle name="Millares 3 6 2 4 4 2" xfId="33346" xr:uid="{00000000-0005-0000-0000-0000FF830000}"/>
    <cellStyle name="Millares 3 6 2 4 5" xfId="11279" xr:uid="{00000000-0005-0000-0000-000000840000}"/>
    <cellStyle name="Millares 3 6 2 4 6" xfId="23420" xr:uid="{00000000-0005-0000-0000-000001840000}"/>
    <cellStyle name="Millares 3 6 2 4 7" xfId="38250" xr:uid="{00000000-0005-0000-0000-000002840000}"/>
    <cellStyle name="Millares 3 6 2 4 8" xfId="43318" xr:uid="{B5275377-90B7-4C87-A7DA-97A21DAFCC64}"/>
    <cellStyle name="Millares 3 6 2 5" xfId="2956" xr:uid="{00000000-0005-0000-0000-000003840000}"/>
    <cellStyle name="Millares 3 6 2 5 2" xfId="17066" xr:uid="{00000000-0005-0000-0000-000004840000}"/>
    <cellStyle name="Millares 3 6 2 5 2 2" xfId="29959" xr:uid="{00000000-0005-0000-0000-000005840000}"/>
    <cellStyle name="Millares 3 6 2 5 3" xfId="12777" xr:uid="{00000000-0005-0000-0000-000006840000}"/>
    <cellStyle name="Millares 3 6 2 5 3 2" xfId="34844" xr:uid="{00000000-0005-0000-0000-000007840000}"/>
    <cellStyle name="Millares 3 6 2 5 4" xfId="7899" xr:uid="{00000000-0005-0000-0000-000008840000}"/>
    <cellStyle name="Millares 3 6 2 5 5" xfId="25024" xr:uid="{00000000-0005-0000-0000-000009840000}"/>
    <cellStyle name="Millares 3 6 2 5 6" xfId="39853" xr:uid="{00000000-0005-0000-0000-00000A840000}"/>
    <cellStyle name="Millares 3 6 2 5 7" xfId="44916" xr:uid="{8FD7065F-B283-4D34-A8DF-B146495E3CCB}"/>
    <cellStyle name="Millares 3 6 2 6" xfId="5430" xr:uid="{00000000-0005-0000-0000-00000B840000}"/>
    <cellStyle name="Millares 3 6 2 6 2" xfId="27523" xr:uid="{00000000-0005-0000-0000-00000C840000}"/>
    <cellStyle name="Millares 3 6 2 7" xfId="15511" xr:uid="{00000000-0005-0000-0000-00000D840000}"/>
    <cellStyle name="Millares 3 6 2 7 2" xfId="32408" xr:uid="{00000000-0005-0000-0000-00000E840000}"/>
    <cellStyle name="Millares 3 6 2 8" xfId="19814" xr:uid="{00000000-0005-0000-0000-00000F840000}"/>
    <cellStyle name="Millares 3 6 2 9" xfId="10341" xr:uid="{00000000-0005-0000-0000-000010840000}"/>
    <cellStyle name="Millares 3 6 3" xfId="764" xr:uid="{00000000-0005-0000-0000-000011840000}"/>
    <cellStyle name="Millares 3 6 3 2" xfId="16803" xr:uid="{00000000-0005-0000-0000-000012840000}"/>
    <cellStyle name="Millares 3 6 3 3" xfId="15804" xr:uid="{00000000-0005-0000-0000-000013840000}"/>
    <cellStyle name="Millares 3 6 3 4" xfId="20107" xr:uid="{00000000-0005-0000-0000-000014840000}"/>
    <cellStyle name="Millares 3 6 4" xfId="1201" xr:uid="{00000000-0005-0000-0000-000015840000}"/>
    <cellStyle name="Millares 3 6 4 2" xfId="3646" xr:uid="{00000000-0005-0000-0000-000016840000}"/>
    <cellStyle name="Millares 3 6 4 2 2" xfId="17756" xr:uid="{00000000-0005-0000-0000-000017840000}"/>
    <cellStyle name="Millares 3 6 4 2 2 2" xfId="30649" xr:uid="{00000000-0005-0000-0000-000018840000}"/>
    <cellStyle name="Millares 3 6 4 2 3" xfId="13467" xr:uid="{00000000-0005-0000-0000-000019840000}"/>
    <cellStyle name="Millares 3 6 4 2 3 2" xfId="35534" xr:uid="{00000000-0005-0000-0000-00001A840000}"/>
    <cellStyle name="Millares 3 6 4 2 4" xfId="8589" xr:uid="{00000000-0005-0000-0000-00001B840000}"/>
    <cellStyle name="Millares 3 6 4 2 5" xfId="25714" xr:uid="{00000000-0005-0000-0000-00001C840000}"/>
    <cellStyle name="Millares 3 6 4 2 6" xfId="40543" xr:uid="{00000000-0005-0000-0000-00001D840000}"/>
    <cellStyle name="Millares 3 6 4 2 7" xfId="45606" xr:uid="{6572E00D-0F02-4AE2-903E-70894D424970}"/>
    <cellStyle name="Millares 3 6 4 3" xfId="6120" xr:uid="{00000000-0005-0000-0000-00001E840000}"/>
    <cellStyle name="Millares 3 6 4 3 2" xfId="28213" xr:uid="{00000000-0005-0000-0000-00001F840000}"/>
    <cellStyle name="Millares 3 6 4 4" xfId="15263" xr:uid="{00000000-0005-0000-0000-000020840000}"/>
    <cellStyle name="Millares 3 6 4 4 2" xfId="33098" xr:uid="{00000000-0005-0000-0000-000021840000}"/>
    <cellStyle name="Millares 3 6 4 5" xfId="20522" xr:uid="{00000000-0005-0000-0000-000022840000}"/>
    <cellStyle name="Millares 3 6 4 6" xfId="11031" xr:uid="{00000000-0005-0000-0000-000023840000}"/>
    <cellStyle name="Millares 3 6 4 7" xfId="23172" xr:uid="{00000000-0005-0000-0000-000024840000}"/>
    <cellStyle name="Millares 3 6 4 8" xfId="38002" xr:uid="{00000000-0005-0000-0000-000025840000}"/>
    <cellStyle name="Millares 3 6 4 9" xfId="43070" xr:uid="{78752680-40DA-4200-8BC2-1EDA03190EED}"/>
    <cellStyle name="Millares 3 6 5" xfId="1817" xr:uid="{00000000-0005-0000-0000-000026840000}"/>
    <cellStyle name="Millares 3 6 5 2" xfId="4259" xr:uid="{00000000-0005-0000-0000-000027840000}"/>
    <cellStyle name="Millares 3 6 5 2 2" xfId="18369" xr:uid="{00000000-0005-0000-0000-000028840000}"/>
    <cellStyle name="Millares 3 6 5 2 2 2" xfId="31262" xr:uid="{00000000-0005-0000-0000-000029840000}"/>
    <cellStyle name="Millares 3 6 5 2 3" xfId="14080" xr:uid="{00000000-0005-0000-0000-00002A840000}"/>
    <cellStyle name="Millares 3 6 5 2 3 2" xfId="36147" xr:uid="{00000000-0005-0000-0000-00002B840000}"/>
    <cellStyle name="Millares 3 6 5 2 4" xfId="9202" xr:uid="{00000000-0005-0000-0000-00002C840000}"/>
    <cellStyle name="Millares 3 6 5 2 5" xfId="26327" xr:uid="{00000000-0005-0000-0000-00002D840000}"/>
    <cellStyle name="Millares 3 6 5 2 6" xfId="41156" xr:uid="{00000000-0005-0000-0000-00002E840000}"/>
    <cellStyle name="Millares 3 6 5 2 7" xfId="46219" xr:uid="{A3CD7408-3937-4819-8F6F-3D14DED650B0}"/>
    <cellStyle name="Millares 3 6 5 3" xfId="6733" xr:uid="{00000000-0005-0000-0000-00002F840000}"/>
    <cellStyle name="Millares 3 6 5 3 2" xfId="28826" xr:uid="{00000000-0005-0000-0000-000030840000}"/>
    <cellStyle name="Millares 3 6 5 4" xfId="15894" xr:uid="{00000000-0005-0000-0000-000031840000}"/>
    <cellStyle name="Millares 3 6 5 4 2" xfId="33711" xr:uid="{00000000-0005-0000-0000-000032840000}"/>
    <cellStyle name="Millares 3 6 5 5" xfId="21135" xr:uid="{00000000-0005-0000-0000-000033840000}"/>
    <cellStyle name="Millares 3 6 5 6" xfId="11644" xr:uid="{00000000-0005-0000-0000-000034840000}"/>
    <cellStyle name="Millares 3 6 5 7" xfId="23785" xr:uid="{00000000-0005-0000-0000-000035840000}"/>
    <cellStyle name="Millares 3 6 5 8" xfId="38615" xr:uid="{00000000-0005-0000-0000-000036840000}"/>
    <cellStyle name="Millares 3 6 5 9" xfId="43683" xr:uid="{D5B64F6A-697E-4FCE-9ACD-901BF12F1870}"/>
    <cellStyle name="Millares 3 6 6" xfId="1010" xr:uid="{00000000-0005-0000-0000-000037840000}"/>
    <cellStyle name="Millares 3 6 6 2" xfId="3455" xr:uid="{00000000-0005-0000-0000-000038840000}"/>
    <cellStyle name="Millares 3 6 6 2 2" xfId="17565" xr:uid="{00000000-0005-0000-0000-000039840000}"/>
    <cellStyle name="Millares 3 6 6 2 2 2" xfId="30458" xr:uid="{00000000-0005-0000-0000-00003A840000}"/>
    <cellStyle name="Millares 3 6 6 2 3" xfId="13276" xr:uid="{00000000-0005-0000-0000-00003B840000}"/>
    <cellStyle name="Millares 3 6 6 2 3 2" xfId="35343" xr:uid="{00000000-0005-0000-0000-00003C840000}"/>
    <cellStyle name="Millares 3 6 6 2 4" xfId="8398" xr:uid="{00000000-0005-0000-0000-00003D840000}"/>
    <cellStyle name="Millares 3 6 6 2 5" xfId="25523" xr:uid="{00000000-0005-0000-0000-00003E840000}"/>
    <cellStyle name="Millares 3 6 6 2 6" xfId="40352" xr:uid="{00000000-0005-0000-0000-00003F840000}"/>
    <cellStyle name="Millares 3 6 6 2 7" xfId="45415" xr:uid="{1942A088-6F7E-49AF-9155-A83E2894524B}"/>
    <cellStyle name="Millares 3 6 6 3" xfId="5929" xr:uid="{00000000-0005-0000-0000-000040840000}"/>
    <cellStyle name="Millares 3 6 6 3 2" xfId="28022" xr:uid="{00000000-0005-0000-0000-000041840000}"/>
    <cellStyle name="Millares 3 6 6 4" xfId="20331" xr:uid="{00000000-0005-0000-0000-000042840000}"/>
    <cellStyle name="Millares 3 6 6 4 2" xfId="32907" xr:uid="{00000000-0005-0000-0000-000043840000}"/>
    <cellStyle name="Millares 3 6 6 5" xfId="10840" xr:uid="{00000000-0005-0000-0000-000044840000}"/>
    <cellStyle name="Millares 3 6 6 6" xfId="22981" xr:uid="{00000000-0005-0000-0000-000045840000}"/>
    <cellStyle name="Millares 3 6 6 7" xfId="37811" xr:uid="{00000000-0005-0000-0000-000046840000}"/>
    <cellStyle name="Millares 3 6 6 8" xfId="42879" xr:uid="{73841C33-35C5-4080-AE48-0F3A80FD9C67}"/>
    <cellStyle name="Millares 3 6 7" xfId="2708" xr:uid="{00000000-0005-0000-0000-000047840000}"/>
    <cellStyle name="Millares 3 6 7 2" xfId="16826" xr:uid="{00000000-0005-0000-0000-000048840000}"/>
    <cellStyle name="Millares 3 6 7 2 2" xfId="29711" xr:uid="{00000000-0005-0000-0000-000049840000}"/>
    <cellStyle name="Millares 3 6 7 3" xfId="12529" xr:uid="{00000000-0005-0000-0000-00004A840000}"/>
    <cellStyle name="Millares 3 6 7 3 2" xfId="34596" xr:uid="{00000000-0005-0000-0000-00004B840000}"/>
    <cellStyle name="Millares 3 6 7 4" xfId="7659" xr:uid="{00000000-0005-0000-0000-00004C840000}"/>
    <cellStyle name="Millares 3 6 7 5" xfId="24771" xr:uid="{00000000-0005-0000-0000-00004D840000}"/>
    <cellStyle name="Millares 3 6 7 6" xfId="39600" xr:uid="{00000000-0005-0000-0000-00004E840000}"/>
    <cellStyle name="Millares 3 6 7 7" xfId="44668" xr:uid="{D7B0ED42-5D19-4C97-BA17-E94AF9498048}"/>
    <cellStyle name="Millares 3 6 8" xfId="5176" xr:uid="{00000000-0005-0000-0000-00004F840000}"/>
    <cellStyle name="Millares 3 6 8 2" xfId="27270" xr:uid="{00000000-0005-0000-0000-000050840000}"/>
    <cellStyle name="Millares 3 6 9" xfId="15072" xr:uid="{00000000-0005-0000-0000-000051840000}"/>
    <cellStyle name="Millares 3 6 9 2" xfId="32155" xr:uid="{00000000-0005-0000-0000-000052840000}"/>
    <cellStyle name="Millares 3 7" xfId="542" xr:uid="{00000000-0005-0000-0000-000053840000}"/>
    <cellStyle name="Millares 3 7 10" xfId="19902" xr:uid="{00000000-0005-0000-0000-000054840000}"/>
    <cellStyle name="Millares 3 7 11" xfId="10429" xr:uid="{00000000-0005-0000-0000-000055840000}"/>
    <cellStyle name="Millares 3 7 12" xfId="22570" xr:uid="{00000000-0005-0000-0000-000056840000}"/>
    <cellStyle name="Millares 3 7 13" xfId="37400" xr:uid="{00000000-0005-0000-0000-000057840000}"/>
    <cellStyle name="Millares 3 7 14" xfId="42468" xr:uid="{DD89D0DB-BA03-4A43-938F-D8CBC3F39451}"/>
    <cellStyle name="Millares 3 7 2" xfId="765" xr:uid="{00000000-0005-0000-0000-000058840000}"/>
    <cellStyle name="Millares 3 7 2 2" xfId="16804" xr:uid="{00000000-0005-0000-0000-000059840000}"/>
    <cellStyle name="Millares 3 7 2 3" xfId="15805" xr:uid="{00000000-0005-0000-0000-00005A840000}"/>
    <cellStyle name="Millares 3 7 2 4" xfId="20108" xr:uid="{00000000-0005-0000-0000-00005B840000}"/>
    <cellStyle name="Millares 3 7 3" xfId="1540" xr:uid="{00000000-0005-0000-0000-00005C840000}"/>
    <cellStyle name="Millares 3 7 3 2" xfId="3982" xr:uid="{00000000-0005-0000-0000-00005D840000}"/>
    <cellStyle name="Millares 3 7 3 2 2" xfId="18092" xr:uid="{00000000-0005-0000-0000-00005E840000}"/>
    <cellStyle name="Millares 3 7 3 2 2 2" xfId="30985" xr:uid="{00000000-0005-0000-0000-00005F840000}"/>
    <cellStyle name="Millares 3 7 3 2 3" xfId="13803" xr:uid="{00000000-0005-0000-0000-000060840000}"/>
    <cellStyle name="Millares 3 7 3 2 3 2" xfId="35870" xr:uid="{00000000-0005-0000-0000-000061840000}"/>
    <cellStyle name="Millares 3 7 3 2 4" xfId="8925" xr:uid="{00000000-0005-0000-0000-000062840000}"/>
    <cellStyle name="Millares 3 7 3 2 5" xfId="26050" xr:uid="{00000000-0005-0000-0000-000063840000}"/>
    <cellStyle name="Millares 3 7 3 2 6" xfId="40879" xr:uid="{00000000-0005-0000-0000-000064840000}"/>
    <cellStyle name="Millares 3 7 3 2 7" xfId="45942" xr:uid="{EFEBFF3F-5D70-43EF-BEF0-19C1A07314E5}"/>
    <cellStyle name="Millares 3 7 3 3" xfId="6456" xr:uid="{00000000-0005-0000-0000-000065840000}"/>
    <cellStyle name="Millares 3 7 3 3 2" xfId="28549" xr:uid="{00000000-0005-0000-0000-000066840000}"/>
    <cellStyle name="Millares 3 7 3 4" xfId="15599" xr:uid="{00000000-0005-0000-0000-000067840000}"/>
    <cellStyle name="Millares 3 7 3 4 2" xfId="33434" xr:uid="{00000000-0005-0000-0000-000068840000}"/>
    <cellStyle name="Millares 3 7 3 5" xfId="20858" xr:uid="{00000000-0005-0000-0000-000069840000}"/>
    <cellStyle name="Millares 3 7 3 6" xfId="11367" xr:uid="{00000000-0005-0000-0000-00006A840000}"/>
    <cellStyle name="Millares 3 7 3 7" xfId="23508" xr:uid="{00000000-0005-0000-0000-00006B840000}"/>
    <cellStyle name="Millares 3 7 3 8" xfId="38338" xr:uid="{00000000-0005-0000-0000-00006C840000}"/>
    <cellStyle name="Millares 3 7 3 9" xfId="43406" xr:uid="{8E2765B7-F421-4D0C-9690-3BE3692F4FED}"/>
    <cellStyle name="Millares 3 7 4" xfId="2153" xr:uid="{00000000-0005-0000-0000-00006D840000}"/>
    <cellStyle name="Millares 3 7 4 2" xfId="4595" xr:uid="{00000000-0005-0000-0000-00006E840000}"/>
    <cellStyle name="Millares 3 7 4 2 2" xfId="18705" xr:uid="{00000000-0005-0000-0000-00006F840000}"/>
    <cellStyle name="Millares 3 7 4 2 2 2" xfId="31598" xr:uid="{00000000-0005-0000-0000-000070840000}"/>
    <cellStyle name="Millares 3 7 4 2 3" xfId="14416" xr:uid="{00000000-0005-0000-0000-000071840000}"/>
    <cellStyle name="Millares 3 7 4 2 3 2" xfId="36483" xr:uid="{00000000-0005-0000-0000-000072840000}"/>
    <cellStyle name="Millares 3 7 4 2 4" xfId="9538" xr:uid="{00000000-0005-0000-0000-000073840000}"/>
    <cellStyle name="Millares 3 7 4 2 5" xfId="26663" xr:uid="{00000000-0005-0000-0000-000074840000}"/>
    <cellStyle name="Millares 3 7 4 2 6" xfId="41492" xr:uid="{00000000-0005-0000-0000-000075840000}"/>
    <cellStyle name="Millares 3 7 4 2 7" xfId="46555" xr:uid="{B0567173-BF8E-45EE-BA2A-380B226BA118}"/>
    <cellStyle name="Millares 3 7 4 3" xfId="7069" xr:uid="{00000000-0005-0000-0000-000076840000}"/>
    <cellStyle name="Millares 3 7 4 3 2" xfId="29162" xr:uid="{00000000-0005-0000-0000-000077840000}"/>
    <cellStyle name="Millares 3 7 4 4" xfId="16230" xr:uid="{00000000-0005-0000-0000-000078840000}"/>
    <cellStyle name="Millares 3 7 4 4 2" xfId="34047" xr:uid="{00000000-0005-0000-0000-000079840000}"/>
    <cellStyle name="Millares 3 7 4 5" xfId="21471" xr:uid="{00000000-0005-0000-0000-00007A840000}"/>
    <cellStyle name="Millares 3 7 4 6" xfId="11980" xr:uid="{00000000-0005-0000-0000-00007B840000}"/>
    <cellStyle name="Millares 3 7 4 7" xfId="24121" xr:uid="{00000000-0005-0000-0000-00007C840000}"/>
    <cellStyle name="Millares 3 7 4 8" xfId="38951" xr:uid="{00000000-0005-0000-0000-00007D840000}"/>
    <cellStyle name="Millares 3 7 4 9" xfId="44019" xr:uid="{75AFAA71-4B62-4FCA-AE42-41808DF25B04}"/>
    <cellStyle name="Millares 3 7 5" xfId="1098" xr:uid="{00000000-0005-0000-0000-00007E840000}"/>
    <cellStyle name="Millares 3 7 5 2" xfId="3543" xr:uid="{00000000-0005-0000-0000-00007F840000}"/>
    <cellStyle name="Millares 3 7 5 2 2" xfId="17653" xr:uid="{00000000-0005-0000-0000-000080840000}"/>
    <cellStyle name="Millares 3 7 5 2 2 2" xfId="30546" xr:uid="{00000000-0005-0000-0000-000081840000}"/>
    <cellStyle name="Millares 3 7 5 2 3" xfId="13364" xr:uid="{00000000-0005-0000-0000-000082840000}"/>
    <cellStyle name="Millares 3 7 5 2 3 2" xfId="35431" xr:uid="{00000000-0005-0000-0000-000083840000}"/>
    <cellStyle name="Millares 3 7 5 2 4" xfId="8486" xr:uid="{00000000-0005-0000-0000-000084840000}"/>
    <cellStyle name="Millares 3 7 5 2 5" xfId="25611" xr:uid="{00000000-0005-0000-0000-000085840000}"/>
    <cellStyle name="Millares 3 7 5 2 6" xfId="40440" xr:uid="{00000000-0005-0000-0000-000086840000}"/>
    <cellStyle name="Millares 3 7 5 2 7" xfId="45503" xr:uid="{C656EB18-217D-4E6F-9F96-79147EAEE44C}"/>
    <cellStyle name="Millares 3 7 5 3" xfId="6017" xr:uid="{00000000-0005-0000-0000-000087840000}"/>
    <cellStyle name="Millares 3 7 5 3 2" xfId="28110" xr:uid="{00000000-0005-0000-0000-000088840000}"/>
    <cellStyle name="Millares 3 7 5 4" xfId="20419" xr:uid="{00000000-0005-0000-0000-000089840000}"/>
    <cellStyle name="Millares 3 7 5 4 2" xfId="32995" xr:uid="{00000000-0005-0000-0000-00008A840000}"/>
    <cellStyle name="Millares 3 7 5 5" xfId="10928" xr:uid="{00000000-0005-0000-0000-00008B840000}"/>
    <cellStyle name="Millares 3 7 5 6" xfId="23069" xr:uid="{00000000-0005-0000-0000-00008C840000}"/>
    <cellStyle name="Millares 3 7 5 7" xfId="37899" xr:uid="{00000000-0005-0000-0000-00008D840000}"/>
    <cellStyle name="Millares 3 7 5 8" xfId="42967" xr:uid="{34B34677-24D0-44E5-85F1-60922E6383ED}"/>
    <cellStyle name="Millares 3 7 6" xfId="3044" xr:uid="{00000000-0005-0000-0000-00008E840000}"/>
    <cellStyle name="Millares 3 7 6 2" xfId="17154" xr:uid="{00000000-0005-0000-0000-00008F840000}"/>
    <cellStyle name="Millares 3 7 6 2 2" xfId="30047" xr:uid="{00000000-0005-0000-0000-000090840000}"/>
    <cellStyle name="Millares 3 7 6 3" xfId="12865" xr:uid="{00000000-0005-0000-0000-000091840000}"/>
    <cellStyle name="Millares 3 7 6 3 2" xfId="34932" xr:uid="{00000000-0005-0000-0000-000092840000}"/>
    <cellStyle name="Millares 3 7 6 4" xfId="7987" xr:uid="{00000000-0005-0000-0000-000093840000}"/>
    <cellStyle name="Millares 3 7 6 5" xfId="25112" xr:uid="{00000000-0005-0000-0000-000094840000}"/>
    <cellStyle name="Millares 3 7 6 6" xfId="39941" xr:uid="{00000000-0005-0000-0000-000095840000}"/>
    <cellStyle name="Millares 3 7 6 7" xfId="45004" xr:uid="{83B99D95-ACA3-485B-9BB0-518C113BF7DC}"/>
    <cellStyle name="Millares 3 7 7" xfId="5518" xr:uid="{00000000-0005-0000-0000-000096840000}"/>
    <cellStyle name="Millares 3 7 7 2" xfId="27611" xr:uid="{00000000-0005-0000-0000-000097840000}"/>
    <cellStyle name="Millares 3 7 8" xfId="15160" xr:uid="{00000000-0005-0000-0000-000098840000}"/>
    <cellStyle name="Millares 3 7 8 2" xfId="32496" xr:uid="{00000000-0005-0000-0000-000099840000}"/>
    <cellStyle name="Millares 3 7 9" xfId="19490" xr:uid="{00000000-0005-0000-0000-00009A840000}"/>
    <cellStyle name="Millares 3 8" xfId="364" xr:uid="{00000000-0005-0000-0000-00009B840000}"/>
    <cellStyle name="Millares 3 8 10" xfId="10257" xr:uid="{00000000-0005-0000-0000-00009C840000}"/>
    <cellStyle name="Millares 3 8 11" xfId="22398" xr:uid="{00000000-0005-0000-0000-00009D840000}"/>
    <cellStyle name="Millares 3 8 12" xfId="37228" xr:uid="{00000000-0005-0000-0000-00009E840000}"/>
    <cellStyle name="Millares 3 8 13" xfId="42296" xr:uid="{2133EFF2-41F0-4BE7-8B18-3CCBE91D46FF}"/>
    <cellStyle name="Millares 3 8 2" xfId="1368" xr:uid="{00000000-0005-0000-0000-00009F840000}"/>
    <cellStyle name="Millares 3 8 2 2" xfId="3810" xr:uid="{00000000-0005-0000-0000-0000A0840000}"/>
    <cellStyle name="Millares 3 8 2 2 2" xfId="17920" xr:uid="{00000000-0005-0000-0000-0000A1840000}"/>
    <cellStyle name="Millares 3 8 2 2 2 2" xfId="30813" xr:uid="{00000000-0005-0000-0000-0000A2840000}"/>
    <cellStyle name="Millares 3 8 2 2 3" xfId="13631" xr:uid="{00000000-0005-0000-0000-0000A3840000}"/>
    <cellStyle name="Millares 3 8 2 2 3 2" xfId="35698" xr:uid="{00000000-0005-0000-0000-0000A4840000}"/>
    <cellStyle name="Millares 3 8 2 2 4" xfId="8753" xr:uid="{00000000-0005-0000-0000-0000A5840000}"/>
    <cellStyle name="Millares 3 8 2 2 5" xfId="25878" xr:uid="{00000000-0005-0000-0000-0000A6840000}"/>
    <cellStyle name="Millares 3 8 2 2 6" xfId="40707" xr:uid="{00000000-0005-0000-0000-0000A7840000}"/>
    <cellStyle name="Millares 3 8 2 2 7" xfId="45770" xr:uid="{454819A1-6E3C-44F0-BB38-389488B087DA}"/>
    <cellStyle name="Millares 3 8 2 3" xfId="6284" xr:uid="{00000000-0005-0000-0000-0000A8840000}"/>
    <cellStyle name="Millares 3 8 2 3 2" xfId="28377" xr:uid="{00000000-0005-0000-0000-0000A9840000}"/>
    <cellStyle name="Millares 3 8 2 4" xfId="15427" xr:uid="{00000000-0005-0000-0000-0000AA840000}"/>
    <cellStyle name="Millares 3 8 2 4 2" xfId="33262" xr:uid="{00000000-0005-0000-0000-0000AB840000}"/>
    <cellStyle name="Millares 3 8 2 5" xfId="20686" xr:uid="{00000000-0005-0000-0000-0000AC840000}"/>
    <cellStyle name="Millares 3 8 2 6" xfId="11195" xr:uid="{00000000-0005-0000-0000-0000AD840000}"/>
    <cellStyle name="Millares 3 8 2 7" xfId="23336" xr:uid="{00000000-0005-0000-0000-0000AE840000}"/>
    <cellStyle name="Millares 3 8 2 8" xfId="38166" xr:uid="{00000000-0005-0000-0000-0000AF840000}"/>
    <cellStyle name="Millares 3 8 2 9" xfId="43234" xr:uid="{20EFD332-1428-4B85-9A33-82222B36CBDF}"/>
    <cellStyle name="Millares 3 8 3" xfId="1981" xr:uid="{00000000-0005-0000-0000-0000B0840000}"/>
    <cellStyle name="Millares 3 8 3 2" xfId="4423" xr:uid="{00000000-0005-0000-0000-0000B1840000}"/>
    <cellStyle name="Millares 3 8 3 2 2" xfId="18533" xr:uid="{00000000-0005-0000-0000-0000B2840000}"/>
    <cellStyle name="Millares 3 8 3 2 2 2" xfId="31426" xr:uid="{00000000-0005-0000-0000-0000B3840000}"/>
    <cellStyle name="Millares 3 8 3 2 3" xfId="14244" xr:uid="{00000000-0005-0000-0000-0000B4840000}"/>
    <cellStyle name="Millares 3 8 3 2 3 2" xfId="36311" xr:uid="{00000000-0005-0000-0000-0000B5840000}"/>
    <cellStyle name="Millares 3 8 3 2 4" xfId="9366" xr:uid="{00000000-0005-0000-0000-0000B6840000}"/>
    <cellStyle name="Millares 3 8 3 2 5" xfId="26491" xr:uid="{00000000-0005-0000-0000-0000B7840000}"/>
    <cellStyle name="Millares 3 8 3 2 6" xfId="41320" xr:uid="{00000000-0005-0000-0000-0000B8840000}"/>
    <cellStyle name="Millares 3 8 3 2 7" xfId="46383" xr:uid="{8F4DFF51-48BB-42D4-95DF-7CFF113D7260}"/>
    <cellStyle name="Millares 3 8 3 3" xfId="6897" xr:uid="{00000000-0005-0000-0000-0000B9840000}"/>
    <cellStyle name="Millares 3 8 3 3 2" xfId="28990" xr:uid="{00000000-0005-0000-0000-0000BA840000}"/>
    <cellStyle name="Millares 3 8 3 4" xfId="16058" xr:uid="{00000000-0005-0000-0000-0000BB840000}"/>
    <cellStyle name="Millares 3 8 3 4 2" xfId="33875" xr:uid="{00000000-0005-0000-0000-0000BC840000}"/>
    <cellStyle name="Millares 3 8 3 5" xfId="21299" xr:uid="{00000000-0005-0000-0000-0000BD840000}"/>
    <cellStyle name="Millares 3 8 3 6" xfId="11808" xr:uid="{00000000-0005-0000-0000-0000BE840000}"/>
    <cellStyle name="Millares 3 8 3 7" xfId="23949" xr:uid="{00000000-0005-0000-0000-0000BF840000}"/>
    <cellStyle name="Millares 3 8 3 8" xfId="38779" xr:uid="{00000000-0005-0000-0000-0000C0840000}"/>
    <cellStyle name="Millares 3 8 3 9" xfId="43847" xr:uid="{346F7057-08FE-4436-8D6F-00B05A82F5C6}"/>
    <cellStyle name="Millares 3 8 4" xfId="2631" xr:uid="{00000000-0005-0000-0000-0000C1840000}"/>
    <cellStyle name="Millares 3 8 4 2" xfId="5070" xr:uid="{00000000-0005-0000-0000-0000C2840000}"/>
    <cellStyle name="Millares 3 8 4 2 2" xfId="19180" xr:uid="{00000000-0005-0000-0000-0000C3840000}"/>
    <cellStyle name="Millares 3 8 4 2 2 2" xfId="32073" xr:uid="{00000000-0005-0000-0000-0000C4840000}"/>
    <cellStyle name="Millares 3 8 4 2 3" xfId="14891" xr:uid="{00000000-0005-0000-0000-0000C5840000}"/>
    <cellStyle name="Millares 3 8 4 2 3 2" xfId="36958" xr:uid="{00000000-0005-0000-0000-0000C6840000}"/>
    <cellStyle name="Millares 3 8 4 2 4" xfId="10013" xr:uid="{00000000-0005-0000-0000-0000C7840000}"/>
    <cellStyle name="Millares 3 8 4 2 5" xfId="27138" xr:uid="{00000000-0005-0000-0000-0000C8840000}"/>
    <cellStyle name="Millares 3 8 4 2 6" xfId="41967" xr:uid="{00000000-0005-0000-0000-0000C9840000}"/>
    <cellStyle name="Millares 3 8 4 2 7" xfId="47030" xr:uid="{1737B946-0E46-473C-96FB-3504E4809B24}"/>
    <cellStyle name="Millares 3 8 4 3" xfId="7544" xr:uid="{00000000-0005-0000-0000-0000CA840000}"/>
    <cellStyle name="Millares 3 8 4 3 2" xfId="29637" xr:uid="{00000000-0005-0000-0000-0000CB840000}"/>
    <cellStyle name="Millares 3 8 4 4" xfId="16706" xr:uid="{00000000-0005-0000-0000-0000CC840000}"/>
    <cellStyle name="Millares 3 8 4 4 2" xfId="34522" xr:uid="{00000000-0005-0000-0000-0000CD840000}"/>
    <cellStyle name="Millares 3 8 4 5" xfId="21947" xr:uid="{00000000-0005-0000-0000-0000CE840000}"/>
    <cellStyle name="Millares 3 8 4 6" xfId="12455" xr:uid="{00000000-0005-0000-0000-0000CF840000}"/>
    <cellStyle name="Millares 3 8 4 7" xfId="24596" xr:uid="{00000000-0005-0000-0000-0000D0840000}"/>
    <cellStyle name="Millares 3 8 4 8" xfId="39426" xr:uid="{00000000-0005-0000-0000-0000D1840000}"/>
    <cellStyle name="Millares 3 8 4 9" xfId="44494" xr:uid="{8846E9E9-9B7A-4A35-8985-84CB84CA474C}"/>
    <cellStyle name="Millares 3 8 5" xfId="1146" xr:uid="{00000000-0005-0000-0000-0000D2840000}"/>
    <cellStyle name="Millares 3 8 5 2" xfId="3591" xr:uid="{00000000-0005-0000-0000-0000D3840000}"/>
    <cellStyle name="Millares 3 8 5 2 2" xfId="17701" xr:uid="{00000000-0005-0000-0000-0000D4840000}"/>
    <cellStyle name="Millares 3 8 5 2 2 2" xfId="30594" xr:uid="{00000000-0005-0000-0000-0000D5840000}"/>
    <cellStyle name="Millares 3 8 5 2 3" xfId="13412" xr:uid="{00000000-0005-0000-0000-0000D6840000}"/>
    <cellStyle name="Millares 3 8 5 2 3 2" xfId="35479" xr:uid="{00000000-0005-0000-0000-0000D7840000}"/>
    <cellStyle name="Millares 3 8 5 2 4" xfId="8534" xr:uid="{00000000-0005-0000-0000-0000D8840000}"/>
    <cellStyle name="Millares 3 8 5 2 5" xfId="25659" xr:uid="{00000000-0005-0000-0000-0000D9840000}"/>
    <cellStyle name="Millares 3 8 5 2 6" xfId="40488" xr:uid="{00000000-0005-0000-0000-0000DA840000}"/>
    <cellStyle name="Millares 3 8 5 2 7" xfId="45551" xr:uid="{C6B1970B-ECA9-4F3B-9211-230F1A42A529}"/>
    <cellStyle name="Millares 3 8 5 3" xfId="6065" xr:uid="{00000000-0005-0000-0000-0000DB840000}"/>
    <cellStyle name="Millares 3 8 5 3 2" xfId="28158" xr:uid="{00000000-0005-0000-0000-0000DC840000}"/>
    <cellStyle name="Millares 3 8 5 4" xfId="20467" xr:uid="{00000000-0005-0000-0000-0000DD840000}"/>
    <cellStyle name="Millares 3 8 5 4 2" xfId="33043" xr:uid="{00000000-0005-0000-0000-0000DE840000}"/>
    <cellStyle name="Millares 3 8 5 5" xfId="10976" xr:uid="{00000000-0005-0000-0000-0000DF840000}"/>
    <cellStyle name="Millares 3 8 5 6" xfId="23117" xr:uid="{00000000-0005-0000-0000-0000E0840000}"/>
    <cellStyle name="Millares 3 8 5 7" xfId="37947" xr:uid="{00000000-0005-0000-0000-0000E1840000}"/>
    <cellStyle name="Millares 3 8 5 8" xfId="43015" xr:uid="{4765FBEE-3A8F-4DB1-84BB-6E2708378950}"/>
    <cellStyle name="Millares 3 8 6" xfId="2872" xr:uid="{00000000-0005-0000-0000-0000E2840000}"/>
    <cellStyle name="Millares 3 8 6 2" xfId="16982" xr:uid="{00000000-0005-0000-0000-0000E3840000}"/>
    <cellStyle name="Millares 3 8 6 2 2" xfId="29875" xr:uid="{00000000-0005-0000-0000-0000E4840000}"/>
    <cellStyle name="Millares 3 8 6 3" xfId="12693" xr:uid="{00000000-0005-0000-0000-0000E5840000}"/>
    <cellStyle name="Millares 3 8 6 3 2" xfId="34760" xr:uid="{00000000-0005-0000-0000-0000E6840000}"/>
    <cellStyle name="Millares 3 8 6 4" xfId="7815" xr:uid="{00000000-0005-0000-0000-0000E7840000}"/>
    <cellStyle name="Millares 3 8 6 5" xfId="24940" xr:uid="{00000000-0005-0000-0000-0000E8840000}"/>
    <cellStyle name="Millares 3 8 6 6" xfId="39769" xr:uid="{00000000-0005-0000-0000-0000E9840000}"/>
    <cellStyle name="Millares 3 8 6 7" xfId="44832" xr:uid="{D09CA729-854B-4058-862A-FC3B5223221E}"/>
    <cellStyle name="Millares 3 8 7" xfId="5346" xr:uid="{00000000-0005-0000-0000-0000EA840000}"/>
    <cellStyle name="Millares 3 8 7 2" xfId="27439" xr:uid="{00000000-0005-0000-0000-0000EB840000}"/>
    <cellStyle name="Millares 3 8 8" xfId="15208" xr:uid="{00000000-0005-0000-0000-0000EC840000}"/>
    <cellStyle name="Millares 3 8 8 2" xfId="32324" xr:uid="{00000000-0005-0000-0000-0000ED840000}"/>
    <cellStyle name="Millares 3 8 9" xfId="19730" xr:uid="{00000000-0005-0000-0000-0000EE840000}"/>
    <cellStyle name="Millares 3 9" xfId="751" xr:uid="{00000000-0005-0000-0000-0000EF840000}"/>
    <cellStyle name="Millares 3 9 2" xfId="16790" xr:uid="{00000000-0005-0000-0000-0000F0840000}"/>
    <cellStyle name="Millares 3 9 3" xfId="15791" xr:uid="{00000000-0005-0000-0000-0000F1840000}"/>
    <cellStyle name="Millares 3 9 4" xfId="20094" xr:uid="{00000000-0005-0000-0000-0000F2840000}"/>
    <cellStyle name="Millares 4" xfId="16738" xr:uid="{00000000-0005-0000-0000-0000F3840000}"/>
    <cellStyle name="Millares 5" xfId="47117" xr:uid="{B9277E5B-6389-4DCC-84CE-E96ACDCEF503}"/>
    <cellStyle name="Millares_Planilla 22" xfId="71" xr:uid="{00000000-0005-0000-0000-0000F4840000}"/>
    <cellStyle name="Moneda" xfId="47118" builtinId="4"/>
    <cellStyle name="Moneda 2" xfId="155" xr:uid="{00000000-0005-0000-0000-0000F6840000}"/>
    <cellStyle name="Moneda 2 2" xfId="156" xr:uid="{00000000-0005-0000-0000-0000F7840000}"/>
    <cellStyle name="Moneda 2 2 2" xfId="5179" xr:uid="{00000000-0005-0000-0000-0000F8840000}"/>
    <cellStyle name="Moneda 2 2 2 2" xfId="24774" xr:uid="{00000000-0005-0000-0000-0000F9840000}"/>
    <cellStyle name="Moneda 2 2 2 3" xfId="39603" xr:uid="{00000000-0005-0000-0000-0000FA840000}"/>
    <cellStyle name="Moneda 2 2 3" xfId="10091" xr:uid="{00000000-0005-0000-0000-0000FB840000}"/>
    <cellStyle name="Moneda 2 2 3 2" xfId="27273" xr:uid="{00000000-0005-0000-0000-0000FC840000}"/>
    <cellStyle name="Moneda 2 2 4" xfId="22103" xr:uid="{00000000-0005-0000-0000-0000FD840000}"/>
    <cellStyle name="Moneda 2 2 4 2" xfId="32158" xr:uid="{00000000-0005-0000-0000-0000FE840000}"/>
    <cellStyle name="Moneda 2 2 5" xfId="22232" xr:uid="{00000000-0005-0000-0000-0000FF840000}"/>
    <cellStyle name="Moneda 2 2 6" xfId="37062" xr:uid="{00000000-0005-0000-0000-000000850000}"/>
    <cellStyle name="Moneda 2 3" xfId="238" xr:uid="{00000000-0005-0000-0000-000001850000}"/>
    <cellStyle name="Moneda 3" xfId="157" xr:uid="{00000000-0005-0000-0000-000002850000}"/>
    <cellStyle name="Moneda 3 2" xfId="239" xr:uid="{00000000-0005-0000-0000-000003850000}"/>
    <cellStyle name="Moneda 3 2 2" xfId="5244" xr:uid="{00000000-0005-0000-0000-000004850000}"/>
    <cellStyle name="Moneda 3 2 2 2" xfId="24838" xr:uid="{00000000-0005-0000-0000-000005850000}"/>
    <cellStyle name="Moneda 3 2 2 3" xfId="39667" xr:uid="{00000000-0005-0000-0000-000006850000}"/>
    <cellStyle name="Moneda 3 2 3" xfId="10155" xr:uid="{00000000-0005-0000-0000-000007850000}"/>
    <cellStyle name="Moneda 3 2 3 2" xfId="27337" xr:uid="{00000000-0005-0000-0000-000008850000}"/>
    <cellStyle name="Moneda 3 2 4" xfId="32222" xr:uid="{00000000-0005-0000-0000-000009850000}"/>
    <cellStyle name="Moneda 3 2 5" xfId="22296" xr:uid="{00000000-0005-0000-0000-00000A850000}"/>
    <cellStyle name="Moneda 3 2 6" xfId="37126" xr:uid="{00000000-0005-0000-0000-00000B850000}"/>
    <cellStyle name="Moneda 3 3" xfId="5180" xr:uid="{00000000-0005-0000-0000-00000C850000}"/>
    <cellStyle name="Moneda 3 3 2" xfId="24775" xr:uid="{00000000-0005-0000-0000-00000D850000}"/>
    <cellStyle name="Moneda 3 3 3" xfId="39604" xr:uid="{00000000-0005-0000-0000-00000E850000}"/>
    <cellStyle name="Moneda 3 4" xfId="10092" xr:uid="{00000000-0005-0000-0000-00000F850000}"/>
    <cellStyle name="Moneda 3 4 2" xfId="27274" xr:uid="{00000000-0005-0000-0000-000010850000}"/>
    <cellStyle name="Moneda 3 5" xfId="22104" xr:uid="{00000000-0005-0000-0000-000011850000}"/>
    <cellStyle name="Moneda 3 5 2" xfId="32159" xr:uid="{00000000-0005-0000-0000-000012850000}"/>
    <cellStyle name="Moneda 3 6" xfId="22233" xr:uid="{00000000-0005-0000-0000-000013850000}"/>
    <cellStyle name="Moneda 3 7" xfId="37063" xr:uid="{00000000-0005-0000-0000-000014850000}"/>
    <cellStyle name="Moneda 4" xfId="158" xr:uid="{00000000-0005-0000-0000-000015850000}"/>
    <cellStyle name="Moneda 4 2" xfId="240" xr:uid="{00000000-0005-0000-0000-000016850000}"/>
    <cellStyle name="Moneda 4 2 2" xfId="5245" xr:uid="{00000000-0005-0000-0000-000017850000}"/>
    <cellStyle name="Moneda 4 2 2 2" xfId="24839" xr:uid="{00000000-0005-0000-0000-000018850000}"/>
    <cellStyle name="Moneda 4 2 2 3" xfId="39668" xr:uid="{00000000-0005-0000-0000-000019850000}"/>
    <cellStyle name="Moneda 4 2 3" xfId="10156" xr:uid="{00000000-0005-0000-0000-00001A850000}"/>
    <cellStyle name="Moneda 4 2 3 2" xfId="27338" xr:uid="{00000000-0005-0000-0000-00001B850000}"/>
    <cellStyle name="Moneda 4 2 4" xfId="32223" xr:uid="{00000000-0005-0000-0000-00001C850000}"/>
    <cellStyle name="Moneda 4 2 5" xfId="22297" xr:uid="{00000000-0005-0000-0000-00001D850000}"/>
    <cellStyle name="Moneda 4 2 6" xfId="37127" xr:uid="{00000000-0005-0000-0000-00001E850000}"/>
    <cellStyle name="Moneda 4 3" xfId="5181" xr:uid="{00000000-0005-0000-0000-00001F850000}"/>
    <cellStyle name="Moneda 4 3 2" xfId="24776" xr:uid="{00000000-0005-0000-0000-000020850000}"/>
    <cellStyle name="Moneda 4 3 3" xfId="39605" xr:uid="{00000000-0005-0000-0000-000021850000}"/>
    <cellStyle name="Moneda 4 4" xfId="10093" xr:uid="{00000000-0005-0000-0000-000022850000}"/>
    <cellStyle name="Moneda 4 4 2" xfId="27275" xr:uid="{00000000-0005-0000-0000-000023850000}"/>
    <cellStyle name="Moneda 4 5" xfId="22105" xr:uid="{00000000-0005-0000-0000-000024850000}"/>
    <cellStyle name="Moneda 4 5 2" xfId="32160" xr:uid="{00000000-0005-0000-0000-000025850000}"/>
    <cellStyle name="Moneda 4 6" xfId="22234" xr:uid="{00000000-0005-0000-0000-000026850000}"/>
    <cellStyle name="Moneda 4 7" xfId="37064" xr:uid="{00000000-0005-0000-0000-000027850000}"/>
    <cellStyle name="Moneda 5" xfId="7579" xr:uid="{00000000-0005-0000-0000-000028850000}"/>
    <cellStyle name="Moneda 5 2" xfId="27173" xr:uid="{00000000-0005-0000-0000-000029850000}"/>
    <cellStyle name="Moneda 5 3" xfId="42002" xr:uid="{00000000-0005-0000-0000-00002A850000}"/>
    <cellStyle name="Moneda 6" xfId="10048" xr:uid="{00000000-0005-0000-0000-00002B850000}"/>
    <cellStyle name="Moneda 6 2" xfId="27230" xr:uid="{00000000-0005-0000-0000-00002C850000}"/>
    <cellStyle name="Moneda 7" xfId="7657" xr:uid="{00000000-0005-0000-0000-00002D850000}"/>
    <cellStyle name="Moneda 7 2" xfId="32115" xr:uid="{00000000-0005-0000-0000-00002E850000}"/>
    <cellStyle name="Moneda 8" xfId="24631" xr:uid="{00000000-0005-0000-0000-00002F850000}"/>
    <cellStyle name="Moneda 9" xfId="37002" xr:uid="{00000000-0005-0000-0000-000030850000}"/>
    <cellStyle name="Monetario" xfId="318" xr:uid="{00000000-0005-0000-0000-000031850000}"/>
    <cellStyle name="Neutral" xfId="72" builtinId="28" customBuiltin="1"/>
    <cellStyle name="Neutral 2" xfId="159" xr:uid="{00000000-0005-0000-0000-000033850000}"/>
    <cellStyle name="No-definido" xfId="319" xr:uid="{00000000-0005-0000-0000-000034850000}"/>
    <cellStyle name="Normal" xfId="0" builtinId="0"/>
    <cellStyle name="Normal 10" xfId="16737" xr:uid="{00000000-0005-0000-0000-000036850000}"/>
    <cellStyle name="Normal 2" xfId="73" xr:uid="{00000000-0005-0000-0000-000037850000}"/>
    <cellStyle name="Normal 2 2" xfId="93" xr:uid="{00000000-0005-0000-0000-000038850000}"/>
    <cellStyle name="Normal 2 2 2" xfId="161" xr:uid="{00000000-0005-0000-0000-000039850000}"/>
    <cellStyle name="Normal 2 2 2 2" xfId="7656" xr:uid="{00000000-0005-0000-0000-00003A850000}"/>
    <cellStyle name="Normal 2 2 2 2 2" xfId="22106" xr:uid="{00000000-0005-0000-0000-00003B850000}"/>
    <cellStyle name="Normal 2 2 2 3" xfId="22058" xr:uid="{00000000-0005-0000-0000-00003C850000}"/>
    <cellStyle name="Normal 2 2 3" xfId="241" xr:uid="{00000000-0005-0000-0000-00003D850000}"/>
    <cellStyle name="Normal 2 2 4" xfId="160" xr:uid="{00000000-0005-0000-0000-00003E850000}"/>
    <cellStyle name="Normal 2 2 5" xfId="5134" xr:uid="{00000000-0005-0000-0000-00003F850000}"/>
    <cellStyle name="Normal 2 4" xfId="766" xr:uid="{00000000-0005-0000-0000-000040850000}"/>
    <cellStyle name="Normal 3" xfId="94" xr:uid="{00000000-0005-0000-0000-000041850000}"/>
    <cellStyle name="Normal 3 10" xfId="841" xr:uid="{00000000-0005-0000-0000-000042850000}"/>
    <cellStyle name="Normal 3 10 10" xfId="42710" xr:uid="{925D6654-AFD2-4D65-9D58-1F4F25933E59}"/>
    <cellStyle name="Normal 3 10 2" xfId="2471" xr:uid="{00000000-0005-0000-0000-000043850000}"/>
    <cellStyle name="Normal 3 10 2 2" xfId="4913" xr:uid="{00000000-0005-0000-0000-000044850000}"/>
    <cellStyle name="Normal 3 10 2 2 2" xfId="19023" xr:uid="{00000000-0005-0000-0000-000045850000}"/>
    <cellStyle name="Normal 3 10 2 2 2 2" xfId="31916" xr:uid="{00000000-0005-0000-0000-000046850000}"/>
    <cellStyle name="Normal 3 10 2 2 3" xfId="14734" xr:uid="{00000000-0005-0000-0000-000047850000}"/>
    <cellStyle name="Normal 3 10 2 2 3 2" xfId="36801" xr:uid="{00000000-0005-0000-0000-000048850000}"/>
    <cellStyle name="Normal 3 10 2 2 4" xfId="9856" xr:uid="{00000000-0005-0000-0000-000049850000}"/>
    <cellStyle name="Normal 3 10 2 2 5" xfId="26981" xr:uid="{00000000-0005-0000-0000-00004A850000}"/>
    <cellStyle name="Normal 3 10 2 2 6" xfId="41810" xr:uid="{00000000-0005-0000-0000-00004B850000}"/>
    <cellStyle name="Normal 3 10 2 2 7" xfId="46873" xr:uid="{CA5FF4B6-4043-4A53-821D-37B2673529AC}"/>
    <cellStyle name="Normal 3 10 2 3" xfId="7387" xr:uid="{00000000-0005-0000-0000-00004C850000}"/>
    <cellStyle name="Normal 3 10 2 3 2" xfId="29480" xr:uid="{00000000-0005-0000-0000-00004D850000}"/>
    <cellStyle name="Normal 3 10 2 4" xfId="21789" xr:uid="{00000000-0005-0000-0000-00004E850000}"/>
    <cellStyle name="Normal 3 10 2 4 2" xfId="34365" xr:uid="{00000000-0005-0000-0000-00004F850000}"/>
    <cellStyle name="Normal 3 10 2 5" xfId="12298" xr:uid="{00000000-0005-0000-0000-000050850000}"/>
    <cellStyle name="Normal 3 10 2 6" xfId="24439" xr:uid="{00000000-0005-0000-0000-000051850000}"/>
    <cellStyle name="Normal 3 10 2 7" xfId="39269" xr:uid="{00000000-0005-0000-0000-000052850000}"/>
    <cellStyle name="Normal 3 10 2 8" xfId="44337" xr:uid="{175ADFC0-5926-43C8-B6A8-FBA32F1F27F1}"/>
    <cellStyle name="Normal 3 10 3" xfId="3286" xr:uid="{00000000-0005-0000-0000-000053850000}"/>
    <cellStyle name="Normal 3 10 3 2" xfId="17396" xr:uid="{00000000-0005-0000-0000-000054850000}"/>
    <cellStyle name="Normal 3 10 3 2 2" xfId="30289" xr:uid="{00000000-0005-0000-0000-000055850000}"/>
    <cellStyle name="Normal 3 10 3 3" xfId="13107" xr:uid="{00000000-0005-0000-0000-000056850000}"/>
    <cellStyle name="Normal 3 10 3 3 2" xfId="35174" xr:uid="{00000000-0005-0000-0000-000057850000}"/>
    <cellStyle name="Normal 3 10 3 4" xfId="8229" xr:uid="{00000000-0005-0000-0000-000058850000}"/>
    <cellStyle name="Normal 3 10 3 5" xfId="25354" xr:uid="{00000000-0005-0000-0000-000059850000}"/>
    <cellStyle name="Normal 3 10 3 6" xfId="40183" xr:uid="{00000000-0005-0000-0000-00005A850000}"/>
    <cellStyle name="Normal 3 10 3 7" xfId="45246" xr:uid="{8AD1A4D7-8F6F-4D66-9D4F-EB7B5BE627A7}"/>
    <cellStyle name="Normal 3 10 4" xfId="5760" xr:uid="{00000000-0005-0000-0000-00005B850000}"/>
    <cellStyle name="Normal 3 10 4 2" xfId="27853" xr:uid="{00000000-0005-0000-0000-00005C850000}"/>
    <cellStyle name="Normal 3 10 5" xfId="16548" xr:uid="{00000000-0005-0000-0000-00005D850000}"/>
    <cellStyle name="Normal 3 10 5 2" xfId="32738" xr:uid="{00000000-0005-0000-0000-00005E850000}"/>
    <cellStyle name="Normal 3 10 6" xfId="20162" xr:uid="{00000000-0005-0000-0000-00005F850000}"/>
    <cellStyle name="Normal 3 10 7" xfId="10671" xr:uid="{00000000-0005-0000-0000-000060850000}"/>
    <cellStyle name="Normal 3 10 8" xfId="22812" xr:uid="{00000000-0005-0000-0000-000061850000}"/>
    <cellStyle name="Normal 3 10 9" xfId="37642" xr:uid="{00000000-0005-0000-0000-000062850000}"/>
    <cellStyle name="Normal 3 11" xfId="863" xr:uid="{00000000-0005-0000-0000-000063850000}"/>
    <cellStyle name="Normal 3 11 2" xfId="3308" xr:uid="{00000000-0005-0000-0000-000064850000}"/>
    <cellStyle name="Normal 3 11 2 2" xfId="17418" xr:uid="{00000000-0005-0000-0000-000065850000}"/>
    <cellStyle name="Normal 3 11 2 2 2" xfId="30311" xr:uid="{00000000-0005-0000-0000-000066850000}"/>
    <cellStyle name="Normal 3 11 2 3" xfId="13129" xr:uid="{00000000-0005-0000-0000-000067850000}"/>
    <cellStyle name="Normal 3 11 2 3 2" xfId="35196" xr:uid="{00000000-0005-0000-0000-000068850000}"/>
    <cellStyle name="Normal 3 11 2 4" xfId="8251" xr:uid="{00000000-0005-0000-0000-000069850000}"/>
    <cellStyle name="Normal 3 11 2 5" xfId="25376" xr:uid="{00000000-0005-0000-0000-00006A850000}"/>
    <cellStyle name="Normal 3 11 2 6" xfId="40205" xr:uid="{00000000-0005-0000-0000-00006B850000}"/>
    <cellStyle name="Normal 3 11 2 7" xfId="45268" xr:uid="{E6755B38-4F46-422B-9A3B-99E22BFA2A5E}"/>
    <cellStyle name="Normal 3 11 3" xfId="5782" xr:uid="{00000000-0005-0000-0000-00006C850000}"/>
    <cellStyle name="Normal 3 11 3 2" xfId="27875" xr:uid="{00000000-0005-0000-0000-00006D850000}"/>
    <cellStyle name="Normal 3 11 4" xfId="20184" xr:uid="{00000000-0005-0000-0000-00006E850000}"/>
    <cellStyle name="Normal 3 11 4 2" xfId="32760" xr:uid="{00000000-0005-0000-0000-00006F850000}"/>
    <cellStyle name="Normal 3 11 5" xfId="10693" xr:uid="{00000000-0005-0000-0000-000070850000}"/>
    <cellStyle name="Normal 3 11 6" xfId="22834" xr:uid="{00000000-0005-0000-0000-000071850000}"/>
    <cellStyle name="Normal 3 11 7" xfId="37664" xr:uid="{00000000-0005-0000-0000-000072850000}"/>
    <cellStyle name="Normal 3 11 8" xfId="42732" xr:uid="{05C2531E-A80B-4CD2-A94A-9CF493FAB676}"/>
    <cellStyle name="Normal 3 12" xfId="5105" xr:uid="{00000000-0005-0000-0000-000073850000}"/>
    <cellStyle name="Normal 3 12 2" xfId="5135" xr:uid="{00000000-0005-0000-0000-000074850000}"/>
    <cellStyle name="Normal 3 12 2 2" xfId="32108" xr:uid="{00000000-0005-0000-0000-000075850000}"/>
    <cellStyle name="Normal 3 12 3" xfId="19233" xr:uid="{00000000-0005-0000-0000-000076850000}"/>
    <cellStyle name="Normal 3 12 3 2" xfId="36993" xr:uid="{00000000-0005-0000-0000-000077850000}"/>
    <cellStyle name="Normal 3 13" xfId="7598" xr:uid="{00000000-0005-0000-0000-000078850000}"/>
    <cellStyle name="Normal 3 13 2" xfId="22000" xr:uid="{00000000-0005-0000-0000-000079850000}"/>
    <cellStyle name="Normal 3 13 2 2" xfId="27192" xr:uid="{00000000-0005-0000-0000-00007A850000}"/>
    <cellStyle name="Normal 3 13 2 3" xfId="42021" xr:uid="{00000000-0005-0000-0000-00007B850000}"/>
    <cellStyle name="Normal 3 13 2 4" xfId="47083" xr:uid="{06107D95-0E5D-48DC-B62F-B31F6032806F}"/>
    <cellStyle name="Normal 3 13 3" xfId="14926" xr:uid="{00000000-0005-0000-0000-00007C850000}"/>
    <cellStyle name="Normal 3 13 4" xfId="24650" xr:uid="{00000000-0005-0000-0000-00007D850000}"/>
    <cellStyle name="Normal 3 13 5" xfId="39479" xr:uid="{00000000-0005-0000-0000-00007E850000}"/>
    <cellStyle name="Normal 3 13 6" xfId="44547" xr:uid="{1FE7F3F4-9987-4784-A2DD-B72E5B492E95}"/>
    <cellStyle name="Normal 3 14" xfId="5126" xr:uid="{00000000-0005-0000-0000-00007F850000}"/>
    <cellStyle name="Normal 3 14 2" xfId="19255" xr:uid="{00000000-0005-0000-0000-000080850000}"/>
    <cellStyle name="Normal 3 14 3" xfId="24726" xr:uid="{00000000-0005-0000-0000-000081850000}"/>
    <cellStyle name="Normal 3 14 4" xfId="39555" xr:uid="{00000000-0005-0000-0000-000082850000}"/>
    <cellStyle name="Normal 3 14 5" xfId="44623" xr:uid="{E8C9881A-D938-40E7-95E3-23E0B863D952}"/>
    <cellStyle name="Normal 3 15" xfId="19522" xr:uid="{00000000-0005-0000-0000-000083850000}"/>
    <cellStyle name="Normal 3 16" xfId="22184" xr:uid="{00000000-0005-0000-0000-000084850000}"/>
    <cellStyle name="Normal 3 17" xfId="37014" xr:uid="{00000000-0005-0000-0000-000085850000}"/>
    <cellStyle name="Normal 3 18" xfId="42087" xr:uid="{61C9301D-9416-4D38-B2CC-E4F368FB579C}"/>
    <cellStyle name="Normal 3 2" xfId="163" xr:uid="{00000000-0005-0000-0000-000086850000}"/>
    <cellStyle name="Normal 3 2 10" xfId="2472" xr:uid="{00000000-0005-0000-0000-000087850000}"/>
    <cellStyle name="Normal 3 2 10 2" xfId="4914" xr:uid="{00000000-0005-0000-0000-000088850000}"/>
    <cellStyle name="Normal 3 2 10 2 2" xfId="19024" xr:uid="{00000000-0005-0000-0000-000089850000}"/>
    <cellStyle name="Normal 3 2 10 2 2 2" xfId="31917" xr:uid="{00000000-0005-0000-0000-00008A850000}"/>
    <cellStyle name="Normal 3 2 10 2 3" xfId="14735" xr:uid="{00000000-0005-0000-0000-00008B850000}"/>
    <cellStyle name="Normal 3 2 10 2 3 2" xfId="36802" xr:uid="{00000000-0005-0000-0000-00008C850000}"/>
    <cellStyle name="Normal 3 2 10 2 4" xfId="9857" xr:uid="{00000000-0005-0000-0000-00008D850000}"/>
    <cellStyle name="Normal 3 2 10 2 5" xfId="26982" xr:uid="{00000000-0005-0000-0000-00008E850000}"/>
    <cellStyle name="Normal 3 2 10 2 6" xfId="41811" xr:uid="{00000000-0005-0000-0000-00008F850000}"/>
    <cellStyle name="Normal 3 2 10 2 7" xfId="46874" xr:uid="{235C75EE-EDCF-46A0-82FB-40B78CAE1A32}"/>
    <cellStyle name="Normal 3 2 10 3" xfId="7388" xr:uid="{00000000-0005-0000-0000-000090850000}"/>
    <cellStyle name="Normal 3 2 10 3 2" xfId="29481" xr:uid="{00000000-0005-0000-0000-000091850000}"/>
    <cellStyle name="Normal 3 2 10 4" xfId="16549" xr:uid="{00000000-0005-0000-0000-000092850000}"/>
    <cellStyle name="Normal 3 2 10 4 2" xfId="34366" xr:uid="{00000000-0005-0000-0000-000093850000}"/>
    <cellStyle name="Normal 3 2 10 5" xfId="21790" xr:uid="{00000000-0005-0000-0000-000094850000}"/>
    <cellStyle name="Normal 3 2 10 6" xfId="12299" xr:uid="{00000000-0005-0000-0000-000095850000}"/>
    <cellStyle name="Normal 3 2 10 7" xfId="24440" xr:uid="{00000000-0005-0000-0000-000096850000}"/>
    <cellStyle name="Normal 3 2 10 8" xfId="39270" xr:uid="{00000000-0005-0000-0000-000097850000}"/>
    <cellStyle name="Normal 3 2 10 9" xfId="44338" xr:uid="{8F1ADADD-6853-453F-B4E3-1A1EDA1AC4F4}"/>
    <cellStyle name="Normal 3 2 11" xfId="2712" xr:uid="{00000000-0005-0000-0000-000098850000}"/>
    <cellStyle name="Normal 3 2 11 2" xfId="7624" xr:uid="{00000000-0005-0000-0000-000099850000}"/>
    <cellStyle name="Normal 3 2 11 2 2" xfId="27218" xr:uid="{00000000-0005-0000-0000-00009A850000}"/>
    <cellStyle name="Normal 3 2 11 2 3" xfId="42047" xr:uid="{00000000-0005-0000-0000-00009B850000}"/>
    <cellStyle name="Normal 3 2 11 2 4" xfId="47109" xr:uid="{6EA13985-F687-430A-8E99-86A2F02D4FBF}"/>
    <cellStyle name="Normal 3 2 11 3" xfId="22026" xr:uid="{00000000-0005-0000-0000-00009C850000}"/>
    <cellStyle name="Normal 3 2 11 3 2" xfId="29715" xr:uid="{00000000-0005-0000-0000-00009D850000}"/>
    <cellStyle name="Normal 3 2 11 4" xfId="12533" xr:uid="{00000000-0005-0000-0000-00009E850000}"/>
    <cellStyle name="Normal 3 2 11 4 2" xfId="34600" xr:uid="{00000000-0005-0000-0000-00009F850000}"/>
    <cellStyle name="Normal 3 2 11 5" xfId="24676" xr:uid="{00000000-0005-0000-0000-0000A0850000}"/>
    <cellStyle name="Normal 3 2 11 6" xfId="39505" xr:uid="{00000000-0005-0000-0000-0000A1850000}"/>
    <cellStyle name="Normal 3 2 11 7" xfId="44573" xr:uid="{C427C754-24DE-40D7-B9D5-4B2DA6300026}"/>
    <cellStyle name="Normal 3 2 12" xfId="5107" xr:uid="{00000000-0005-0000-0000-0000A2850000}"/>
    <cellStyle name="Normal 3 2 12 2" xfId="7654" xr:uid="{00000000-0005-0000-0000-0000A3850000}"/>
    <cellStyle name="Normal 3 2 12 2 2" xfId="32110" xr:uid="{00000000-0005-0000-0000-0000A4850000}"/>
    <cellStyle name="Normal 3 2 12 3" xfId="36994" xr:uid="{00000000-0005-0000-0000-0000A5850000}"/>
    <cellStyle name="Normal 3 2 12 4" xfId="24706" xr:uid="{00000000-0005-0000-0000-0000A6850000}"/>
    <cellStyle name="Normal 3 2 12 5" xfId="39535" xr:uid="{00000000-0005-0000-0000-0000A7850000}"/>
    <cellStyle name="Normal 3 2 12 6" xfId="44603" xr:uid="{ED32D55D-C322-4B27-B278-FC8AA4699E89}"/>
    <cellStyle name="Normal 3 2 13" xfId="5183" xr:uid="{00000000-0005-0000-0000-0000A8850000}"/>
    <cellStyle name="Normal 3 2 13 2" xfId="24778" xr:uid="{00000000-0005-0000-0000-0000A9850000}"/>
    <cellStyle name="Normal 3 2 13 3" xfId="39607" xr:uid="{00000000-0005-0000-0000-0000AA850000}"/>
    <cellStyle name="Normal 3 2 13 4" xfId="44672" xr:uid="{98CA17EC-4BCE-4C49-9ACD-1D2ED69011B6}"/>
    <cellStyle name="Normal 3 2 14" xfId="10095" xr:uid="{00000000-0005-0000-0000-0000AB850000}"/>
    <cellStyle name="Normal 3 2 14 2" xfId="27277" xr:uid="{00000000-0005-0000-0000-0000AC850000}"/>
    <cellStyle name="Normal 3 2 15" xfId="22056" xr:uid="{00000000-0005-0000-0000-0000AD850000}"/>
    <cellStyle name="Normal 3 2 15 2" xfId="32162" xr:uid="{00000000-0005-0000-0000-0000AE850000}"/>
    <cellStyle name="Normal 3 2 16" xfId="22236" xr:uid="{00000000-0005-0000-0000-0000AF850000}"/>
    <cellStyle name="Normal 3 2 17" xfId="37066" xr:uid="{00000000-0005-0000-0000-0000B0850000}"/>
    <cellStyle name="Normal 3 2 18" xfId="42136" xr:uid="{D62BAF7E-BAB1-4558-A0D6-3CB847607577}"/>
    <cellStyle name="Normal 3 2 2" xfId="243" xr:uid="{00000000-0005-0000-0000-0000B1850000}"/>
    <cellStyle name="Normal 3 2 2 10" xfId="15053" xr:uid="{00000000-0005-0000-0000-0000B2850000}"/>
    <cellStyle name="Normal 3 2 2 10 2" xfId="32225" xr:uid="{00000000-0005-0000-0000-0000B3850000}"/>
    <cellStyle name="Normal 3 2 2 11" xfId="19383" xr:uid="{00000000-0005-0000-0000-0000B4850000}"/>
    <cellStyle name="Normal 3 2 2 12" xfId="19631" xr:uid="{00000000-0005-0000-0000-0000B5850000}"/>
    <cellStyle name="Normal 3 2 2 13" xfId="10158" xr:uid="{00000000-0005-0000-0000-0000B6850000}"/>
    <cellStyle name="Normal 3 2 2 14" xfId="22107" xr:uid="{00000000-0005-0000-0000-0000B7850000}"/>
    <cellStyle name="Normal 3 2 2 15" xfId="22299" xr:uid="{00000000-0005-0000-0000-0000B8850000}"/>
    <cellStyle name="Normal 3 2 2 16" xfId="37129" xr:uid="{00000000-0005-0000-0000-0000B9850000}"/>
    <cellStyle name="Normal 3 2 2 17" xfId="42197" xr:uid="{EB47B249-84C3-4A78-B210-54BFF7086D62}"/>
    <cellStyle name="Normal 3 2 2 2" xfId="432" xr:uid="{00000000-0005-0000-0000-0000BA850000}"/>
    <cellStyle name="Normal 3 2 2 2 10" xfId="37293" xr:uid="{00000000-0005-0000-0000-0000BB850000}"/>
    <cellStyle name="Normal 3 2 2 2 11" xfId="42361" xr:uid="{3B664563-80F1-4A07-BD03-301E157D9B55}"/>
    <cellStyle name="Normal 3 2 2 2 2" xfId="2046" xr:uid="{00000000-0005-0000-0000-0000BC850000}"/>
    <cellStyle name="Normal 3 2 2 2 2 2" xfId="4488" xr:uid="{00000000-0005-0000-0000-0000BD850000}"/>
    <cellStyle name="Normal 3 2 2 2 2 2 2" xfId="18598" xr:uid="{00000000-0005-0000-0000-0000BE850000}"/>
    <cellStyle name="Normal 3 2 2 2 2 2 2 2" xfId="31491" xr:uid="{00000000-0005-0000-0000-0000BF850000}"/>
    <cellStyle name="Normal 3 2 2 2 2 2 3" xfId="14309" xr:uid="{00000000-0005-0000-0000-0000C0850000}"/>
    <cellStyle name="Normal 3 2 2 2 2 2 3 2" xfId="36376" xr:uid="{00000000-0005-0000-0000-0000C1850000}"/>
    <cellStyle name="Normal 3 2 2 2 2 2 4" xfId="9431" xr:uid="{00000000-0005-0000-0000-0000C2850000}"/>
    <cellStyle name="Normal 3 2 2 2 2 2 5" xfId="26556" xr:uid="{00000000-0005-0000-0000-0000C3850000}"/>
    <cellStyle name="Normal 3 2 2 2 2 2 6" xfId="41385" xr:uid="{00000000-0005-0000-0000-0000C4850000}"/>
    <cellStyle name="Normal 3 2 2 2 2 2 7" xfId="46448" xr:uid="{26EE620B-27DB-414A-ADCD-55640DD163B5}"/>
    <cellStyle name="Normal 3 2 2 2 2 3" xfId="6962" xr:uid="{00000000-0005-0000-0000-0000C5850000}"/>
    <cellStyle name="Normal 3 2 2 2 2 3 2" xfId="29055" xr:uid="{00000000-0005-0000-0000-0000C6850000}"/>
    <cellStyle name="Normal 3 2 2 2 2 4" xfId="16123" xr:uid="{00000000-0005-0000-0000-0000C7850000}"/>
    <cellStyle name="Normal 3 2 2 2 2 4 2" xfId="33940" xr:uid="{00000000-0005-0000-0000-0000C8850000}"/>
    <cellStyle name="Normal 3 2 2 2 2 5" xfId="21364" xr:uid="{00000000-0005-0000-0000-0000C9850000}"/>
    <cellStyle name="Normal 3 2 2 2 2 6" xfId="11873" xr:uid="{00000000-0005-0000-0000-0000CA850000}"/>
    <cellStyle name="Normal 3 2 2 2 2 7" xfId="24014" xr:uid="{00000000-0005-0000-0000-0000CB850000}"/>
    <cellStyle name="Normal 3 2 2 2 2 8" xfId="38844" xr:uid="{00000000-0005-0000-0000-0000CC850000}"/>
    <cellStyle name="Normal 3 2 2 2 2 9" xfId="43912" xr:uid="{384611FA-C026-4E29-87FC-60569A5051C0}"/>
    <cellStyle name="Normal 3 2 2 2 3" xfId="1433" xr:uid="{00000000-0005-0000-0000-0000CD850000}"/>
    <cellStyle name="Normal 3 2 2 2 3 2" xfId="3875" xr:uid="{00000000-0005-0000-0000-0000CE850000}"/>
    <cellStyle name="Normal 3 2 2 2 3 2 2" xfId="17985" xr:uid="{00000000-0005-0000-0000-0000CF850000}"/>
    <cellStyle name="Normal 3 2 2 2 3 2 2 2" xfId="30878" xr:uid="{00000000-0005-0000-0000-0000D0850000}"/>
    <cellStyle name="Normal 3 2 2 2 3 2 3" xfId="13696" xr:uid="{00000000-0005-0000-0000-0000D1850000}"/>
    <cellStyle name="Normal 3 2 2 2 3 2 3 2" xfId="35763" xr:uid="{00000000-0005-0000-0000-0000D2850000}"/>
    <cellStyle name="Normal 3 2 2 2 3 2 4" xfId="8818" xr:uid="{00000000-0005-0000-0000-0000D3850000}"/>
    <cellStyle name="Normal 3 2 2 2 3 2 5" xfId="25943" xr:uid="{00000000-0005-0000-0000-0000D4850000}"/>
    <cellStyle name="Normal 3 2 2 2 3 2 6" xfId="40772" xr:uid="{00000000-0005-0000-0000-0000D5850000}"/>
    <cellStyle name="Normal 3 2 2 2 3 2 7" xfId="45835" xr:uid="{19115D5F-7672-4255-BEF7-63946684F935}"/>
    <cellStyle name="Normal 3 2 2 2 3 3" xfId="6349" xr:uid="{00000000-0005-0000-0000-0000D6850000}"/>
    <cellStyle name="Normal 3 2 2 2 3 3 2" xfId="28442" xr:uid="{00000000-0005-0000-0000-0000D7850000}"/>
    <cellStyle name="Normal 3 2 2 2 3 4" xfId="20751" xr:uid="{00000000-0005-0000-0000-0000D8850000}"/>
    <cellStyle name="Normal 3 2 2 2 3 4 2" xfId="33327" xr:uid="{00000000-0005-0000-0000-0000D9850000}"/>
    <cellStyle name="Normal 3 2 2 2 3 5" xfId="11260" xr:uid="{00000000-0005-0000-0000-0000DA850000}"/>
    <cellStyle name="Normal 3 2 2 2 3 6" xfId="23401" xr:uid="{00000000-0005-0000-0000-0000DB850000}"/>
    <cellStyle name="Normal 3 2 2 2 3 7" xfId="38231" xr:uid="{00000000-0005-0000-0000-0000DC850000}"/>
    <cellStyle name="Normal 3 2 2 2 3 8" xfId="43299" xr:uid="{B7CD2C19-15A3-41C8-A518-45B25BBE3E8B}"/>
    <cellStyle name="Normal 3 2 2 2 4" xfId="2937" xr:uid="{00000000-0005-0000-0000-0000DD850000}"/>
    <cellStyle name="Normal 3 2 2 2 4 2" xfId="17047" xr:uid="{00000000-0005-0000-0000-0000DE850000}"/>
    <cellStyle name="Normal 3 2 2 2 4 2 2" xfId="29940" xr:uid="{00000000-0005-0000-0000-0000DF850000}"/>
    <cellStyle name="Normal 3 2 2 2 4 3" xfId="12758" xr:uid="{00000000-0005-0000-0000-0000E0850000}"/>
    <cellStyle name="Normal 3 2 2 2 4 3 2" xfId="34825" xr:uid="{00000000-0005-0000-0000-0000E1850000}"/>
    <cellStyle name="Normal 3 2 2 2 4 4" xfId="7880" xr:uid="{00000000-0005-0000-0000-0000E2850000}"/>
    <cellStyle name="Normal 3 2 2 2 4 5" xfId="25005" xr:uid="{00000000-0005-0000-0000-0000E3850000}"/>
    <cellStyle name="Normal 3 2 2 2 4 6" xfId="39834" xr:uid="{00000000-0005-0000-0000-0000E4850000}"/>
    <cellStyle name="Normal 3 2 2 2 4 7" xfId="44897" xr:uid="{D6ADD8A0-B688-4D93-B314-B57A57F5A70A}"/>
    <cellStyle name="Normal 3 2 2 2 5" xfId="5411" xr:uid="{00000000-0005-0000-0000-0000E5850000}"/>
    <cellStyle name="Normal 3 2 2 2 5 2" xfId="27504" xr:uid="{00000000-0005-0000-0000-0000E6850000}"/>
    <cellStyle name="Normal 3 2 2 2 6" xfId="15492" xr:uid="{00000000-0005-0000-0000-0000E7850000}"/>
    <cellStyle name="Normal 3 2 2 2 6 2" xfId="32389" xr:uid="{00000000-0005-0000-0000-0000E8850000}"/>
    <cellStyle name="Normal 3 2 2 2 7" xfId="19795" xr:uid="{00000000-0005-0000-0000-0000E9850000}"/>
    <cellStyle name="Normal 3 2 2 2 8" xfId="10322" xr:uid="{00000000-0005-0000-0000-0000EA850000}"/>
    <cellStyle name="Normal 3 2 2 2 9" xfId="22463" xr:uid="{00000000-0005-0000-0000-0000EB850000}"/>
    <cellStyle name="Normal 3 2 2 3" xfId="769" xr:uid="{00000000-0005-0000-0000-0000EC850000}"/>
    <cellStyle name="Normal 3 2 2 3 10" xfId="37591" xr:uid="{00000000-0005-0000-0000-0000ED850000}"/>
    <cellStyle name="Normal 3 2 2 3 11" xfId="42659" xr:uid="{E85DEC09-1C80-4C3A-A7B9-46C27E51C6A6}"/>
    <cellStyle name="Normal 3 2 2 3 2" xfId="2344" xr:uid="{00000000-0005-0000-0000-0000EE850000}"/>
    <cellStyle name="Normal 3 2 2 3 2 2" xfId="4786" xr:uid="{00000000-0005-0000-0000-0000EF850000}"/>
    <cellStyle name="Normal 3 2 2 3 2 2 2" xfId="18896" xr:uid="{00000000-0005-0000-0000-0000F0850000}"/>
    <cellStyle name="Normal 3 2 2 3 2 2 2 2" xfId="31789" xr:uid="{00000000-0005-0000-0000-0000F1850000}"/>
    <cellStyle name="Normal 3 2 2 3 2 2 3" xfId="14607" xr:uid="{00000000-0005-0000-0000-0000F2850000}"/>
    <cellStyle name="Normal 3 2 2 3 2 2 3 2" xfId="36674" xr:uid="{00000000-0005-0000-0000-0000F3850000}"/>
    <cellStyle name="Normal 3 2 2 3 2 2 4" xfId="9729" xr:uid="{00000000-0005-0000-0000-0000F4850000}"/>
    <cellStyle name="Normal 3 2 2 3 2 2 5" xfId="26854" xr:uid="{00000000-0005-0000-0000-0000F5850000}"/>
    <cellStyle name="Normal 3 2 2 3 2 2 6" xfId="41683" xr:uid="{00000000-0005-0000-0000-0000F6850000}"/>
    <cellStyle name="Normal 3 2 2 3 2 2 7" xfId="46746" xr:uid="{5BACE0A1-A890-4696-B7DF-8942881F124D}"/>
    <cellStyle name="Normal 3 2 2 3 2 3" xfId="7260" xr:uid="{00000000-0005-0000-0000-0000F7850000}"/>
    <cellStyle name="Normal 3 2 2 3 2 3 2" xfId="29353" xr:uid="{00000000-0005-0000-0000-0000F8850000}"/>
    <cellStyle name="Normal 3 2 2 3 2 4" xfId="16421" xr:uid="{00000000-0005-0000-0000-0000F9850000}"/>
    <cellStyle name="Normal 3 2 2 3 2 4 2" xfId="34238" xr:uid="{00000000-0005-0000-0000-0000FA850000}"/>
    <cellStyle name="Normal 3 2 2 3 2 5" xfId="21662" xr:uid="{00000000-0005-0000-0000-0000FB850000}"/>
    <cellStyle name="Normal 3 2 2 3 2 6" xfId="12171" xr:uid="{00000000-0005-0000-0000-0000FC850000}"/>
    <cellStyle name="Normal 3 2 2 3 2 7" xfId="24312" xr:uid="{00000000-0005-0000-0000-0000FD850000}"/>
    <cellStyle name="Normal 3 2 2 3 2 8" xfId="39142" xr:uid="{00000000-0005-0000-0000-0000FE850000}"/>
    <cellStyle name="Normal 3 2 2 3 2 9" xfId="44210" xr:uid="{48DDDEC2-0EA8-42C9-A383-28BCC5EDEF13}"/>
    <cellStyle name="Normal 3 2 2 3 3" xfId="1731" xr:uid="{00000000-0005-0000-0000-0000FF850000}"/>
    <cellStyle name="Normal 3 2 2 3 3 2" xfId="4173" xr:uid="{00000000-0005-0000-0000-000000860000}"/>
    <cellStyle name="Normal 3 2 2 3 3 2 2" xfId="18283" xr:uid="{00000000-0005-0000-0000-000001860000}"/>
    <cellStyle name="Normal 3 2 2 3 3 2 2 2" xfId="31176" xr:uid="{00000000-0005-0000-0000-000002860000}"/>
    <cellStyle name="Normal 3 2 2 3 3 2 3" xfId="13994" xr:uid="{00000000-0005-0000-0000-000003860000}"/>
    <cellStyle name="Normal 3 2 2 3 3 2 3 2" xfId="36061" xr:uid="{00000000-0005-0000-0000-000004860000}"/>
    <cellStyle name="Normal 3 2 2 3 3 2 4" xfId="9116" xr:uid="{00000000-0005-0000-0000-000005860000}"/>
    <cellStyle name="Normal 3 2 2 3 3 2 5" xfId="26241" xr:uid="{00000000-0005-0000-0000-000006860000}"/>
    <cellStyle name="Normal 3 2 2 3 3 2 6" xfId="41070" xr:uid="{00000000-0005-0000-0000-000007860000}"/>
    <cellStyle name="Normal 3 2 2 3 3 2 7" xfId="46133" xr:uid="{4C749FF7-DFCC-4650-8C48-0AE686AB9A51}"/>
    <cellStyle name="Normal 3 2 2 3 3 3" xfId="6647" xr:uid="{00000000-0005-0000-0000-000008860000}"/>
    <cellStyle name="Normal 3 2 2 3 3 3 2" xfId="28740" xr:uid="{00000000-0005-0000-0000-000009860000}"/>
    <cellStyle name="Normal 3 2 2 3 3 4" xfId="21049" xr:uid="{00000000-0005-0000-0000-00000A860000}"/>
    <cellStyle name="Normal 3 2 2 3 3 4 2" xfId="33625" xr:uid="{00000000-0005-0000-0000-00000B860000}"/>
    <cellStyle name="Normal 3 2 2 3 3 5" xfId="11558" xr:uid="{00000000-0005-0000-0000-00000C860000}"/>
    <cellStyle name="Normal 3 2 2 3 3 6" xfId="23699" xr:uid="{00000000-0005-0000-0000-00000D860000}"/>
    <cellStyle name="Normal 3 2 2 3 3 7" xfId="38529" xr:uid="{00000000-0005-0000-0000-00000E860000}"/>
    <cellStyle name="Normal 3 2 2 3 3 8" xfId="43597" xr:uid="{5E6A165A-B456-45EB-BD6A-3F5072687B4F}"/>
    <cellStyle name="Normal 3 2 2 3 4" xfId="3235" xr:uid="{00000000-0005-0000-0000-00000F860000}"/>
    <cellStyle name="Normal 3 2 2 3 4 2" xfId="17345" xr:uid="{00000000-0005-0000-0000-000010860000}"/>
    <cellStyle name="Normal 3 2 2 3 4 2 2" xfId="30238" xr:uid="{00000000-0005-0000-0000-000011860000}"/>
    <cellStyle name="Normal 3 2 2 3 4 3" xfId="13056" xr:uid="{00000000-0005-0000-0000-000012860000}"/>
    <cellStyle name="Normal 3 2 2 3 4 3 2" xfId="35123" xr:uid="{00000000-0005-0000-0000-000013860000}"/>
    <cellStyle name="Normal 3 2 2 3 4 4" xfId="8178" xr:uid="{00000000-0005-0000-0000-000014860000}"/>
    <cellStyle name="Normal 3 2 2 3 4 5" xfId="25303" xr:uid="{00000000-0005-0000-0000-000015860000}"/>
    <cellStyle name="Normal 3 2 2 3 4 6" xfId="40132" xr:uid="{00000000-0005-0000-0000-000016860000}"/>
    <cellStyle name="Normal 3 2 2 3 4 7" xfId="45195" xr:uid="{8EF4DA3B-2FBC-4E57-8E14-FF2632DF0CFF}"/>
    <cellStyle name="Normal 3 2 2 3 5" xfId="5709" xr:uid="{00000000-0005-0000-0000-000017860000}"/>
    <cellStyle name="Normal 3 2 2 3 5 2" xfId="27802" xr:uid="{00000000-0005-0000-0000-000018860000}"/>
    <cellStyle name="Normal 3 2 2 3 6" xfId="15808" xr:uid="{00000000-0005-0000-0000-000019860000}"/>
    <cellStyle name="Normal 3 2 2 3 6 2" xfId="32687" xr:uid="{00000000-0005-0000-0000-00001A860000}"/>
    <cellStyle name="Normal 3 2 2 3 7" xfId="20111" xr:uid="{00000000-0005-0000-0000-00001B860000}"/>
    <cellStyle name="Normal 3 2 2 3 8" xfId="10620" xr:uid="{00000000-0005-0000-0000-00001C860000}"/>
    <cellStyle name="Normal 3 2 2 3 9" xfId="22761" xr:uid="{00000000-0005-0000-0000-00001D860000}"/>
    <cellStyle name="Normal 3 2 2 4" xfId="1266" xr:uid="{00000000-0005-0000-0000-00001E860000}"/>
    <cellStyle name="Normal 3 2 2 4 2" xfId="3711" xr:uid="{00000000-0005-0000-0000-00001F860000}"/>
    <cellStyle name="Normal 3 2 2 4 2 2" xfId="17821" xr:uid="{00000000-0005-0000-0000-000020860000}"/>
    <cellStyle name="Normal 3 2 2 4 2 2 2" xfId="30714" xr:uid="{00000000-0005-0000-0000-000021860000}"/>
    <cellStyle name="Normal 3 2 2 4 2 3" xfId="13532" xr:uid="{00000000-0005-0000-0000-000022860000}"/>
    <cellStyle name="Normal 3 2 2 4 2 3 2" xfId="35599" xr:uid="{00000000-0005-0000-0000-000023860000}"/>
    <cellStyle name="Normal 3 2 2 4 2 4" xfId="8654" xr:uid="{00000000-0005-0000-0000-000024860000}"/>
    <cellStyle name="Normal 3 2 2 4 2 5" xfId="25779" xr:uid="{00000000-0005-0000-0000-000025860000}"/>
    <cellStyle name="Normal 3 2 2 4 2 6" xfId="40608" xr:uid="{00000000-0005-0000-0000-000026860000}"/>
    <cellStyle name="Normal 3 2 2 4 2 7" xfId="45671" xr:uid="{04FD6CB1-F3C4-4AA9-80D2-53513EA6B1A9}"/>
    <cellStyle name="Normal 3 2 2 4 3" xfId="6185" xr:uid="{00000000-0005-0000-0000-000027860000}"/>
    <cellStyle name="Normal 3 2 2 4 3 2" xfId="28278" xr:uid="{00000000-0005-0000-0000-000028860000}"/>
    <cellStyle name="Normal 3 2 2 4 4" xfId="15328" xr:uid="{00000000-0005-0000-0000-000029860000}"/>
    <cellStyle name="Normal 3 2 2 4 4 2" xfId="33163" xr:uid="{00000000-0005-0000-0000-00002A860000}"/>
    <cellStyle name="Normal 3 2 2 4 5" xfId="20587" xr:uid="{00000000-0005-0000-0000-00002B860000}"/>
    <cellStyle name="Normal 3 2 2 4 6" xfId="11096" xr:uid="{00000000-0005-0000-0000-00002C860000}"/>
    <cellStyle name="Normal 3 2 2 4 7" xfId="23237" xr:uid="{00000000-0005-0000-0000-00002D860000}"/>
    <cellStyle name="Normal 3 2 2 4 8" xfId="38067" xr:uid="{00000000-0005-0000-0000-00002E860000}"/>
    <cellStyle name="Normal 3 2 2 4 9" xfId="43135" xr:uid="{0B62C5EC-AAF3-4D9B-A3C8-E24C8F171018}"/>
    <cellStyle name="Normal 3 2 2 5" xfId="1882" xr:uid="{00000000-0005-0000-0000-00002F860000}"/>
    <cellStyle name="Normal 3 2 2 5 2" xfId="4324" xr:uid="{00000000-0005-0000-0000-000030860000}"/>
    <cellStyle name="Normal 3 2 2 5 2 2" xfId="18434" xr:uid="{00000000-0005-0000-0000-000031860000}"/>
    <cellStyle name="Normal 3 2 2 5 2 2 2" xfId="31327" xr:uid="{00000000-0005-0000-0000-000032860000}"/>
    <cellStyle name="Normal 3 2 2 5 2 3" xfId="14145" xr:uid="{00000000-0005-0000-0000-000033860000}"/>
    <cellStyle name="Normal 3 2 2 5 2 3 2" xfId="36212" xr:uid="{00000000-0005-0000-0000-000034860000}"/>
    <cellStyle name="Normal 3 2 2 5 2 4" xfId="9267" xr:uid="{00000000-0005-0000-0000-000035860000}"/>
    <cellStyle name="Normal 3 2 2 5 2 5" xfId="26392" xr:uid="{00000000-0005-0000-0000-000036860000}"/>
    <cellStyle name="Normal 3 2 2 5 2 6" xfId="41221" xr:uid="{00000000-0005-0000-0000-000037860000}"/>
    <cellStyle name="Normal 3 2 2 5 2 7" xfId="46284" xr:uid="{065B1B2E-A44C-4D9D-B7A8-9E148096F791}"/>
    <cellStyle name="Normal 3 2 2 5 3" xfId="6798" xr:uid="{00000000-0005-0000-0000-000038860000}"/>
    <cellStyle name="Normal 3 2 2 5 3 2" xfId="28891" xr:uid="{00000000-0005-0000-0000-000039860000}"/>
    <cellStyle name="Normal 3 2 2 5 4" xfId="15959" xr:uid="{00000000-0005-0000-0000-00003A860000}"/>
    <cellStyle name="Normal 3 2 2 5 4 2" xfId="33776" xr:uid="{00000000-0005-0000-0000-00003B860000}"/>
    <cellStyle name="Normal 3 2 2 5 5" xfId="21200" xr:uid="{00000000-0005-0000-0000-00003C860000}"/>
    <cellStyle name="Normal 3 2 2 5 6" xfId="11709" xr:uid="{00000000-0005-0000-0000-00003D860000}"/>
    <cellStyle name="Normal 3 2 2 5 7" xfId="23850" xr:uid="{00000000-0005-0000-0000-00003E860000}"/>
    <cellStyle name="Normal 3 2 2 5 8" xfId="38680" xr:uid="{00000000-0005-0000-0000-00003F860000}"/>
    <cellStyle name="Normal 3 2 2 5 9" xfId="43748" xr:uid="{ED31F466-E74E-49A2-B289-4CDE08A99D78}"/>
    <cellStyle name="Normal 3 2 2 6" xfId="2541" xr:uid="{00000000-0005-0000-0000-000040860000}"/>
    <cellStyle name="Normal 3 2 2 6 2" xfId="4983" xr:uid="{00000000-0005-0000-0000-000041860000}"/>
    <cellStyle name="Normal 3 2 2 6 2 2" xfId="19093" xr:uid="{00000000-0005-0000-0000-000042860000}"/>
    <cellStyle name="Normal 3 2 2 6 2 2 2" xfId="31986" xr:uid="{00000000-0005-0000-0000-000043860000}"/>
    <cellStyle name="Normal 3 2 2 6 2 3" xfId="14804" xr:uid="{00000000-0005-0000-0000-000044860000}"/>
    <cellStyle name="Normal 3 2 2 6 2 3 2" xfId="36871" xr:uid="{00000000-0005-0000-0000-000045860000}"/>
    <cellStyle name="Normal 3 2 2 6 2 4" xfId="9926" xr:uid="{00000000-0005-0000-0000-000046860000}"/>
    <cellStyle name="Normal 3 2 2 6 2 5" xfId="27051" xr:uid="{00000000-0005-0000-0000-000047860000}"/>
    <cellStyle name="Normal 3 2 2 6 2 6" xfId="41880" xr:uid="{00000000-0005-0000-0000-000048860000}"/>
    <cellStyle name="Normal 3 2 2 6 2 7" xfId="46943" xr:uid="{EB898E1A-4F22-4734-9EAE-65F5EF52291B}"/>
    <cellStyle name="Normal 3 2 2 6 3" xfId="7457" xr:uid="{00000000-0005-0000-0000-000049860000}"/>
    <cellStyle name="Normal 3 2 2 6 3 2" xfId="29550" xr:uid="{00000000-0005-0000-0000-00004A860000}"/>
    <cellStyle name="Normal 3 2 2 6 4" xfId="16618" xr:uid="{00000000-0005-0000-0000-00004B860000}"/>
    <cellStyle name="Normal 3 2 2 6 4 2" xfId="34435" xr:uid="{00000000-0005-0000-0000-00004C860000}"/>
    <cellStyle name="Normal 3 2 2 6 5" xfId="21859" xr:uid="{00000000-0005-0000-0000-00004D860000}"/>
    <cellStyle name="Normal 3 2 2 6 6" xfId="12368" xr:uid="{00000000-0005-0000-0000-00004E860000}"/>
    <cellStyle name="Normal 3 2 2 6 7" xfId="24509" xr:uid="{00000000-0005-0000-0000-00004F860000}"/>
    <cellStyle name="Normal 3 2 2 6 8" xfId="39339" xr:uid="{00000000-0005-0000-0000-000050860000}"/>
    <cellStyle name="Normal 3 2 2 6 9" xfId="44407" xr:uid="{D16715D1-04F9-43AA-9747-02E330304379}"/>
    <cellStyle name="Normal 3 2 2 7" xfId="991" xr:uid="{00000000-0005-0000-0000-000051860000}"/>
    <cellStyle name="Normal 3 2 2 7 2" xfId="3436" xr:uid="{00000000-0005-0000-0000-000052860000}"/>
    <cellStyle name="Normal 3 2 2 7 2 2" xfId="17546" xr:uid="{00000000-0005-0000-0000-000053860000}"/>
    <cellStyle name="Normal 3 2 2 7 2 2 2" xfId="30439" xr:uid="{00000000-0005-0000-0000-000054860000}"/>
    <cellStyle name="Normal 3 2 2 7 2 3" xfId="13257" xr:uid="{00000000-0005-0000-0000-000055860000}"/>
    <cellStyle name="Normal 3 2 2 7 2 3 2" xfId="35324" xr:uid="{00000000-0005-0000-0000-000056860000}"/>
    <cellStyle name="Normal 3 2 2 7 2 4" xfId="8379" xr:uid="{00000000-0005-0000-0000-000057860000}"/>
    <cellStyle name="Normal 3 2 2 7 2 5" xfId="25504" xr:uid="{00000000-0005-0000-0000-000058860000}"/>
    <cellStyle name="Normal 3 2 2 7 2 6" xfId="40333" xr:uid="{00000000-0005-0000-0000-000059860000}"/>
    <cellStyle name="Normal 3 2 2 7 2 7" xfId="45396" xr:uid="{FC4D9274-BEBB-488F-8A48-0DCFA3DE1CA2}"/>
    <cellStyle name="Normal 3 2 2 7 3" xfId="5910" xr:uid="{00000000-0005-0000-0000-00005A860000}"/>
    <cellStyle name="Normal 3 2 2 7 3 2" xfId="28003" xr:uid="{00000000-0005-0000-0000-00005B860000}"/>
    <cellStyle name="Normal 3 2 2 7 4" xfId="20312" xr:uid="{00000000-0005-0000-0000-00005C860000}"/>
    <cellStyle name="Normal 3 2 2 7 4 2" xfId="32888" xr:uid="{00000000-0005-0000-0000-00005D860000}"/>
    <cellStyle name="Normal 3 2 2 7 5" xfId="10821" xr:uid="{00000000-0005-0000-0000-00005E860000}"/>
    <cellStyle name="Normal 3 2 2 7 6" xfId="22962" xr:uid="{00000000-0005-0000-0000-00005F860000}"/>
    <cellStyle name="Normal 3 2 2 7 7" xfId="37792" xr:uid="{00000000-0005-0000-0000-000060860000}"/>
    <cellStyle name="Normal 3 2 2 7 8" xfId="42860" xr:uid="{4DACDF87-3D0A-4CE9-B819-9E4F67E2A04F}"/>
    <cellStyle name="Normal 3 2 2 8" xfId="2773" xr:uid="{00000000-0005-0000-0000-000061860000}"/>
    <cellStyle name="Normal 3 2 2 8 2" xfId="16883" xr:uid="{00000000-0005-0000-0000-000062860000}"/>
    <cellStyle name="Normal 3 2 2 8 2 2" xfId="29776" xr:uid="{00000000-0005-0000-0000-000063860000}"/>
    <cellStyle name="Normal 3 2 2 8 3" xfId="12594" xr:uid="{00000000-0005-0000-0000-000064860000}"/>
    <cellStyle name="Normal 3 2 2 8 3 2" xfId="34661" xr:uid="{00000000-0005-0000-0000-000065860000}"/>
    <cellStyle name="Normal 3 2 2 8 4" xfId="7716" xr:uid="{00000000-0005-0000-0000-000066860000}"/>
    <cellStyle name="Normal 3 2 2 8 5" xfId="24841" xr:uid="{00000000-0005-0000-0000-000067860000}"/>
    <cellStyle name="Normal 3 2 2 8 6" xfId="39670" xr:uid="{00000000-0005-0000-0000-000068860000}"/>
    <cellStyle name="Normal 3 2 2 8 7" xfId="44733" xr:uid="{C97593FD-CC9C-4666-8AD4-B24C9B62343B}"/>
    <cellStyle name="Normal 3 2 2 9" xfId="5247" xr:uid="{00000000-0005-0000-0000-000069860000}"/>
    <cellStyle name="Normal 3 2 2 9 2" xfId="27340" xr:uid="{00000000-0005-0000-0000-00006A860000}"/>
    <cellStyle name="Normal 3 2 3" xfId="368" xr:uid="{00000000-0005-0000-0000-00006B860000}"/>
    <cellStyle name="Normal 3 2 3 10" xfId="19322" xr:uid="{00000000-0005-0000-0000-00006C860000}"/>
    <cellStyle name="Normal 3 2 3 11" xfId="19734" xr:uid="{00000000-0005-0000-0000-00006D860000}"/>
    <cellStyle name="Normal 3 2 3 12" xfId="10261" xr:uid="{00000000-0005-0000-0000-00006E860000}"/>
    <cellStyle name="Normal 3 2 3 13" xfId="22158" xr:uid="{00000000-0005-0000-0000-00006F860000}"/>
    <cellStyle name="Normal 3 2 3 14" xfId="22402" xr:uid="{00000000-0005-0000-0000-000070860000}"/>
    <cellStyle name="Normal 3 2 3 15" xfId="37232" xr:uid="{00000000-0005-0000-0000-000071860000}"/>
    <cellStyle name="Normal 3 2 3 16" xfId="42300" xr:uid="{206036A8-F04B-4877-8022-6A5B6AC65F37}"/>
    <cellStyle name="Normal 3 2 3 2" xfId="770" xr:uid="{00000000-0005-0000-0000-000072860000}"/>
    <cellStyle name="Normal 3 2 3 2 10" xfId="37592" xr:uid="{00000000-0005-0000-0000-000073860000}"/>
    <cellStyle name="Normal 3 2 3 2 11" xfId="42660" xr:uid="{0D50FF7D-2501-46A5-BF66-63B773F07E75}"/>
    <cellStyle name="Normal 3 2 3 2 2" xfId="2345" xr:uid="{00000000-0005-0000-0000-000074860000}"/>
    <cellStyle name="Normal 3 2 3 2 2 2" xfId="4787" xr:uid="{00000000-0005-0000-0000-000075860000}"/>
    <cellStyle name="Normal 3 2 3 2 2 2 2" xfId="18897" xr:uid="{00000000-0005-0000-0000-000076860000}"/>
    <cellStyle name="Normal 3 2 3 2 2 2 2 2" xfId="31790" xr:uid="{00000000-0005-0000-0000-000077860000}"/>
    <cellStyle name="Normal 3 2 3 2 2 2 3" xfId="14608" xr:uid="{00000000-0005-0000-0000-000078860000}"/>
    <cellStyle name="Normal 3 2 3 2 2 2 3 2" xfId="36675" xr:uid="{00000000-0005-0000-0000-000079860000}"/>
    <cellStyle name="Normal 3 2 3 2 2 2 4" xfId="9730" xr:uid="{00000000-0005-0000-0000-00007A860000}"/>
    <cellStyle name="Normal 3 2 3 2 2 2 5" xfId="26855" xr:uid="{00000000-0005-0000-0000-00007B860000}"/>
    <cellStyle name="Normal 3 2 3 2 2 2 6" xfId="41684" xr:uid="{00000000-0005-0000-0000-00007C860000}"/>
    <cellStyle name="Normal 3 2 3 2 2 2 7" xfId="46747" xr:uid="{5C6AEA6B-5EC1-483F-8522-BA9BD097E62E}"/>
    <cellStyle name="Normal 3 2 3 2 2 3" xfId="7261" xr:uid="{00000000-0005-0000-0000-00007D860000}"/>
    <cellStyle name="Normal 3 2 3 2 2 3 2" xfId="29354" xr:uid="{00000000-0005-0000-0000-00007E860000}"/>
    <cellStyle name="Normal 3 2 3 2 2 4" xfId="16422" xr:uid="{00000000-0005-0000-0000-00007F860000}"/>
    <cellStyle name="Normal 3 2 3 2 2 4 2" xfId="34239" xr:uid="{00000000-0005-0000-0000-000080860000}"/>
    <cellStyle name="Normal 3 2 3 2 2 5" xfId="21663" xr:uid="{00000000-0005-0000-0000-000081860000}"/>
    <cellStyle name="Normal 3 2 3 2 2 6" xfId="12172" xr:uid="{00000000-0005-0000-0000-000082860000}"/>
    <cellStyle name="Normal 3 2 3 2 2 7" xfId="24313" xr:uid="{00000000-0005-0000-0000-000083860000}"/>
    <cellStyle name="Normal 3 2 3 2 2 8" xfId="39143" xr:uid="{00000000-0005-0000-0000-000084860000}"/>
    <cellStyle name="Normal 3 2 3 2 2 9" xfId="44211" xr:uid="{B8B4190A-5210-4649-83EA-D3FAA1C58CDA}"/>
    <cellStyle name="Normal 3 2 3 2 3" xfId="1732" xr:uid="{00000000-0005-0000-0000-000085860000}"/>
    <cellStyle name="Normal 3 2 3 2 3 2" xfId="4174" xr:uid="{00000000-0005-0000-0000-000086860000}"/>
    <cellStyle name="Normal 3 2 3 2 3 2 2" xfId="18284" xr:uid="{00000000-0005-0000-0000-000087860000}"/>
    <cellStyle name="Normal 3 2 3 2 3 2 2 2" xfId="31177" xr:uid="{00000000-0005-0000-0000-000088860000}"/>
    <cellStyle name="Normal 3 2 3 2 3 2 3" xfId="13995" xr:uid="{00000000-0005-0000-0000-000089860000}"/>
    <cellStyle name="Normal 3 2 3 2 3 2 3 2" xfId="36062" xr:uid="{00000000-0005-0000-0000-00008A860000}"/>
    <cellStyle name="Normal 3 2 3 2 3 2 4" xfId="9117" xr:uid="{00000000-0005-0000-0000-00008B860000}"/>
    <cellStyle name="Normal 3 2 3 2 3 2 5" xfId="26242" xr:uid="{00000000-0005-0000-0000-00008C860000}"/>
    <cellStyle name="Normal 3 2 3 2 3 2 6" xfId="41071" xr:uid="{00000000-0005-0000-0000-00008D860000}"/>
    <cellStyle name="Normal 3 2 3 2 3 2 7" xfId="46134" xr:uid="{3EDB84F7-051F-4A4C-838A-3DFCEF4D2AEA}"/>
    <cellStyle name="Normal 3 2 3 2 3 3" xfId="6648" xr:uid="{00000000-0005-0000-0000-00008E860000}"/>
    <cellStyle name="Normal 3 2 3 2 3 3 2" xfId="28741" xr:uid="{00000000-0005-0000-0000-00008F860000}"/>
    <cellStyle name="Normal 3 2 3 2 3 4" xfId="21050" xr:uid="{00000000-0005-0000-0000-000090860000}"/>
    <cellStyle name="Normal 3 2 3 2 3 4 2" xfId="33626" xr:uid="{00000000-0005-0000-0000-000091860000}"/>
    <cellStyle name="Normal 3 2 3 2 3 5" xfId="11559" xr:uid="{00000000-0005-0000-0000-000092860000}"/>
    <cellStyle name="Normal 3 2 3 2 3 6" xfId="23700" xr:uid="{00000000-0005-0000-0000-000093860000}"/>
    <cellStyle name="Normal 3 2 3 2 3 7" xfId="38530" xr:uid="{00000000-0005-0000-0000-000094860000}"/>
    <cellStyle name="Normal 3 2 3 2 3 8" xfId="43598" xr:uid="{0890F007-F85C-4BD7-B731-BAF4B6CF604F}"/>
    <cellStyle name="Normal 3 2 3 2 4" xfId="3236" xr:uid="{00000000-0005-0000-0000-000095860000}"/>
    <cellStyle name="Normal 3 2 3 2 4 2" xfId="17346" xr:uid="{00000000-0005-0000-0000-000096860000}"/>
    <cellStyle name="Normal 3 2 3 2 4 2 2" xfId="30239" xr:uid="{00000000-0005-0000-0000-000097860000}"/>
    <cellStyle name="Normal 3 2 3 2 4 3" xfId="13057" xr:uid="{00000000-0005-0000-0000-000098860000}"/>
    <cellStyle name="Normal 3 2 3 2 4 3 2" xfId="35124" xr:uid="{00000000-0005-0000-0000-000099860000}"/>
    <cellStyle name="Normal 3 2 3 2 4 4" xfId="8179" xr:uid="{00000000-0005-0000-0000-00009A860000}"/>
    <cellStyle name="Normal 3 2 3 2 4 5" xfId="25304" xr:uid="{00000000-0005-0000-0000-00009B860000}"/>
    <cellStyle name="Normal 3 2 3 2 4 6" xfId="40133" xr:uid="{00000000-0005-0000-0000-00009C860000}"/>
    <cellStyle name="Normal 3 2 3 2 4 7" xfId="45196" xr:uid="{8940115A-554D-43F2-B732-B0E632BDB847}"/>
    <cellStyle name="Normal 3 2 3 2 5" xfId="5710" xr:uid="{00000000-0005-0000-0000-00009D860000}"/>
    <cellStyle name="Normal 3 2 3 2 5 2" xfId="27803" xr:uid="{00000000-0005-0000-0000-00009E860000}"/>
    <cellStyle name="Normal 3 2 3 2 6" xfId="15809" xr:uid="{00000000-0005-0000-0000-00009F860000}"/>
    <cellStyle name="Normal 3 2 3 2 6 2" xfId="32688" xr:uid="{00000000-0005-0000-0000-0000A0860000}"/>
    <cellStyle name="Normal 3 2 3 2 7" xfId="20112" xr:uid="{00000000-0005-0000-0000-0000A1860000}"/>
    <cellStyle name="Normal 3 2 3 2 8" xfId="10621" xr:uid="{00000000-0005-0000-0000-0000A2860000}"/>
    <cellStyle name="Normal 3 2 3 2 9" xfId="22762" xr:uid="{00000000-0005-0000-0000-0000A3860000}"/>
    <cellStyle name="Normal 3 2 3 3" xfId="1372" xr:uid="{00000000-0005-0000-0000-0000A4860000}"/>
    <cellStyle name="Normal 3 2 3 3 2" xfId="3814" xr:uid="{00000000-0005-0000-0000-0000A5860000}"/>
    <cellStyle name="Normal 3 2 3 3 2 2" xfId="17924" xr:uid="{00000000-0005-0000-0000-0000A6860000}"/>
    <cellStyle name="Normal 3 2 3 3 2 2 2" xfId="30817" xr:uid="{00000000-0005-0000-0000-0000A7860000}"/>
    <cellStyle name="Normal 3 2 3 3 2 3" xfId="13635" xr:uid="{00000000-0005-0000-0000-0000A8860000}"/>
    <cellStyle name="Normal 3 2 3 3 2 3 2" xfId="35702" xr:uid="{00000000-0005-0000-0000-0000A9860000}"/>
    <cellStyle name="Normal 3 2 3 3 2 4" xfId="8757" xr:uid="{00000000-0005-0000-0000-0000AA860000}"/>
    <cellStyle name="Normal 3 2 3 3 2 5" xfId="25882" xr:uid="{00000000-0005-0000-0000-0000AB860000}"/>
    <cellStyle name="Normal 3 2 3 3 2 6" xfId="40711" xr:uid="{00000000-0005-0000-0000-0000AC860000}"/>
    <cellStyle name="Normal 3 2 3 3 2 7" xfId="45774" xr:uid="{38815AAB-E1AB-4359-AE46-3FBDD2C3CD80}"/>
    <cellStyle name="Normal 3 2 3 3 3" xfId="6288" xr:uid="{00000000-0005-0000-0000-0000AD860000}"/>
    <cellStyle name="Normal 3 2 3 3 3 2" xfId="28381" xr:uid="{00000000-0005-0000-0000-0000AE860000}"/>
    <cellStyle name="Normal 3 2 3 3 4" xfId="15431" xr:uid="{00000000-0005-0000-0000-0000AF860000}"/>
    <cellStyle name="Normal 3 2 3 3 4 2" xfId="33266" xr:uid="{00000000-0005-0000-0000-0000B0860000}"/>
    <cellStyle name="Normal 3 2 3 3 5" xfId="20690" xr:uid="{00000000-0005-0000-0000-0000B1860000}"/>
    <cellStyle name="Normal 3 2 3 3 6" xfId="11199" xr:uid="{00000000-0005-0000-0000-0000B2860000}"/>
    <cellStyle name="Normal 3 2 3 3 7" xfId="23340" xr:uid="{00000000-0005-0000-0000-0000B3860000}"/>
    <cellStyle name="Normal 3 2 3 3 8" xfId="38170" xr:uid="{00000000-0005-0000-0000-0000B4860000}"/>
    <cellStyle name="Normal 3 2 3 3 9" xfId="43238" xr:uid="{1FD511AD-A978-405C-8253-ED066EF83EDA}"/>
    <cellStyle name="Normal 3 2 3 4" xfId="1985" xr:uid="{00000000-0005-0000-0000-0000B5860000}"/>
    <cellStyle name="Normal 3 2 3 4 2" xfId="4427" xr:uid="{00000000-0005-0000-0000-0000B6860000}"/>
    <cellStyle name="Normal 3 2 3 4 2 2" xfId="18537" xr:uid="{00000000-0005-0000-0000-0000B7860000}"/>
    <cellStyle name="Normal 3 2 3 4 2 2 2" xfId="31430" xr:uid="{00000000-0005-0000-0000-0000B8860000}"/>
    <cellStyle name="Normal 3 2 3 4 2 3" xfId="14248" xr:uid="{00000000-0005-0000-0000-0000B9860000}"/>
    <cellStyle name="Normal 3 2 3 4 2 3 2" xfId="36315" xr:uid="{00000000-0005-0000-0000-0000BA860000}"/>
    <cellStyle name="Normal 3 2 3 4 2 4" xfId="9370" xr:uid="{00000000-0005-0000-0000-0000BB860000}"/>
    <cellStyle name="Normal 3 2 3 4 2 5" xfId="26495" xr:uid="{00000000-0005-0000-0000-0000BC860000}"/>
    <cellStyle name="Normal 3 2 3 4 2 6" xfId="41324" xr:uid="{00000000-0005-0000-0000-0000BD860000}"/>
    <cellStyle name="Normal 3 2 3 4 2 7" xfId="46387" xr:uid="{714035AD-C6FA-44E6-BF9D-37A1A8479D58}"/>
    <cellStyle name="Normal 3 2 3 4 3" xfId="6901" xr:uid="{00000000-0005-0000-0000-0000BE860000}"/>
    <cellStyle name="Normal 3 2 3 4 3 2" xfId="28994" xr:uid="{00000000-0005-0000-0000-0000BF860000}"/>
    <cellStyle name="Normal 3 2 3 4 4" xfId="16062" xr:uid="{00000000-0005-0000-0000-0000C0860000}"/>
    <cellStyle name="Normal 3 2 3 4 4 2" xfId="33879" xr:uid="{00000000-0005-0000-0000-0000C1860000}"/>
    <cellStyle name="Normal 3 2 3 4 5" xfId="21303" xr:uid="{00000000-0005-0000-0000-0000C2860000}"/>
    <cellStyle name="Normal 3 2 3 4 6" xfId="11812" xr:uid="{00000000-0005-0000-0000-0000C3860000}"/>
    <cellStyle name="Normal 3 2 3 4 7" xfId="23953" xr:uid="{00000000-0005-0000-0000-0000C4860000}"/>
    <cellStyle name="Normal 3 2 3 4 8" xfId="38783" xr:uid="{00000000-0005-0000-0000-0000C5860000}"/>
    <cellStyle name="Normal 3 2 3 4 9" xfId="43851" xr:uid="{23D7712B-013D-4C13-8693-807BF5FA861D}"/>
    <cellStyle name="Normal 3 2 3 5" xfId="2632" xr:uid="{00000000-0005-0000-0000-0000C6860000}"/>
    <cellStyle name="Normal 3 2 3 5 2" xfId="5071" xr:uid="{00000000-0005-0000-0000-0000C7860000}"/>
    <cellStyle name="Normal 3 2 3 5 2 2" xfId="19181" xr:uid="{00000000-0005-0000-0000-0000C8860000}"/>
    <cellStyle name="Normal 3 2 3 5 2 2 2" xfId="32074" xr:uid="{00000000-0005-0000-0000-0000C9860000}"/>
    <cellStyle name="Normal 3 2 3 5 2 3" xfId="14892" xr:uid="{00000000-0005-0000-0000-0000CA860000}"/>
    <cellStyle name="Normal 3 2 3 5 2 3 2" xfId="36959" xr:uid="{00000000-0005-0000-0000-0000CB860000}"/>
    <cellStyle name="Normal 3 2 3 5 2 4" xfId="10014" xr:uid="{00000000-0005-0000-0000-0000CC860000}"/>
    <cellStyle name="Normal 3 2 3 5 2 5" xfId="27139" xr:uid="{00000000-0005-0000-0000-0000CD860000}"/>
    <cellStyle name="Normal 3 2 3 5 2 6" xfId="41968" xr:uid="{00000000-0005-0000-0000-0000CE860000}"/>
    <cellStyle name="Normal 3 2 3 5 2 7" xfId="47031" xr:uid="{2F306B35-6060-42AC-BC1B-A32779FE1419}"/>
    <cellStyle name="Normal 3 2 3 5 3" xfId="7545" xr:uid="{00000000-0005-0000-0000-0000CF860000}"/>
    <cellStyle name="Normal 3 2 3 5 3 2" xfId="29638" xr:uid="{00000000-0005-0000-0000-0000D0860000}"/>
    <cellStyle name="Normal 3 2 3 5 4" xfId="16707" xr:uid="{00000000-0005-0000-0000-0000D1860000}"/>
    <cellStyle name="Normal 3 2 3 5 4 2" xfId="34523" xr:uid="{00000000-0005-0000-0000-0000D2860000}"/>
    <cellStyle name="Normal 3 2 3 5 5" xfId="21948" xr:uid="{00000000-0005-0000-0000-0000D3860000}"/>
    <cellStyle name="Normal 3 2 3 5 6" xfId="12456" xr:uid="{00000000-0005-0000-0000-0000D4860000}"/>
    <cellStyle name="Normal 3 2 3 5 7" xfId="24597" xr:uid="{00000000-0005-0000-0000-0000D5860000}"/>
    <cellStyle name="Normal 3 2 3 5 8" xfId="39427" xr:uid="{00000000-0005-0000-0000-0000D6860000}"/>
    <cellStyle name="Normal 3 2 3 5 9" xfId="44495" xr:uid="{71215798-FF6A-475C-B38F-BE30951F1AA1}"/>
    <cellStyle name="Normal 3 2 3 6" xfId="930" xr:uid="{00000000-0005-0000-0000-0000D7860000}"/>
    <cellStyle name="Normal 3 2 3 6 2" xfId="3375" xr:uid="{00000000-0005-0000-0000-0000D8860000}"/>
    <cellStyle name="Normal 3 2 3 6 2 2" xfId="17485" xr:uid="{00000000-0005-0000-0000-0000D9860000}"/>
    <cellStyle name="Normal 3 2 3 6 2 2 2" xfId="30378" xr:uid="{00000000-0005-0000-0000-0000DA860000}"/>
    <cellStyle name="Normal 3 2 3 6 2 3" xfId="13196" xr:uid="{00000000-0005-0000-0000-0000DB860000}"/>
    <cellStyle name="Normal 3 2 3 6 2 3 2" xfId="35263" xr:uid="{00000000-0005-0000-0000-0000DC860000}"/>
    <cellStyle name="Normal 3 2 3 6 2 4" xfId="8318" xr:uid="{00000000-0005-0000-0000-0000DD860000}"/>
    <cellStyle name="Normal 3 2 3 6 2 5" xfId="25443" xr:uid="{00000000-0005-0000-0000-0000DE860000}"/>
    <cellStyle name="Normal 3 2 3 6 2 6" xfId="40272" xr:uid="{00000000-0005-0000-0000-0000DF860000}"/>
    <cellStyle name="Normal 3 2 3 6 2 7" xfId="45335" xr:uid="{E1488188-F2FD-4C1D-B014-469C665C2292}"/>
    <cellStyle name="Normal 3 2 3 6 3" xfId="5849" xr:uid="{00000000-0005-0000-0000-0000E0860000}"/>
    <cellStyle name="Normal 3 2 3 6 3 2" xfId="27942" xr:uid="{00000000-0005-0000-0000-0000E1860000}"/>
    <cellStyle name="Normal 3 2 3 6 4" xfId="20251" xr:uid="{00000000-0005-0000-0000-0000E2860000}"/>
    <cellStyle name="Normal 3 2 3 6 4 2" xfId="32827" xr:uid="{00000000-0005-0000-0000-0000E3860000}"/>
    <cellStyle name="Normal 3 2 3 6 5" xfId="10760" xr:uid="{00000000-0005-0000-0000-0000E4860000}"/>
    <cellStyle name="Normal 3 2 3 6 6" xfId="22901" xr:uid="{00000000-0005-0000-0000-0000E5860000}"/>
    <cellStyle name="Normal 3 2 3 6 7" xfId="37731" xr:uid="{00000000-0005-0000-0000-0000E6860000}"/>
    <cellStyle name="Normal 3 2 3 6 8" xfId="42799" xr:uid="{43BC3038-9344-4E34-8631-CEEF00B811E3}"/>
    <cellStyle name="Normal 3 2 3 7" xfId="2876" xr:uid="{00000000-0005-0000-0000-0000E7860000}"/>
    <cellStyle name="Normal 3 2 3 7 2" xfId="16986" xr:uid="{00000000-0005-0000-0000-0000E8860000}"/>
    <cellStyle name="Normal 3 2 3 7 2 2" xfId="29879" xr:uid="{00000000-0005-0000-0000-0000E9860000}"/>
    <cellStyle name="Normal 3 2 3 7 3" xfId="12697" xr:uid="{00000000-0005-0000-0000-0000EA860000}"/>
    <cellStyle name="Normal 3 2 3 7 3 2" xfId="34764" xr:uid="{00000000-0005-0000-0000-0000EB860000}"/>
    <cellStyle name="Normal 3 2 3 7 4" xfId="7819" xr:uid="{00000000-0005-0000-0000-0000EC860000}"/>
    <cellStyle name="Normal 3 2 3 7 5" xfId="24944" xr:uid="{00000000-0005-0000-0000-0000ED860000}"/>
    <cellStyle name="Normal 3 2 3 7 6" xfId="39773" xr:uid="{00000000-0005-0000-0000-0000EE860000}"/>
    <cellStyle name="Normal 3 2 3 7 7" xfId="44836" xr:uid="{4F86B953-B5D9-4C27-A6EB-7C637940A220}"/>
    <cellStyle name="Normal 3 2 3 8" xfId="5350" xr:uid="{00000000-0005-0000-0000-0000EF860000}"/>
    <cellStyle name="Normal 3 2 3 8 2" xfId="27443" xr:uid="{00000000-0005-0000-0000-0000F0860000}"/>
    <cellStyle name="Normal 3 2 3 9" xfId="14992" xr:uid="{00000000-0005-0000-0000-0000F1860000}"/>
    <cellStyle name="Normal 3 2 3 9 2" xfId="32328" xr:uid="{00000000-0005-0000-0000-0000F2860000}"/>
    <cellStyle name="Normal 3 2 4" xfId="491" xr:uid="{00000000-0005-0000-0000-0000F3860000}"/>
    <cellStyle name="Normal 3 2 4 10" xfId="19442" xr:uid="{00000000-0005-0000-0000-0000F4860000}"/>
    <cellStyle name="Normal 3 2 4 11" xfId="19854" xr:uid="{00000000-0005-0000-0000-0000F5860000}"/>
    <cellStyle name="Normal 3 2 4 12" xfId="10381" xr:uid="{00000000-0005-0000-0000-0000F6860000}"/>
    <cellStyle name="Normal 3 2 4 13" xfId="22522" xr:uid="{00000000-0005-0000-0000-0000F7860000}"/>
    <cellStyle name="Normal 3 2 4 14" xfId="37352" xr:uid="{00000000-0005-0000-0000-0000F8860000}"/>
    <cellStyle name="Normal 3 2 4 15" xfId="42420" xr:uid="{BBB2F8F8-F50C-4D83-A39C-A8D5F5C4A50C}"/>
    <cellStyle name="Normal 3 2 4 2" xfId="771" xr:uid="{00000000-0005-0000-0000-0000F9860000}"/>
    <cellStyle name="Normal 3 2 4 2 10" xfId="37593" xr:uid="{00000000-0005-0000-0000-0000FA860000}"/>
    <cellStyle name="Normal 3 2 4 2 11" xfId="42661" xr:uid="{57D72F49-E289-45C6-96BF-DCCA73BA015D}"/>
    <cellStyle name="Normal 3 2 4 2 2" xfId="2346" xr:uid="{00000000-0005-0000-0000-0000FB860000}"/>
    <cellStyle name="Normal 3 2 4 2 2 2" xfId="4788" xr:uid="{00000000-0005-0000-0000-0000FC860000}"/>
    <cellStyle name="Normal 3 2 4 2 2 2 2" xfId="18898" xr:uid="{00000000-0005-0000-0000-0000FD860000}"/>
    <cellStyle name="Normal 3 2 4 2 2 2 2 2" xfId="31791" xr:uid="{00000000-0005-0000-0000-0000FE860000}"/>
    <cellStyle name="Normal 3 2 4 2 2 2 3" xfId="14609" xr:uid="{00000000-0005-0000-0000-0000FF860000}"/>
    <cellStyle name="Normal 3 2 4 2 2 2 3 2" xfId="36676" xr:uid="{00000000-0005-0000-0000-000000870000}"/>
    <cellStyle name="Normal 3 2 4 2 2 2 4" xfId="9731" xr:uid="{00000000-0005-0000-0000-000001870000}"/>
    <cellStyle name="Normal 3 2 4 2 2 2 5" xfId="26856" xr:uid="{00000000-0005-0000-0000-000002870000}"/>
    <cellStyle name="Normal 3 2 4 2 2 2 6" xfId="41685" xr:uid="{00000000-0005-0000-0000-000003870000}"/>
    <cellStyle name="Normal 3 2 4 2 2 2 7" xfId="46748" xr:uid="{638FE8D1-272D-4E62-93AD-17726E07758B}"/>
    <cellStyle name="Normal 3 2 4 2 2 3" xfId="7262" xr:uid="{00000000-0005-0000-0000-000004870000}"/>
    <cellStyle name="Normal 3 2 4 2 2 3 2" xfId="29355" xr:uid="{00000000-0005-0000-0000-000005870000}"/>
    <cellStyle name="Normal 3 2 4 2 2 4" xfId="16423" xr:uid="{00000000-0005-0000-0000-000006870000}"/>
    <cellStyle name="Normal 3 2 4 2 2 4 2" xfId="34240" xr:uid="{00000000-0005-0000-0000-000007870000}"/>
    <cellStyle name="Normal 3 2 4 2 2 5" xfId="21664" xr:uid="{00000000-0005-0000-0000-000008870000}"/>
    <cellStyle name="Normal 3 2 4 2 2 6" xfId="12173" xr:uid="{00000000-0005-0000-0000-000009870000}"/>
    <cellStyle name="Normal 3 2 4 2 2 7" xfId="24314" xr:uid="{00000000-0005-0000-0000-00000A870000}"/>
    <cellStyle name="Normal 3 2 4 2 2 8" xfId="39144" xr:uid="{00000000-0005-0000-0000-00000B870000}"/>
    <cellStyle name="Normal 3 2 4 2 2 9" xfId="44212" xr:uid="{1B16B0D0-FEA2-46A5-93A9-2142E06E1561}"/>
    <cellStyle name="Normal 3 2 4 2 3" xfId="1733" xr:uid="{00000000-0005-0000-0000-00000C870000}"/>
    <cellStyle name="Normal 3 2 4 2 3 2" xfId="4175" xr:uid="{00000000-0005-0000-0000-00000D870000}"/>
    <cellStyle name="Normal 3 2 4 2 3 2 2" xfId="18285" xr:uid="{00000000-0005-0000-0000-00000E870000}"/>
    <cellStyle name="Normal 3 2 4 2 3 2 2 2" xfId="31178" xr:uid="{00000000-0005-0000-0000-00000F870000}"/>
    <cellStyle name="Normal 3 2 4 2 3 2 3" xfId="13996" xr:uid="{00000000-0005-0000-0000-000010870000}"/>
    <cellStyle name="Normal 3 2 4 2 3 2 3 2" xfId="36063" xr:uid="{00000000-0005-0000-0000-000011870000}"/>
    <cellStyle name="Normal 3 2 4 2 3 2 4" xfId="9118" xr:uid="{00000000-0005-0000-0000-000012870000}"/>
    <cellStyle name="Normal 3 2 4 2 3 2 5" xfId="26243" xr:uid="{00000000-0005-0000-0000-000013870000}"/>
    <cellStyle name="Normal 3 2 4 2 3 2 6" xfId="41072" xr:uid="{00000000-0005-0000-0000-000014870000}"/>
    <cellStyle name="Normal 3 2 4 2 3 2 7" xfId="46135" xr:uid="{213854B0-30C9-4A1A-9FBB-4920971E2A57}"/>
    <cellStyle name="Normal 3 2 4 2 3 3" xfId="6649" xr:uid="{00000000-0005-0000-0000-000015870000}"/>
    <cellStyle name="Normal 3 2 4 2 3 3 2" xfId="28742" xr:uid="{00000000-0005-0000-0000-000016870000}"/>
    <cellStyle name="Normal 3 2 4 2 3 4" xfId="21051" xr:uid="{00000000-0005-0000-0000-000017870000}"/>
    <cellStyle name="Normal 3 2 4 2 3 4 2" xfId="33627" xr:uid="{00000000-0005-0000-0000-000018870000}"/>
    <cellStyle name="Normal 3 2 4 2 3 5" xfId="11560" xr:uid="{00000000-0005-0000-0000-000019870000}"/>
    <cellStyle name="Normal 3 2 4 2 3 6" xfId="23701" xr:uid="{00000000-0005-0000-0000-00001A870000}"/>
    <cellStyle name="Normal 3 2 4 2 3 7" xfId="38531" xr:uid="{00000000-0005-0000-0000-00001B870000}"/>
    <cellStyle name="Normal 3 2 4 2 3 8" xfId="43599" xr:uid="{8F091D45-9192-48E2-9CBA-9F48B17CEF4A}"/>
    <cellStyle name="Normal 3 2 4 2 4" xfId="3237" xr:uid="{00000000-0005-0000-0000-00001C870000}"/>
    <cellStyle name="Normal 3 2 4 2 4 2" xfId="17347" xr:uid="{00000000-0005-0000-0000-00001D870000}"/>
    <cellStyle name="Normal 3 2 4 2 4 2 2" xfId="30240" xr:uid="{00000000-0005-0000-0000-00001E870000}"/>
    <cellStyle name="Normal 3 2 4 2 4 3" xfId="13058" xr:uid="{00000000-0005-0000-0000-00001F870000}"/>
    <cellStyle name="Normal 3 2 4 2 4 3 2" xfId="35125" xr:uid="{00000000-0005-0000-0000-000020870000}"/>
    <cellStyle name="Normal 3 2 4 2 4 4" xfId="8180" xr:uid="{00000000-0005-0000-0000-000021870000}"/>
    <cellStyle name="Normal 3 2 4 2 4 5" xfId="25305" xr:uid="{00000000-0005-0000-0000-000022870000}"/>
    <cellStyle name="Normal 3 2 4 2 4 6" xfId="40134" xr:uid="{00000000-0005-0000-0000-000023870000}"/>
    <cellStyle name="Normal 3 2 4 2 4 7" xfId="45197" xr:uid="{19267548-4340-4212-BAA9-284E69800347}"/>
    <cellStyle name="Normal 3 2 4 2 5" xfId="5711" xr:uid="{00000000-0005-0000-0000-000024870000}"/>
    <cellStyle name="Normal 3 2 4 2 5 2" xfId="27804" xr:uid="{00000000-0005-0000-0000-000025870000}"/>
    <cellStyle name="Normal 3 2 4 2 6" xfId="15810" xr:uid="{00000000-0005-0000-0000-000026870000}"/>
    <cellStyle name="Normal 3 2 4 2 6 2" xfId="32689" xr:uid="{00000000-0005-0000-0000-000027870000}"/>
    <cellStyle name="Normal 3 2 4 2 7" xfId="20113" xr:uid="{00000000-0005-0000-0000-000028870000}"/>
    <cellStyle name="Normal 3 2 4 2 8" xfId="10622" xr:uid="{00000000-0005-0000-0000-000029870000}"/>
    <cellStyle name="Normal 3 2 4 2 9" xfId="22763" xr:uid="{00000000-0005-0000-0000-00002A870000}"/>
    <cellStyle name="Normal 3 2 4 3" xfId="1492" xr:uid="{00000000-0005-0000-0000-00002B870000}"/>
    <cellStyle name="Normal 3 2 4 3 2" xfId="3934" xr:uid="{00000000-0005-0000-0000-00002C870000}"/>
    <cellStyle name="Normal 3 2 4 3 2 2" xfId="18044" xr:uid="{00000000-0005-0000-0000-00002D870000}"/>
    <cellStyle name="Normal 3 2 4 3 2 2 2" xfId="30937" xr:uid="{00000000-0005-0000-0000-00002E870000}"/>
    <cellStyle name="Normal 3 2 4 3 2 3" xfId="13755" xr:uid="{00000000-0005-0000-0000-00002F870000}"/>
    <cellStyle name="Normal 3 2 4 3 2 3 2" xfId="35822" xr:uid="{00000000-0005-0000-0000-000030870000}"/>
    <cellStyle name="Normal 3 2 4 3 2 4" xfId="8877" xr:uid="{00000000-0005-0000-0000-000031870000}"/>
    <cellStyle name="Normal 3 2 4 3 2 5" xfId="26002" xr:uid="{00000000-0005-0000-0000-000032870000}"/>
    <cellStyle name="Normal 3 2 4 3 2 6" xfId="40831" xr:uid="{00000000-0005-0000-0000-000033870000}"/>
    <cellStyle name="Normal 3 2 4 3 2 7" xfId="45894" xr:uid="{98F6D6B2-E9AA-4921-897B-0D7A72E36E0F}"/>
    <cellStyle name="Normal 3 2 4 3 3" xfId="6408" xr:uid="{00000000-0005-0000-0000-000034870000}"/>
    <cellStyle name="Normal 3 2 4 3 3 2" xfId="28501" xr:uid="{00000000-0005-0000-0000-000035870000}"/>
    <cellStyle name="Normal 3 2 4 3 4" xfId="15551" xr:uid="{00000000-0005-0000-0000-000036870000}"/>
    <cellStyle name="Normal 3 2 4 3 4 2" xfId="33386" xr:uid="{00000000-0005-0000-0000-000037870000}"/>
    <cellStyle name="Normal 3 2 4 3 5" xfId="20810" xr:uid="{00000000-0005-0000-0000-000038870000}"/>
    <cellStyle name="Normal 3 2 4 3 6" xfId="11319" xr:uid="{00000000-0005-0000-0000-000039870000}"/>
    <cellStyle name="Normal 3 2 4 3 7" xfId="23460" xr:uid="{00000000-0005-0000-0000-00003A870000}"/>
    <cellStyle name="Normal 3 2 4 3 8" xfId="38290" xr:uid="{00000000-0005-0000-0000-00003B870000}"/>
    <cellStyle name="Normal 3 2 4 3 9" xfId="43358" xr:uid="{CEFCEAF8-B60B-472A-B5E6-04A97250128B}"/>
    <cellStyle name="Normal 3 2 4 4" xfId="2105" xr:uid="{00000000-0005-0000-0000-00003C870000}"/>
    <cellStyle name="Normal 3 2 4 4 2" xfId="4547" xr:uid="{00000000-0005-0000-0000-00003D870000}"/>
    <cellStyle name="Normal 3 2 4 4 2 2" xfId="18657" xr:uid="{00000000-0005-0000-0000-00003E870000}"/>
    <cellStyle name="Normal 3 2 4 4 2 2 2" xfId="31550" xr:uid="{00000000-0005-0000-0000-00003F870000}"/>
    <cellStyle name="Normal 3 2 4 4 2 3" xfId="14368" xr:uid="{00000000-0005-0000-0000-000040870000}"/>
    <cellStyle name="Normal 3 2 4 4 2 3 2" xfId="36435" xr:uid="{00000000-0005-0000-0000-000041870000}"/>
    <cellStyle name="Normal 3 2 4 4 2 4" xfId="9490" xr:uid="{00000000-0005-0000-0000-000042870000}"/>
    <cellStyle name="Normal 3 2 4 4 2 5" xfId="26615" xr:uid="{00000000-0005-0000-0000-000043870000}"/>
    <cellStyle name="Normal 3 2 4 4 2 6" xfId="41444" xr:uid="{00000000-0005-0000-0000-000044870000}"/>
    <cellStyle name="Normal 3 2 4 4 2 7" xfId="46507" xr:uid="{D8D6001E-4AE2-4A3B-9DC7-93738E84291D}"/>
    <cellStyle name="Normal 3 2 4 4 3" xfId="7021" xr:uid="{00000000-0005-0000-0000-000045870000}"/>
    <cellStyle name="Normal 3 2 4 4 3 2" xfId="29114" xr:uid="{00000000-0005-0000-0000-000046870000}"/>
    <cellStyle name="Normal 3 2 4 4 4" xfId="16182" xr:uid="{00000000-0005-0000-0000-000047870000}"/>
    <cellStyle name="Normal 3 2 4 4 4 2" xfId="33999" xr:uid="{00000000-0005-0000-0000-000048870000}"/>
    <cellStyle name="Normal 3 2 4 4 5" xfId="21423" xr:uid="{00000000-0005-0000-0000-000049870000}"/>
    <cellStyle name="Normal 3 2 4 4 6" xfId="11932" xr:uid="{00000000-0005-0000-0000-00004A870000}"/>
    <cellStyle name="Normal 3 2 4 4 7" xfId="24073" xr:uid="{00000000-0005-0000-0000-00004B870000}"/>
    <cellStyle name="Normal 3 2 4 4 8" xfId="38903" xr:uid="{00000000-0005-0000-0000-00004C870000}"/>
    <cellStyle name="Normal 3 2 4 4 9" xfId="43971" xr:uid="{0191E9DE-A3EE-424C-9FA8-FEC52D169BC8}"/>
    <cellStyle name="Normal 3 2 4 5" xfId="2633" xr:uid="{00000000-0005-0000-0000-00004D870000}"/>
    <cellStyle name="Normal 3 2 4 5 2" xfId="5072" xr:uid="{00000000-0005-0000-0000-00004E870000}"/>
    <cellStyle name="Normal 3 2 4 5 2 2" xfId="19182" xr:uid="{00000000-0005-0000-0000-00004F870000}"/>
    <cellStyle name="Normal 3 2 4 5 2 2 2" xfId="32075" xr:uid="{00000000-0005-0000-0000-000050870000}"/>
    <cellStyle name="Normal 3 2 4 5 2 3" xfId="14893" xr:uid="{00000000-0005-0000-0000-000051870000}"/>
    <cellStyle name="Normal 3 2 4 5 2 3 2" xfId="36960" xr:uid="{00000000-0005-0000-0000-000052870000}"/>
    <cellStyle name="Normal 3 2 4 5 2 4" xfId="10015" xr:uid="{00000000-0005-0000-0000-000053870000}"/>
    <cellStyle name="Normal 3 2 4 5 2 5" xfId="27140" xr:uid="{00000000-0005-0000-0000-000054870000}"/>
    <cellStyle name="Normal 3 2 4 5 2 6" xfId="41969" xr:uid="{00000000-0005-0000-0000-000055870000}"/>
    <cellStyle name="Normal 3 2 4 5 2 7" xfId="47032" xr:uid="{A8C2DEED-F2C5-40C8-9393-B70A17469E92}"/>
    <cellStyle name="Normal 3 2 4 5 3" xfId="7546" xr:uid="{00000000-0005-0000-0000-000056870000}"/>
    <cellStyle name="Normal 3 2 4 5 3 2" xfId="29639" xr:uid="{00000000-0005-0000-0000-000057870000}"/>
    <cellStyle name="Normal 3 2 4 5 4" xfId="16708" xr:uid="{00000000-0005-0000-0000-000058870000}"/>
    <cellStyle name="Normal 3 2 4 5 4 2" xfId="34524" xr:uid="{00000000-0005-0000-0000-000059870000}"/>
    <cellStyle name="Normal 3 2 4 5 5" xfId="21949" xr:uid="{00000000-0005-0000-0000-00005A870000}"/>
    <cellStyle name="Normal 3 2 4 5 6" xfId="12457" xr:uid="{00000000-0005-0000-0000-00005B870000}"/>
    <cellStyle name="Normal 3 2 4 5 7" xfId="24598" xr:uid="{00000000-0005-0000-0000-00005C870000}"/>
    <cellStyle name="Normal 3 2 4 5 8" xfId="39428" xr:uid="{00000000-0005-0000-0000-00005D870000}"/>
    <cellStyle name="Normal 3 2 4 5 9" xfId="44496" xr:uid="{A0E549CA-36AD-4CE0-B4D2-79D480E9DE8C}"/>
    <cellStyle name="Normal 3 2 4 6" xfId="1050" xr:uid="{00000000-0005-0000-0000-00005E870000}"/>
    <cellStyle name="Normal 3 2 4 6 2" xfId="3495" xr:uid="{00000000-0005-0000-0000-00005F870000}"/>
    <cellStyle name="Normal 3 2 4 6 2 2" xfId="17605" xr:uid="{00000000-0005-0000-0000-000060870000}"/>
    <cellStyle name="Normal 3 2 4 6 2 2 2" xfId="30498" xr:uid="{00000000-0005-0000-0000-000061870000}"/>
    <cellStyle name="Normal 3 2 4 6 2 3" xfId="13316" xr:uid="{00000000-0005-0000-0000-000062870000}"/>
    <cellStyle name="Normal 3 2 4 6 2 3 2" xfId="35383" xr:uid="{00000000-0005-0000-0000-000063870000}"/>
    <cellStyle name="Normal 3 2 4 6 2 4" xfId="8438" xr:uid="{00000000-0005-0000-0000-000064870000}"/>
    <cellStyle name="Normal 3 2 4 6 2 5" xfId="25563" xr:uid="{00000000-0005-0000-0000-000065870000}"/>
    <cellStyle name="Normal 3 2 4 6 2 6" xfId="40392" xr:uid="{00000000-0005-0000-0000-000066870000}"/>
    <cellStyle name="Normal 3 2 4 6 2 7" xfId="45455" xr:uid="{F9330F37-DE5F-4D88-A6A6-98DE724C7E9A}"/>
    <cellStyle name="Normal 3 2 4 6 3" xfId="5969" xr:uid="{00000000-0005-0000-0000-000067870000}"/>
    <cellStyle name="Normal 3 2 4 6 3 2" xfId="28062" xr:uid="{00000000-0005-0000-0000-000068870000}"/>
    <cellStyle name="Normal 3 2 4 6 4" xfId="20371" xr:uid="{00000000-0005-0000-0000-000069870000}"/>
    <cellStyle name="Normal 3 2 4 6 4 2" xfId="32947" xr:uid="{00000000-0005-0000-0000-00006A870000}"/>
    <cellStyle name="Normal 3 2 4 6 5" xfId="10880" xr:uid="{00000000-0005-0000-0000-00006B870000}"/>
    <cellStyle name="Normal 3 2 4 6 6" xfId="23021" xr:uid="{00000000-0005-0000-0000-00006C870000}"/>
    <cellStyle name="Normal 3 2 4 6 7" xfId="37851" xr:uid="{00000000-0005-0000-0000-00006D870000}"/>
    <cellStyle name="Normal 3 2 4 6 8" xfId="42919" xr:uid="{A36478F9-E350-41AC-AC0E-6209A8203697}"/>
    <cellStyle name="Normal 3 2 4 7" xfId="2996" xr:uid="{00000000-0005-0000-0000-00006E870000}"/>
    <cellStyle name="Normal 3 2 4 7 2" xfId="17106" xr:uid="{00000000-0005-0000-0000-00006F870000}"/>
    <cellStyle name="Normal 3 2 4 7 2 2" xfId="29999" xr:uid="{00000000-0005-0000-0000-000070870000}"/>
    <cellStyle name="Normal 3 2 4 7 3" xfId="12817" xr:uid="{00000000-0005-0000-0000-000071870000}"/>
    <cellStyle name="Normal 3 2 4 7 3 2" xfId="34884" xr:uid="{00000000-0005-0000-0000-000072870000}"/>
    <cellStyle name="Normal 3 2 4 7 4" xfId="7939" xr:uid="{00000000-0005-0000-0000-000073870000}"/>
    <cellStyle name="Normal 3 2 4 7 5" xfId="25064" xr:uid="{00000000-0005-0000-0000-000074870000}"/>
    <cellStyle name="Normal 3 2 4 7 6" xfId="39893" xr:uid="{00000000-0005-0000-0000-000075870000}"/>
    <cellStyle name="Normal 3 2 4 7 7" xfId="44956" xr:uid="{A26BF8D8-DF8E-4980-8DAB-559D11038156}"/>
    <cellStyle name="Normal 3 2 4 8" xfId="5470" xr:uid="{00000000-0005-0000-0000-000076870000}"/>
    <cellStyle name="Normal 3 2 4 8 2" xfId="27563" xr:uid="{00000000-0005-0000-0000-000077870000}"/>
    <cellStyle name="Normal 3 2 4 9" xfId="15112" xr:uid="{00000000-0005-0000-0000-000078870000}"/>
    <cellStyle name="Normal 3 2 4 9 2" xfId="32448" xr:uid="{00000000-0005-0000-0000-000079870000}"/>
    <cellStyle name="Normal 3 2 5" xfId="537" xr:uid="{00000000-0005-0000-0000-00007A870000}"/>
    <cellStyle name="Normal 3 2 5 10" xfId="19485" xr:uid="{00000000-0005-0000-0000-00007B870000}"/>
    <cellStyle name="Normal 3 2 5 11" xfId="19897" xr:uid="{00000000-0005-0000-0000-00007C870000}"/>
    <cellStyle name="Normal 3 2 5 12" xfId="10424" xr:uid="{00000000-0005-0000-0000-00007D870000}"/>
    <cellStyle name="Normal 3 2 5 13" xfId="22565" xr:uid="{00000000-0005-0000-0000-00007E870000}"/>
    <cellStyle name="Normal 3 2 5 14" xfId="37395" xr:uid="{00000000-0005-0000-0000-00007F870000}"/>
    <cellStyle name="Normal 3 2 5 15" xfId="42463" xr:uid="{2797193A-7EE0-4F31-9D2E-F0E6284150FF}"/>
    <cellStyle name="Normal 3 2 5 2" xfId="772" xr:uid="{00000000-0005-0000-0000-000080870000}"/>
    <cellStyle name="Normal 3 2 5 2 10" xfId="37594" xr:uid="{00000000-0005-0000-0000-000081870000}"/>
    <cellStyle name="Normal 3 2 5 2 11" xfId="42662" xr:uid="{C464B700-A30F-46D2-9054-B9CB5932650D}"/>
    <cellStyle name="Normal 3 2 5 2 2" xfId="2347" xr:uid="{00000000-0005-0000-0000-000082870000}"/>
    <cellStyle name="Normal 3 2 5 2 2 2" xfId="4789" xr:uid="{00000000-0005-0000-0000-000083870000}"/>
    <cellStyle name="Normal 3 2 5 2 2 2 2" xfId="18899" xr:uid="{00000000-0005-0000-0000-000084870000}"/>
    <cellStyle name="Normal 3 2 5 2 2 2 2 2" xfId="31792" xr:uid="{00000000-0005-0000-0000-000085870000}"/>
    <cellStyle name="Normal 3 2 5 2 2 2 3" xfId="14610" xr:uid="{00000000-0005-0000-0000-000086870000}"/>
    <cellStyle name="Normal 3 2 5 2 2 2 3 2" xfId="36677" xr:uid="{00000000-0005-0000-0000-000087870000}"/>
    <cellStyle name="Normal 3 2 5 2 2 2 4" xfId="9732" xr:uid="{00000000-0005-0000-0000-000088870000}"/>
    <cellStyle name="Normal 3 2 5 2 2 2 5" xfId="26857" xr:uid="{00000000-0005-0000-0000-000089870000}"/>
    <cellStyle name="Normal 3 2 5 2 2 2 6" xfId="41686" xr:uid="{00000000-0005-0000-0000-00008A870000}"/>
    <cellStyle name="Normal 3 2 5 2 2 2 7" xfId="46749" xr:uid="{82E9E61C-211F-4DB1-820F-3BE282D17C73}"/>
    <cellStyle name="Normal 3 2 5 2 2 3" xfId="7263" xr:uid="{00000000-0005-0000-0000-00008B870000}"/>
    <cellStyle name="Normal 3 2 5 2 2 3 2" xfId="29356" xr:uid="{00000000-0005-0000-0000-00008C870000}"/>
    <cellStyle name="Normal 3 2 5 2 2 4" xfId="16424" xr:uid="{00000000-0005-0000-0000-00008D870000}"/>
    <cellStyle name="Normal 3 2 5 2 2 4 2" xfId="34241" xr:uid="{00000000-0005-0000-0000-00008E870000}"/>
    <cellStyle name="Normal 3 2 5 2 2 5" xfId="21665" xr:uid="{00000000-0005-0000-0000-00008F870000}"/>
    <cellStyle name="Normal 3 2 5 2 2 6" xfId="12174" xr:uid="{00000000-0005-0000-0000-000090870000}"/>
    <cellStyle name="Normal 3 2 5 2 2 7" xfId="24315" xr:uid="{00000000-0005-0000-0000-000091870000}"/>
    <cellStyle name="Normal 3 2 5 2 2 8" xfId="39145" xr:uid="{00000000-0005-0000-0000-000092870000}"/>
    <cellStyle name="Normal 3 2 5 2 2 9" xfId="44213" xr:uid="{7E919815-21C9-4523-84F0-01668C1B2BB4}"/>
    <cellStyle name="Normal 3 2 5 2 3" xfId="1734" xr:uid="{00000000-0005-0000-0000-000093870000}"/>
    <cellStyle name="Normal 3 2 5 2 3 2" xfId="4176" xr:uid="{00000000-0005-0000-0000-000094870000}"/>
    <cellStyle name="Normal 3 2 5 2 3 2 2" xfId="18286" xr:uid="{00000000-0005-0000-0000-000095870000}"/>
    <cellStyle name="Normal 3 2 5 2 3 2 2 2" xfId="31179" xr:uid="{00000000-0005-0000-0000-000096870000}"/>
    <cellStyle name="Normal 3 2 5 2 3 2 3" xfId="13997" xr:uid="{00000000-0005-0000-0000-000097870000}"/>
    <cellStyle name="Normal 3 2 5 2 3 2 3 2" xfId="36064" xr:uid="{00000000-0005-0000-0000-000098870000}"/>
    <cellStyle name="Normal 3 2 5 2 3 2 4" xfId="9119" xr:uid="{00000000-0005-0000-0000-000099870000}"/>
    <cellStyle name="Normal 3 2 5 2 3 2 5" xfId="26244" xr:uid="{00000000-0005-0000-0000-00009A870000}"/>
    <cellStyle name="Normal 3 2 5 2 3 2 6" xfId="41073" xr:uid="{00000000-0005-0000-0000-00009B870000}"/>
    <cellStyle name="Normal 3 2 5 2 3 2 7" xfId="46136" xr:uid="{C5722DF5-DBD3-40D1-A572-ACEDF945032B}"/>
    <cellStyle name="Normal 3 2 5 2 3 3" xfId="6650" xr:uid="{00000000-0005-0000-0000-00009C870000}"/>
    <cellStyle name="Normal 3 2 5 2 3 3 2" xfId="28743" xr:uid="{00000000-0005-0000-0000-00009D870000}"/>
    <cellStyle name="Normal 3 2 5 2 3 4" xfId="21052" xr:uid="{00000000-0005-0000-0000-00009E870000}"/>
    <cellStyle name="Normal 3 2 5 2 3 4 2" xfId="33628" xr:uid="{00000000-0005-0000-0000-00009F870000}"/>
    <cellStyle name="Normal 3 2 5 2 3 5" xfId="11561" xr:uid="{00000000-0005-0000-0000-0000A0870000}"/>
    <cellStyle name="Normal 3 2 5 2 3 6" xfId="23702" xr:uid="{00000000-0005-0000-0000-0000A1870000}"/>
    <cellStyle name="Normal 3 2 5 2 3 7" xfId="38532" xr:uid="{00000000-0005-0000-0000-0000A2870000}"/>
    <cellStyle name="Normal 3 2 5 2 3 8" xfId="43600" xr:uid="{0A10FE39-462E-4D7E-8C34-A9BDE5100924}"/>
    <cellStyle name="Normal 3 2 5 2 4" xfId="3238" xr:uid="{00000000-0005-0000-0000-0000A3870000}"/>
    <cellStyle name="Normal 3 2 5 2 4 2" xfId="17348" xr:uid="{00000000-0005-0000-0000-0000A4870000}"/>
    <cellStyle name="Normal 3 2 5 2 4 2 2" xfId="30241" xr:uid="{00000000-0005-0000-0000-0000A5870000}"/>
    <cellStyle name="Normal 3 2 5 2 4 3" xfId="13059" xr:uid="{00000000-0005-0000-0000-0000A6870000}"/>
    <cellStyle name="Normal 3 2 5 2 4 3 2" xfId="35126" xr:uid="{00000000-0005-0000-0000-0000A7870000}"/>
    <cellStyle name="Normal 3 2 5 2 4 4" xfId="8181" xr:uid="{00000000-0005-0000-0000-0000A8870000}"/>
    <cellStyle name="Normal 3 2 5 2 4 5" xfId="25306" xr:uid="{00000000-0005-0000-0000-0000A9870000}"/>
    <cellStyle name="Normal 3 2 5 2 4 6" xfId="40135" xr:uid="{00000000-0005-0000-0000-0000AA870000}"/>
    <cellStyle name="Normal 3 2 5 2 4 7" xfId="45198" xr:uid="{B22D5BF8-00B1-417F-AD5D-0F20A66B3F5C}"/>
    <cellStyle name="Normal 3 2 5 2 5" xfId="5712" xr:uid="{00000000-0005-0000-0000-0000AB870000}"/>
    <cellStyle name="Normal 3 2 5 2 5 2" xfId="27805" xr:uid="{00000000-0005-0000-0000-0000AC870000}"/>
    <cellStyle name="Normal 3 2 5 2 6" xfId="15811" xr:uid="{00000000-0005-0000-0000-0000AD870000}"/>
    <cellStyle name="Normal 3 2 5 2 6 2" xfId="32690" xr:uid="{00000000-0005-0000-0000-0000AE870000}"/>
    <cellStyle name="Normal 3 2 5 2 7" xfId="20114" xr:uid="{00000000-0005-0000-0000-0000AF870000}"/>
    <cellStyle name="Normal 3 2 5 2 8" xfId="10623" xr:uid="{00000000-0005-0000-0000-0000B0870000}"/>
    <cellStyle name="Normal 3 2 5 2 9" xfId="22764" xr:uid="{00000000-0005-0000-0000-0000B1870000}"/>
    <cellStyle name="Normal 3 2 5 3" xfId="1535" xr:uid="{00000000-0005-0000-0000-0000B2870000}"/>
    <cellStyle name="Normal 3 2 5 3 2" xfId="3977" xr:uid="{00000000-0005-0000-0000-0000B3870000}"/>
    <cellStyle name="Normal 3 2 5 3 2 2" xfId="18087" xr:uid="{00000000-0005-0000-0000-0000B4870000}"/>
    <cellStyle name="Normal 3 2 5 3 2 2 2" xfId="30980" xr:uid="{00000000-0005-0000-0000-0000B5870000}"/>
    <cellStyle name="Normal 3 2 5 3 2 3" xfId="13798" xr:uid="{00000000-0005-0000-0000-0000B6870000}"/>
    <cellStyle name="Normal 3 2 5 3 2 3 2" xfId="35865" xr:uid="{00000000-0005-0000-0000-0000B7870000}"/>
    <cellStyle name="Normal 3 2 5 3 2 4" xfId="8920" xr:uid="{00000000-0005-0000-0000-0000B8870000}"/>
    <cellStyle name="Normal 3 2 5 3 2 5" xfId="26045" xr:uid="{00000000-0005-0000-0000-0000B9870000}"/>
    <cellStyle name="Normal 3 2 5 3 2 6" xfId="40874" xr:uid="{00000000-0005-0000-0000-0000BA870000}"/>
    <cellStyle name="Normal 3 2 5 3 2 7" xfId="45937" xr:uid="{B87D1C40-ED1E-4F03-BE86-3B07D735DBD2}"/>
    <cellStyle name="Normal 3 2 5 3 3" xfId="6451" xr:uid="{00000000-0005-0000-0000-0000BB870000}"/>
    <cellStyle name="Normal 3 2 5 3 3 2" xfId="28544" xr:uid="{00000000-0005-0000-0000-0000BC870000}"/>
    <cellStyle name="Normal 3 2 5 3 4" xfId="15594" xr:uid="{00000000-0005-0000-0000-0000BD870000}"/>
    <cellStyle name="Normal 3 2 5 3 4 2" xfId="33429" xr:uid="{00000000-0005-0000-0000-0000BE870000}"/>
    <cellStyle name="Normal 3 2 5 3 5" xfId="20853" xr:uid="{00000000-0005-0000-0000-0000BF870000}"/>
    <cellStyle name="Normal 3 2 5 3 6" xfId="11362" xr:uid="{00000000-0005-0000-0000-0000C0870000}"/>
    <cellStyle name="Normal 3 2 5 3 7" xfId="23503" xr:uid="{00000000-0005-0000-0000-0000C1870000}"/>
    <cellStyle name="Normal 3 2 5 3 8" xfId="38333" xr:uid="{00000000-0005-0000-0000-0000C2870000}"/>
    <cellStyle name="Normal 3 2 5 3 9" xfId="43401" xr:uid="{F34B425D-C14E-44CB-A9FA-53F531997874}"/>
    <cellStyle name="Normal 3 2 5 4" xfId="2148" xr:uid="{00000000-0005-0000-0000-0000C3870000}"/>
    <cellStyle name="Normal 3 2 5 4 2" xfId="4590" xr:uid="{00000000-0005-0000-0000-0000C4870000}"/>
    <cellStyle name="Normal 3 2 5 4 2 2" xfId="18700" xr:uid="{00000000-0005-0000-0000-0000C5870000}"/>
    <cellStyle name="Normal 3 2 5 4 2 2 2" xfId="31593" xr:uid="{00000000-0005-0000-0000-0000C6870000}"/>
    <cellStyle name="Normal 3 2 5 4 2 3" xfId="14411" xr:uid="{00000000-0005-0000-0000-0000C7870000}"/>
    <cellStyle name="Normal 3 2 5 4 2 3 2" xfId="36478" xr:uid="{00000000-0005-0000-0000-0000C8870000}"/>
    <cellStyle name="Normal 3 2 5 4 2 4" xfId="9533" xr:uid="{00000000-0005-0000-0000-0000C9870000}"/>
    <cellStyle name="Normal 3 2 5 4 2 5" xfId="26658" xr:uid="{00000000-0005-0000-0000-0000CA870000}"/>
    <cellStyle name="Normal 3 2 5 4 2 6" xfId="41487" xr:uid="{00000000-0005-0000-0000-0000CB870000}"/>
    <cellStyle name="Normal 3 2 5 4 2 7" xfId="46550" xr:uid="{CD338A25-DB55-4BD9-A1EB-286A51A9EE96}"/>
    <cellStyle name="Normal 3 2 5 4 3" xfId="7064" xr:uid="{00000000-0005-0000-0000-0000CC870000}"/>
    <cellStyle name="Normal 3 2 5 4 3 2" xfId="29157" xr:uid="{00000000-0005-0000-0000-0000CD870000}"/>
    <cellStyle name="Normal 3 2 5 4 4" xfId="16225" xr:uid="{00000000-0005-0000-0000-0000CE870000}"/>
    <cellStyle name="Normal 3 2 5 4 4 2" xfId="34042" xr:uid="{00000000-0005-0000-0000-0000CF870000}"/>
    <cellStyle name="Normal 3 2 5 4 5" xfId="21466" xr:uid="{00000000-0005-0000-0000-0000D0870000}"/>
    <cellStyle name="Normal 3 2 5 4 6" xfId="11975" xr:uid="{00000000-0005-0000-0000-0000D1870000}"/>
    <cellStyle name="Normal 3 2 5 4 7" xfId="24116" xr:uid="{00000000-0005-0000-0000-0000D2870000}"/>
    <cellStyle name="Normal 3 2 5 4 8" xfId="38946" xr:uid="{00000000-0005-0000-0000-0000D3870000}"/>
    <cellStyle name="Normal 3 2 5 4 9" xfId="44014" xr:uid="{1D143152-E76F-4A84-8D10-F864375CECE4}"/>
    <cellStyle name="Normal 3 2 5 5" xfId="2634" xr:uid="{00000000-0005-0000-0000-0000D4870000}"/>
    <cellStyle name="Normal 3 2 5 5 2" xfId="5073" xr:uid="{00000000-0005-0000-0000-0000D5870000}"/>
    <cellStyle name="Normal 3 2 5 5 2 2" xfId="19183" xr:uid="{00000000-0005-0000-0000-0000D6870000}"/>
    <cellStyle name="Normal 3 2 5 5 2 2 2" xfId="32076" xr:uid="{00000000-0005-0000-0000-0000D7870000}"/>
    <cellStyle name="Normal 3 2 5 5 2 3" xfId="14894" xr:uid="{00000000-0005-0000-0000-0000D8870000}"/>
    <cellStyle name="Normal 3 2 5 5 2 3 2" xfId="36961" xr:uid="{00000000-0005-0000-0000-0000D9870000}"/>
    <cellStyle name="Normal 3 2 5 5 2 4" xfId="10016" xr:uid="{00000000-0005-0000-0000-0000DA870000}"/>
    <cellStyle name="Normal 3 2 5 5 2 5" xfId="27141" xr:uid="{00000000-0005-0000-0000-0000DB870000}"/>
    <cellStyle name="Normal 3 2 5 5 2 6" xfId="41970" xr:uid="{00000000-0005-0000-0000-0000DC870000}"/>
    <cellStyle name="Normal 3 2 5 5 2 7" xfId="47033" xr:uid="{193C430D-09A2-46EB-A0B4-AE7EEE0EF24E}"/>
    <cellStyle name="Normal 3 2 5 5 3" xfId="7547" xr:uid="{00000000-0005-0000-0000-0000DD870000}"/>
    <cellStyle name="Normal 3 2 5 5 3 2" xfId="29640" xr:uid="{00000000-0005-0000-0000-0000DE870000}"/>
    <cellStyle name="Normal 3 2 5 5 4" xfId="16709" xr:uid="{00000000-0005-0000-0000-0000DF870000}"/>
    <cellStyle name="Normal 3 2 5 5 4 2" xfId="34525" xr:uid="{00000000-0005-0000-0000-0000E0870000}"/>
    <cellStyle name="Normal 3 2 5 5 5" xfId="21950" xr:uid="{00000000-0005-0000-0000-0000E1870000}"/>
    <cellStyle name="Normal 3 2 5 5 6" xfId="12458" xr:uid="{00000000-0005-0000-0000-0000E2870000}"/>
    <cellStyle name="Normal 3 2 5 5 7" xfId="24599" xr:uid="{00000000-0005-0000-0000-0000E3870000}"/>
    <cellStyle name="Normal 3 2 5 5 8" xfId="39429" xr:uid="{00000000-0005-0000-0000-0000E4870000}"/>
    <cellStyle name="Normal 3 2 5 5 9" xfId="44497" xr:uid="{49693380-FC39-4616-AF3F-E0B2859E4975}"/>
    <cellStyle name="Normal 3 2 5 6" xfId="1093" xr:uid="{00000000-0005-0000-0000-0000E5870000}"/>
    <cellStyle name="Normal 3 2 5 6 2" xfId="3538" xr:uid="{00000000-0005-0000-0000-0000E6870000}"/>
    <cellStyle name="Normal 3 2 5 6 2 2" xfId="17648" xr:uid="{00000000-0005-0000-0000-0000E7870000}"/>
    <cellStyle name="Normal 3 2 5 6 2 2 2" xfId="30541" xr:uid="{00000000-0005-0000-0000-0000E8870000}"/>
    <cellStyle name="Normal 3 2 5 6 2 3" xfId="13359" xr:uid="{00000000-0005-0000-0000-0000E9870000}"/>
    <cellStyle name="Normal 3 2 5 6 2 3 2" xfId="35426" xr:uid="{00000000-0005-0000-0000-0000EA870000}"/>
    <cellStyle name="Normal 3 2 5 6 2 4" xfId="8481" xr:uid="{00000000-0005-0000-0000-0000EB870000}"/>
    <cellStyle name="Normal 3 2 5 6 2 5" xfId="25606" xr:uid="{00000000-0005-0000-0000-0000EC870000}"/>
    <cellStyle name="Normal 3 2 5 6 2 6" xfId="40435" xr:uid="{00000000-0005-0000-0000-0000ED870000}"/>
    <cellStyle name="Normal 3 2 5 6 2 7" xfId="45498" xr:uid="{D95B4CF4-C27D-43E0-BA4C-3B51FFF5E147}"/>
    <cellStyle name="Normal 3 2 5 6 3" xfId="6012" xr:uid="{00000000-0005-0000-0000-0000EE870000}"/>
    <cellStyle name="Normal 3 2 5 6 3 2" xfId="28105" xr:uid="{00000000-0005-0000-0000-0000EF870000}"/>
    <cellStyle name="Normal 3 2 5 6 4" xfId="20414" xr:uid="{00000000-0005-0000-0000-0000F0870000}"/>
    <cellStyle name="Normal 3 2 5 6 4 2" xfId="32990" xr:uid="{00000000-0005-0000-0000-0000F1870000}"/>
    <cellStyle name="Normal 3 2 5 6 5" xfId="10923" xr:uid="{00000000-0005-0000-0000-0000F2870000}"/>
    <cellStyle name="Normal 3 2 5 6 6" xfId="23064" xr:uid="{00000000-0005-0000-0000-0000F3870000}"/>
    <cellStyle name="Normal 3 2 5 6 7" xfId="37894" xr:uid="{00000000-0005-0000-0000-0000F4870000}"/>
    <cellStyle name="Normal 3 2 5 6 8" xfId="42962" xr:uid="{18BF45EE-19E8-40F4-9533-EA4CDEAD80A7}"/>
    <cellStyle name="Normal 3 2 5 7" xfId="3039" xr:uid="{00000000-0005-0000-0000-0000F5870000}"/>
    <cellStyle name="Normal 3 2 5 7 2" xfId="17149" xr:uid="{00000000-0005-0000-0000-0000F6870000}"/>
    <cellStyle name="Normal 3 2 5 7 2 2" xfId="30042" xr:uid="{00000000-0005-0000-0000-0000F7870000}"/>
    <cellStyle name="Normal 3 2 5 7 3" xfId="12860" xr:uid="{00000000-0005-0000-0000-0000F8870000}"/>
    <cellStyle name="Normal 3 2 5 7 3 2" xfId="34927" xr:uid="{00000000-0005-0000-0000-0000F9870000}"/>
    <cellStyle name="Normal 3 2 5 7 4" xfId="7982" xr:uid="{00000000-0005-0000-0000-0000FA870000}"/>
    <cellStyle name="Normal 3 2 5 7 5" xfId="25107" xr:uid="{00000000-0005-0000-0000-0000FB870000}"/>
    <cellStyle name="Normal 3 2 5 7 6" xfId="39936" xr:uid="{00000000-0005-0000-0000-0000FC870000}"/>
    <cellStyle name="Normal 3 2 5 7 7" xfId="44999" xr:uid="{CADDF1BB-92BC-4E61-B14C-09015652A99F}"/>
    <cellStyle name="Normal 3 2 5 8" xfId="5513" xr:uid="{00000000-0005-0000-0000-0000FD870000}"/>
    <cellStyle name="Normal 3 2 5 8 2" xfId="27606" xr:uid="{00000000-0005-0000-0000-0000FE870000}"/>
    <cellStyle name="Normal 3 2 5 9" xfId="15155" xr:uid="{00000000-0005-0000-0000-0000FF870000}"/>
    <cellStyle name="Normal 3 2 5 9 2" xfId="32491" xr:uid="{00000000-0005-0000-0000-000000880000}"/>
    <cellStyle name="Normal 3 2 6" xfId="320" xr:uid="{00000000-0005-0000-0000-000001880000}"/>
    <cellStyle name="Normal 3 2 6 2" xfId="1327" xr:uid="{00000000-0005-0000-0000-000002880000}"/>
    <cellStyle name="Normal 3 2 6 3" xfId="1150" xr:uid="{00000000-0005-0000-0000-000003880000}"/>
    <cellStyle name="Normal 3 2 6 3 2" xfId="3595" xr:uid="{00000000-0005-0000-0000-000004880000}"/>
    <cellStyle name="Normal 3 2 6 3 2 2" xfId="17705" xr:uid="{00000000-0005-0000-0000-000005880000}"/>
    <cellStyle name="Normal 3 2 6 3 2 2 2" xfId="30598" xr:uid="{00000000-0005-0000-0000-000006880000}"/>
    <cellStyle name="Normal 3 2 6 3 2 3" xfId="13416" xr:uid="{00000000-0005-0000-0000-000007880000}"/>
    <cellStyle name="Normal 3 2 6 3 2 3 2" xfId="35483" xr:uid="{00000000-0005-0000-0000-000008880000}"/>
    <cellStyle name="Normal 3 2 6 3 2 4" xfId="8538" xr:uid="{00000000-0005-0000-0000-000009880000}"/>
    <cellStyle name="Normal 3 2 6 3 2 5" xfId="25663" xr:uid="{00000000-0005-0000-0000-00000A880000}"/>
    <cellStyle name="Normal 3 2 6 3 2 6" xfId="40492" xr:uid="{00000000-0005-0000-0000-00000B880000}"/>
    <cellStyle name="Normal 3 2 6 3 2 7" xfId="45555" xr:uid="{152431AC-29C2-4A26-87AB-E10D778FE4D4}"/>
    <cellStyle name="Normal 3 2 6 3 3" xfId="6069" xr:uid="{00000000-0005-0000-0000-00000C880000}"/>
    <cellStyle name="Normal 3 2 6 3 3 2" xfId="28162" xr:uid="{00000000-0005-0000-0000-00000D880000}"/>
    <cellStyle name="Normal 3 2 6 3 4" xfId="20471" xr:uid="{00000000-0005-0000-0000-00000E880000}"/>
    <cellStyle name="Normal 3 2 6 3 4 2" xfId="33047" xr:uid="{00000000-0005-0000-0000-00000F880000}"/>
    <cellStyle name="Normal 3 2 6 3 5" xfId="10980" xr:uid="{00000000-0005-0000-0000-000010880000}"/>
    <cellStyle name="Normal 3 2 6 3 6" xfId="23121" xr:uid="{00000000-0005-0000-0000-000011880000}"/>
    <cellStyle name="Normal 3 2 6 3 7" xfId="37951" xr:uid="{00000000-0005-0000-0000-000012880000}"/>
    <cellStyle name="Normal 3 2 6 3 8" xfId="43019" xr:uid="{E53CB932-89CD-4253-8179-7669096F9BC8}"/>
    <cellStyle name="Normal 3 2 6 4" xfId="15212" xr:uid="{00000000-0005-0000-0000-000013880000}"/>
    <cellStyle name="Normal 3 2 7" xfId="768" xr:uid="{00000000-0005-0000-0000-000014880000}"/>
    <cellStyle name="Normal 3 2 7 10" xfId="37590" xr:uid="{00000000-0005-0000-0000-000015880000}"/>
    <cellStyle name="Normal 3 2 7 11" xfId="42658" xr:uid="{6D31022B-978F-44ED-B934-EBC22967E4D1}"/>
    <cellStyle name="Normal 3 2 7 2" xfId="2343" xr:uid="{00000000-0005-0000-0000-000016880000}"/>
    <cellStyle name="Normal 3 2 7 2 2" xfId="4785" xr:uid="{00000000-0005-0000-0000-000017880000}"/>
    <cellStyle name="Normal 3 2 7 2 2 2" xfId="18895" xr:uid="{00000000-0005-0000-0000-000018880000}"/>
    <cellStyle name="Normal 3 2 7 2 2 2 2" xfId="31788" xr:uid="{00000000-0005-0000-0000-000019880000}"/>
    <cellStyle name="Normal 3 2 7 2 2 3" xfId="14606" xr:uid="{00000000-0005-0000-0000-00001A880000}"/>
    <cellStyle name="Normal 3 2 7 2 2 3 2" xfId="36673" xr:uid="{00000000-0005-0000-0000-00001B880000}"/>
    <cellStyle name="Normal 3 2 7 2 2 4" xfId="9728" xr:uid="{00000000-0005-0000-0000-00001C880000}"/>
    <cellStyle name="Normal 3 2 7 2 2 5" xfId="26853" xr:uid="{00000000-0005-0000-0000-00001D880000}"/>
    <cellStyle name="Normal 3 2 7 2 2 6" xfId="41682" xr:uid="{00000000-0005-0000-0000-00001E880000}"/>
    <cellStyle name="Normal 3 2 7 2 2 7" xfId="46745" xr:uid="{526D1555-D240-4228-B499-9AD1B7A2C04D}"/>
    <cellStyle name="Normal 3 2 7 2 3" xfId="7259" xr:uid="{00000000-0005-0000-0000-00001F880000}"/>
    <cellStyle name="Normal 3 2 7 2 3 2" xfId="29352" xr:uid="{00000000-0005-0000-0000-000020880000}"/>
    <cellStyle name="Normal 3 2 7 2 4" xfId="16420" xr:uid="{00000000-0005-0000-0000-000021880000}"/>
    <cellStyle name="Normal 3 2 7 2 4 2" xfId="34237" xr:uid="{00000000-0005-0000-0000-000022880000}"/>
    <cellStyle name="Normal 3 2 7 2 5" xfId="21661" xr:uid="{00000000-0005-0000-0000-000023880000}"/>
    <cellStyle name="Normal 3 2 7 2 6" xfId="12170" xr:uid="{00000000-0005-0000-0000-000024880000}"/>
    <cellStyle name="Normal 3 2 7 2 7" xfId="24311" xr:uid="{00000000-0005-0000-0000-000025880000}"/>
    <cellStyle name="Normal 3 2 7 2 8" xfId="39141" xr:uid="{00000000-0005-0000-0000-000026880000}"/>
    <cellStyle name="Normal 3 2 7 2 9" xfId="44209" xr:uid="{46FE6EBD-1B15-4CD0-B630-6E3A35DFDDA2}"/>
    <cellStyle name="Normal 3 2 7 3" xfId="1730" xr:uid="{00000000-0005-0000-0000-000027880000}"/>
    <cellStyle name="Normal 3 2 7 3 2" xfId="4172" xr:uid="{00000000-0005-0000-0000-000028880000}"/>
    <cellStyle name="Normal 3 2 7 3 2 2" xfId="18282" xr:uid="{00000000-0005-0000-0000-000029880000}"/>
    <cellStyle name="Normal 3 2 7 3 2 2 2" xfId="31175" xr:uid="{00000000-0005-0000-0000-00002A880000}"/>
    <cellStyle name="Normal 3 2 7 3 2 3" xfId="13993" xr:uid="{00000000-0005-0000-0000-00002B880000}"/>
    <cellStyle name="Normal 3 2 7 3 2 3 2" xfId="36060" xr:uid="{00000000-0005-0000-0000-00002C880000}"/>
    <cellStyle name="Normal 3 2 7 3 2 4" xfId="9115" xr:uid="{00000000-0005-0000-0000-00002D880000}"/>
    <cellStyle name="Normal 3 2 7 3 2 5" xfId="26240" xr:uid="{00000000-0005-0000-0000-00002E880000}"/>
    <cellStyle name="Normal 3 2 7 3 2 6" xfId="41069" xr:uid="{00000000-0005-0000-0000-00002F880000}"/>
    <cellStyle name="Normal 3 2 7 3 2 7" xfId="46132" xr:uid="{7412F03B-3CC1-4FE8-97B3-5D98FD71D2A9}"/>
    <cellStyle name="Normal 3 2 7 3 3" xfId="6646" xr:uid="{00000000-0005-0000-0000-000030880000}"/>
    <cellStyle name="Normal 3 2 7 3 3 2" xfId="28739" xr:uid="{00000000-0005-0000-0000-000031880000}"/>
    <cellStyle name="Normal 3 2 7 3 4" xfId="21048" xr:uid="{00000000-0005-0000-0000-000032880000}"/>
    <cellStyle name="Normal 3 2 7 3 4 2" xfId="33624" xr:uid="{00000000-0005-0000-0000-000033880000}"/>
    <cellStyle name="Normal 3 2 7 3 5" xfId="11557" xr:uid="{00000000-0005-0000-0000-000034880000}"/>
    <cellStyle name="Normal 3 2 7 3 6" xfId="23698" xr:uid="{00000000-0005-0000-0000-000035880000}"/>
    <cellStyle name="Normal 3 2 7 3 7" xfId="38528" xr:uid="{00000000-0005-0000-0000-000036880000}"/>
    <cellStyle name="Normal 3 2 7 3 8" xfId="43596" xr:uid="{E63D9635-B4B4-4D71-8696-3BC268E0185A}"/>
    <cellStyle name="Normal 3 2 7 4" xfId="3234" xr:uid="{00000000-0005-0000-0000-000037880000}"/>
    <cellStyle name="Normal 3 2 7 4 2" xfId="17344" xr:uid="{00000000-0005-0000-0000-000038880000}"/>
    <cellStyle name="Normal 3 2 7 4 2 2" xfId="30237" xr:uid="{00000000-0005-0000-0000-000039880000}"/>
    <cellStyle name="Normal 3 2 7 4 3" xfId="13055" xr:uid="{00000000-0005-0000-0000-00003A880000}"/>
    <cellStyle name="Normal 3 2 7 4 3 2" xfId="35122" xr:uid="{00000000-0005-0000-0000-00003B880000}"/>
    <cellStyle name="Normal 3 2 7 4 4" xfId="8177" xr:uid="{00000000-0005-0000-0000-00003C880000}"/>
    <cellStyle name="Normal 3 2 7 4 5" xfId="25302" xr:uid="{00000000-0005-0000-0000-00003D880000}"/>
    <cellStyle name="Normal 3 2 7 4 6" xfId="40131" xr:uid="{00000000-0005-0000-0000-00003E880000}"/>
    <cellStyle name="Normal 3 2 7 4 7" xfId="45194" xr:uid="{61AC3B2D-50F8-4131-A80A-C8F4EF34537D}"/>
    <cellStyle name="Normal 3 2 7 5" xfId="5708" xr:uid="{00000000-0005-0000-0000-00003F880000}"/>
    <cellStyle name="Normal 3 2 7 5 2" xfId="27801" xr:uid="{00000000-0005-0000-0000-000040880000}"/>
    <cellStyle name="Normal 3 2 7 6" xfId="15807" xr:uid="{00000000-0005-0000-0000-000041880000}"/>
    <cellStyle name="Normal 3 2 7 6 2" xfId="32686" xr:uid="{00000000-0005-0000-0000-000042880000}"/>
    <cellStyle name="Normal 3 2 7 7" xfId="20110" xr:uid="{00000000-0005-0000-0000-000043880000}"/>
    <cellStyle name="Normal 3 2 7 8" xfId="10619" xr:uid="{00000000-0005-0000-0000-000044880000}"/>
    <cellStyle name="Normal 3 2 7 9" xfId="22760" xr:uid="{00000000-0005-0000-0000-000045880000}"/>
    <cellStyle name="Normal 3 2 8" xfId="1205" xr:uid="{00000000-0005-0000-0000-000046880000}"/>
    <cellStyle name="Normal 3 2 8 2" xfId="3650" xr:uid="{00000000-0005-0000-0000-000047880000}"/>
    <cellStyle name="Normal 3 2 8 2 2" xfId="17760" xr:uid="{00000000-0005-0000-0000-000048880000}"/>
    <cellStyle name="Normal 3 2 8 2 2 2" xfId="30653" xr:uid="{00000000-0005-0000-0000-000049880000}"/>
    <cellStyle name="Normal 3 2 8 2 3" xfId="13471" xr:uid="{00000000-0005-0000-0000-00004A880000}"/>
    <cellStyle name="Normal 3 2 8 2 3 2" xfId="35538" xr:uid="{00000000-0005-0000-0000-00004B880000}"/>
    <cellStyle name="Normal 3 2 8 2 4" xfId="8593" xr:uid="{00000000-0005-0000-0000-00004C880000}"/>
    <cellStyle name="Normal 3 2 8 2 5" xfId="25718" xr:uid="{00000000-0005-0000-0000-00004D880000}"/>
    <cellStyle name="Normal 3 2 8 2 6" xfId="40547" xr:uid="{00000000-0005-0000-0000-00004E880000}"/>
    <cellStyle name="Normal 3 2 8 2 7" xfId="45610" xr:uid="{972D0B20-0008-4988-BBED-034150193094}"/>
    <cellStyle name="Normal 3 2 8 3" xfId="6124" xr:uid="{00000000-0005-0000-0000-00004F880000}"/>
    <cellStyle name="Normal 3 2 8 3 2" xfId="28217" xr:uid="{00000000-0005-0000-0000-000050880000}"/>
    <cellStyle name="Normal 3 2 8 4" xfId="15267" xr:uid="{00000000-0005-0000-0000-000051880000}"/>
    <cellStyle name="Normal 3 2 8 4 2" xfId="33102" xr:uid="{00000000-0005-0000-0000-000052880000}"/>
    <cellStyle name="Normal 3 2 8 5" xfId="20526" xr:uid="{00000000-0005-0000-0000-000053880000}"/>
    <cellStyle name="Normal 3 2 8 6" xfId="11035" xr:uid="{00000000-0005-0000-0000-000054880000}"/>
    <cellStyle name="Normal 3 2 8 7" xfId="23176" xr:uid="{00000000-0005-0000-0000-000055880000}"/>
    <cellStyle name="Normal 3 2 8 8" xfId="38006" xr:uid="{00000000-0005-0000-0000-000056880000}"/>
    <cellStyle name="Normal 3 2 8 9" xfId="43074" xr:uid="{DEC932B8-D065-4795-9CF6-79280FA53EAD}"/>
    <cellStyle name="Normal 3 2 9" xfId="1821" xr:uid="{00000000-0005-0000-0000-000057880000}"/>
    <cellStyle name="Normal 3 2 9 2" xfId="4263" xr:uid="{00000000-0005-0000-0000-000058880000}"/>
    <cellStyle name="Normal 3 2 9 2 2" xfId="18373" xr:uid="{00000000-0005-0000-0000-000059880000}"/>
    <cellStyle name="Normal 3 2 9 2 2 2" xfId="31266" xr:uid="{00000000-0005-0000-0000-00005A880000}"/>
    <cellStyle name="Normal 3 2 9 2 3" xfId="14084" xr:uid="{00000000-0005-0000-0000-00005B880000}"/>
    <cellStyle name="Normal 3 2 9 2 3 2" xfId="36151" xr:uid="{00000000-0005-0000-0000-00005C880000}"/>
    <cellStyle name="Normal 3 2 9 2 4" xfId="9206" xr:uid="{00000000-0005-0000-0000-00005D880000}"/>
    <cellStyle name="Normal 3 2 9 2 5" xfId="26331" xr:uid="{00000000-0005-0000-0000-00005E880000}"/>
    <cellStyle name="Normal 3 2 9 2 6" xfId="41160" xr:uid="{00000000-0005-0000-0000-00005F880000}"/>
    <cellStyle name="Normal 3 2 9 2 7" xfId="46223" xr:uid="{ED078305-014D-4AB1-B299-F1B6CA7CD3DC}"/>
    <cellStyle name="Normal 3 2 9 3" xfId="6737" xr:uid="{00000000-0005-0000-0000-000060880000}"/>
    <cellStyle name="Normal 3 2 9 3 2" xfId="28830" xr:uid="{00000000-0005-0000-0000-000061880000}"/>
    <cellStyle name="Normal 3 2 9 4" xfId="15898" xr:uid="{00000000-0005-0000-0000-000062880000}"/>
    <cellStyle name="Normal 3 2 9 4 2" xfId="33715" xr:uid="{00000000-0005-0000-0000-000063880000}"/>
    <cellStyle name="Normal 3 2 9 5" xfId="21139" xr:uid="{00000000-0005-0000-0000-000064880000}"/>
    <cellStyle name="Normal 3 2 9 6" xfId="11648" xr:uid="{00000000-0005-0000-0000-000065880000}"/>
    <cellStyle name="Normal 3 2 9 7" xfId="23789" xr:uid="{00000000-0005-0000-0000-000066880000}"/>
    <cellStyle name="Normal 3 2 9 8" xfId="38619" xr:uid="{00000000-0005-0000-0000-000067880000}"/>
    <cellStyle name="Normal 3 2 9 9" xfId="43687" xr:uid="{6AEA82AB-0E55-4FD8-9871-F53C2BF1A941}"/>
    <cellStyle name="Normal 3 3" xfId="164" xr:uid="{00000000-0005-0000-0000-000068880000}"/>
    <cellStyle name="Normal 3 3 2" xfId="369" xr:uid="{00000000-0005-0000-0000-000069880000}"/>
    <cellStyle name="Normal 3 3 3" xfId="301" xr:uid="{00000000-0005-0000-0000-00006A880000}"/>
    <cellStyle name="Normal 3 3 3 10" xfId="10214" xr:uid="{00000000-0005-0000-0000-00006B880000}"/>
    <cellStyle name="Normal 3 3 3 11" xfId="22355" xr:uid="{00000000-0005-0000-0000-00006C880000}"/>
    <cellStyle name="Normal 3 3 3 12" xfId="37185" xr:uid="{00000000-0005-0000-0000-00006D880000}"/>
    <cellStyle name="Normal 3 3 3 13" xfId="42253" xr:uid="{B167B26E-3513-4056-A664-EA00E91FBF3C}"/>
    <cellStyle name="Normal 3 3 3 2" xfId="773" xr:uid="{00000000-0005-0000-0000-00006E880000}"/>
    <cellStyle name="Normal 3 3 3 2 10" xfId="37595" xr:uid="{00000000-0005-0000-0000-00006F880000}"/>
    <cellStyle name="Normal 3 3 3 2 11" xfId="42663" xr:uid="{48F4AEE5-5F67-46A1-B440-6720E010C640}"/>
    <cellStyle name="Normal 3 3 3 2 2" xfId="2348" xr:uid="{00000000-0005-0000-0000-000070880000}"/>
    <cellStyle name="Normal 3 3 3 2 2 2" xfId="4790" xr:uid="{00000000-0005-0000-0000-000071880000}"/>
    <cellStyle name="Normal 3 3 3 2 2 2 2" xfId="18900" xr:uid="{00000000-0005-0000-0000-000072880000}"/>
    <cellStyle name="Normal 3 3 3 2 2 2 2 2" xfId="31793" xr:uid="{00000000-0005-0000-0000-000073880000}"/>
    <cellStyle name="Normal 3 3 3 2 2 2 3" xfId="14611" xr:uid="{00000000-0005-0000-0000-000074880000}"/>
    <cellStyle name="Normal 3 3 3 2 2 2 3 2" xfId="36678" xr:uid="{00000000-0005-0000-0000-000075880000}"/>
    <cellStyle name="Normal 3 3 3 2 2 2 4" xfId="9733" xr:uid="{00000000-0005-0000-0000-000076880000}"/>
    <cellStyle name="Normal 3 3 3 2 2 2 5" xfId="26858" xr:uid="{00000000-0005-0000-0000-000077880000}"/>
    <cellStyle name="Normal 3 3 3 2 2 2 6" xfId="41687" xr:uid="{00000000-0005-0000-0000-000078880000}"/>
    <cellStyle name="Normal 3 3 3 2 2 2 7" xfId="46750" xr:uid="{ADCB0C07-9BB4-42B9-9D5E-CE76FB382006}"/>
    <cellStyle name="Normal 3 3 3 2 2 3" xfId="7264" xr:uid="{00000000-0005-0000-0000-000079880000}"/>
    <cellStyle name="Normal 3 3 3 2 2 3 2" xfId="29357" xr:uid="{00000000-0005-0000-0000-00007A880000}"/>
    <cellStyle name="Normal 3 3 3 2 2 4" xfId="16425" xr:uid="{00000000-0005-0000-0000-00007B880000}"/>
    <cellStyle name="Normal 3 3 3 2 2 4 2" xfId="34242" xr:uid="{00000000-0005-0000-0000-00007C880000}"/>
    <cellStyle name="Normal 3 3 3 2 2 5" xfId="21666" xr:uid="{00000000-0005-0000-0000-00007D880000}"/>
    <cellStyle name="Normal 3 3 3 2 2 6" xfId="12175" xr:uid="{00000000-0005-0000-0000-00007E880000}"/>
    <cellStyle name="Normal 3 3 3 2 2 7" xfId="24316" xr:uid="{00000000-0005-0000-0000-00007F880000}"/>
    <cellStyle name="Normal 3 3 3 2 2 8" xfId="39146" xr:uid="{00000000-0005-0000-0000-000080880000}"/>
    <cellStyle name="Normal 3 3 3 2 2 9" xfId="44214" xr:uid="{C9F07124-9A76-45A5-969A-6E17808432AD}"/>
    <cellStyle name="Normal 3 3 3 2 3" xfId="1735" xr:uid="{00000000-0005-0000-0000-000081880000}"/>
    <cellStyle name="Normal 3 3 3 2 3 2" xfId="4177" xr:uid="{00000000-0005-0000-0000-000082880000}"/>
    <cellStyle name="Normal 3 3 3 2 3 2 2" xfId="18287" xr:uid="{00000000-0005-0000-0000-000083880000}"/>
    <cellStyle name="Normal 3 3 3 2 3 2 2 2" xfId="31180" xr:uid="{00000000-0005-0000-0000-000084880000}"/>
    <cellStyle name="Normal 3 3 3 2 3 2 3" xfId="13998" xr:uid="{00000000-0005-0000-0000-000085880000}"/>
    <cellStyle name="Normal 3 3 3 2 3 2 3 2" xfId="36065" xr:uid="{00000000-0005-0000-0000-000086880000}"/>
    <cellStyle name="Normal 3 3 3 2 3 2 4" xfId="9120" xr:uid="{00000000-0005-0000-0000-000087880000}"/>
    <cellStyle name="Normal 3 3 3 2 3 2 5" xfId="26245" xr:uid="{00000000-0005-0000-0000-000088880000}"/>
    <cellStyle name="Normal 3 3 3 2 3 2 6" xfId="41074" xr:uid="{00000000-0005-0000-0000-000089880000}"/>
    <cellStyle name="Normal 3 3 3 2 3 2 7" xfId="46137" xr:uid="{2E779FD5-9F45-4C8E-BCDC-7763672F3C4F}"/>
    <cellStyle name="Normal 3 3 3 2 3 3" xfId="6651" xr:uid="{00000000-0005-0000-0000-00008A880000}"/>
    <cellStyle name="Normal 3 3 3 2 3 3 2" xfId="28744" xr:uid="{00000000-0005-0000-0000-00008B880000}"/>
    <cellStyle name="Normal 3 3 3 2 3 4" xfId="21053" xr:uid="{00000000-0005-0000-0000-00008C880000}"/>
    <cellStyle name="Normal 3 3 3 2 3 4 2" xfId="33629" xr:uid="{00000000-0005-0000-0000-00008D880000}"/>
    <cellStyle name="Normal 3 3 3 2 3 5" xfId="11562" xr:uid="{00000000-0005-0000-0000-00008E880000}"/>
    <cellStyle name="Normal 3 3 3 2 3 6" xfId="23703" xr:uid="{00000000-0005-0000-0000-00008F880000}"/>
    <cellStyle name="Normal 3 3 3 2 3 7" xfId="38533" xr:uid="{00000000-0005-0000-0000-000090880000}"/>
    <cellStyle name="Normal 3 3 3 2 3 8" xfId="43601" xr:uid="{7CDCD4B1-6485-4B80-9A5A-3E7AE826CFA7}"/>
    <cellStyle name="Normal 3 3 3 2 4" xfId="3239" xr:uid="{00000000-0005-0000-0000-000091880000}"/>
    <cellStyle name="Normal 3 3 3 2 4 2" xfId="17349" xr:uid="{00000000-0005-0000-0000-000092880000}"/>
    <cellStyle name="Normal 3 3 3 2 4 2 2" xfId="30242" xr:uid="{00000000-0005-0000-0000-000093880000}"/>
    <cellStyle name="Normal 3 3 3 2 4 3" xfId="13060" xr:uid="{00000000-0005-0000-0000-000094880000}"/>
    <cellStyle name="Normal 3 3 3 2 4 3 2" xfId="35127" xr:uid="{00000000-0005-0000-0000-000095880000}"/>
    <cellStyle name="Normal 3 3 3 2 4 4" xfId="8182" xr:uid="{00000000-0005-0000-0000-000096880000}"/>
    <cellStyle name="Normal 3 3 3 2 4 5" xfId="25307" xr:uid="{00000000-0005-0000-0000-000097880000}"/>
    <cellStyle name="Normal 3 3 3 2 4 6" xfId="40136" xr:uid="{00000000-0005-0000-0000-000098880000}"/>
    <cellStyle name="Normal 3 3 3 2 4 7" xfId="45199" xr:uid="{076D7927-F699-4C9C-8533-DD01CC3BE64E}"/>
    <cellStyle name="Normal 3 3 3 2 5" xfId="5713" xr:uid="{00000000-0005-0000-0000-000099880000}"/>
    <cellStyle name="Normal 3 3 3 2 5 2" xfId="27806" xr:uid="{00000000-0005-0000-0000-00009A880000}"/>
    <cellStyle name="Normal 3 3 3 2 6" xfId="15812" xr:uid="{00000000-0005-0000-0000-00009B880000}"/>
    <cellStyle name="Normal 3 3 3 2 6 2" xfId="32691" xr:uid="{00000000-0005-0000-0000-00009C880000}"/>
    <cellStyle name="Normal 3 3 3 2 7" xfId="20115" xr:uid="{00000000-0005-0000-0000-00009D880000}"/>
    <cellStyle name="Normal 3 3 3 2 8" xfId="10624" xr:uid="{00000000-0005-0000-0000-00009E880000}"/>
    <cellStyle name="Normal 3 3 3 2 9" xfId="22765" xr:uid="{00000000-0005-0000-0000-00009F880000}"/>
    <cellStyle name="Normal 3 3 3 3" xfId="1938" xr:uid="{00000000-0005-0000-0000-0000A0880000}"/>
    <cellStyle name="Normal 3 3 3 3 2" xfId="4380" xr:uid="{00000000-0005-0000-0000-0000A1880000}"/>
    <cellStyle name="Normal 3 3 3 3 2 2" xfId="18490" xr:uid="{00000000-0005-0000-0000-0000A2880000}"/>
    <cellStyle name="Normal 3 3 3 3 2 2 2" xfId="31383" xr:uid="{00000000-0005-0000-0000-0000A3880000}"/>
    <cellStyle name="Normal 3 3 3 3 2 3" xfId="14201" xr:uid="{00000000-0005-0000-0000-0000A4880000}"/>
    <cellStyle name="Normal 3 3 3 3 2 3 2" xfId="36268" xr:uid="{00000000-0005-0000-0000-0000A5880000}"/>
    <cellStyle name="Normal 3 3 3 3 2 4" xfId="9323" xr:uid="{00000000-0005-0000-0000-0000A6880000}"/>
    <cellStyle name="Normal 3 3 3 3 2 5" xfId="26448" xr:uid="{00000000-0005-0000-0000-0000A7880000}"/>
    <cellStyle name="Normal 3 3 3 3 2 6" xfId="41277" xr:uid="{00000000-0005-0000-0000-0000A8880000}"/>
    <cellStyle name="Normal 3 3 3 3 2 7" xfId="46340" xr:uid="{D5DFF37A-F7B4-4D8B-BCE2-94C7BB32733B}"/>
    <cellStyle name="Normal 3 3 3 3 3" xfId="6854" xr:uid="{00000000-0005-0000-0000-0000A9880000}"/>
    <cellStyle name="Normal 3 3 3 3 3 2" xfId="28947" xr:uid="{00000000-0005-0000-0000-0000AA880000}"/>
    <cellStyle name="Normal 3 3 3 3 4" xfId="16015" xr:uid="{00000000-0005-0000-0000-0000AB880000}"/>
    <cellStyle name="Normal 3 3 3 3 4 2" xfId="33832" xr:uid="{00000000-0005-0000-0000-0000AC880000}"/>
    <cellStyle name="Normal 3 3 3 3 5" xfId="21256" xr:uid="{00000000-0005-0000-0000-0000AD880000}"/>
    <cellStyle name="Normal 3 3 3 3 6" xfId="11765" xr:uid="{00000000-0005-0000-0000-0000AE880000}"/>
    <cellStyle name="Normal 3 3 3 3 7" xfId="23906" xr:uid="{00000000-0005-0000-0000-0000AF880000}"/>
    <cellStyle name="Normal 3 3 3 3 8" xfId="38736" xr:uid="{00000000-0005-0000-0000-0000B0880000}"/>
    <cellStyle name="Normal 3 3 3 3 9" xfId="43804" xr:uid="{1DE8F89F-C987-460B-9D7B-24B113564541}"/>
    <cellStyle name="Normal 3 3 3 4" xfId="2635" xr:uid="{00000000-0005-0000-0000-0000B1880000}"/>
    <cellStyle name="Normal 3 3 3 4 2" xfId="5074" xr:uid="{00000000-0005-0000-0000-0000B2880000}"/>
    <cellStyle name="Normal 3 3 3 4 2 2" xfId="19184" xr:uid="{00000000-0005-0000-0000-0000B3880000}"/>
    <cellStyle name="Normal 3 3 3 4 2 2 2" xfId="32077" xr:uid="{00000000-0005-0000-0000-0000B4880000}"/>
    <cellStyle name="Normal 3 3 3 4 2 3" xfId="14895" xr:uid="{00000000-0005-0000-0000-0000B5880000}"/>
    <cellStyle name="Normal 3 3 3 4 2 3 2" xfId="36962" xr:uid="{00000000-0005-0000-0000-0000B6880000}"/>
    <cellStyle name="Normal 3 3 3 4 2 4" xfId="10017" xr:uid="{00000000-0005-0000-0000-0000B7880000}"/>
    <cellStyle name="Normal 3 3 3 4 2 5" xfId="27142" xr:uid="{00000000-0005-0000-0000-0000B8880000}"/>
    <cellStyle name="Normal 3 3 3 4 2 6" xfId="41971" xr:uid="{00000000-0005-0000-0000-0000B9880000}"/>
    <cellStyle name="Normal 3 3 3 4 2 7" xfId="47034" xr:uid="{C13548FC-80DC-44D9-B09D-310B352A8FD3}"/>
    <cellStyle name="Normal 3 3 3 4 3" xfId="7548" xr:uid="{00000000-0005-0000-0000-0000BA880000}"/>
    <cellStyle name="Normal 3 3 3 4 3 2" xfId="29641" xr:uid="{00000000-0005-0000-0000-0000BB880000}"/>
    <cellStyle name="Normal 3 3 3 4 4" xfId="16710" xr:uid="{00000000-0005-0000-0000-0000BC880000}"/>
    <cellStyle name="Normal 3 3 3 4 4 2" xfId="34526" xr:uid="{00000000-0005-0000-0000-0000BD880000}"/>
    <cellStyle name="Normal 3 3 3 4 5" xfId="21951" xr:uid="{00000000-0005-0000-0000-0000BE880000}"/>
    <cellStyle name="Normal 3 3 3 4 6" xfId="12459" xr:uid="{00000000-0005-0000-0000-0000BF880000}"/>
    <cellStyle name="Normal 3 3 3 4 7" xfId="24600" xr:uid="{00000000-0005-0000-0000-0000C0880000}"/>
    <cellStyle name="Normal 3 3 3 4 8" xfId="39430" xr:uid="{00000000-0005-0000-0000-0000C1880000}"/>
    <cellStyle name="Normal 3 3 3 4 9" xfId="44498" xr:uid="{2D961685-F354-4A96-8C5B-CBF677182F22}"/>
    <cellStyle name="Normal 3 3 3 5" xfId="1323" xr:uid="{00000000-0005-0000-0000-0000C2880000}"/>
    <cellStyle name="Normal 3 3 3 5 2" xfId="3767" xr:uid="{00000000-0005-0000-0000-0000C3880000}"/>
    <cellStyle name="Normal 3 3 3 5 2 2" xfId="17877" xr:uid="{00000000-0005-0000-0000-0000C4880000}"/>
    <cellStyle name="Normal 3 3 3 5 2 2 2" xfId="30770" xr:uid="{00000000-0005-0000-0000-0000C5880000}"/>
    <cellStyle name="Normal 3 3 3 5 2 3" xfId="13588" xr:uid="{00000000-0005-0000-0000-0000C6880000}"/>
    <cellStyle name="Normal 3 3 3 5 2 3 2" xfId="35655" xr:uid="{00000000-0005-0000-0000-0000C7880000}"/>
    <cellStyle name="Normal 3 3 3 5 2 4" xfId="8710" xr:uid="{00000000-0005-0000-0000-0000C8880000}"/>
    <cellStyle name="Normal 3 3 3 5 2 5" xfId="25835" xr:uid="{00000000-0005-0000-0000-0000C9880000}"/>
    <cellStyle name="Normal 3 3 3 5 2 6" xfId="40664" xr:uid="{00000000-0005-0000-0000-0000CA880000}"/>
    <cellStyle name="Normal 3 3 3 5 2 7" xfId="45727" xr:uid="{5A3DB5EF-85B0-4AA5-8213-971D1105E73C}"/>
    <cellStyle name="Normal 3 3 3 5 3" xfId="6241" xr:uid="{00000000-0005-0000-0000-0000CB880000}"/>
    <cellStyle name="Normal 3 3 3 5 3 2" xfId="28334" xr:uid="{00000000-0005-0000-0000-0000CC880000}"/>
    <cellStyle name="Normal 3 3 3 5 4" xfId="20643" xr:uid="{00000000-0005-0000-0000-0000CD880000}"/>
    <cellStyle name="Normal 3 3 3 5 4 2" xfId="33219" xr:uid="{00000000-0005-0000-0000-0000CE880000}"/>
    <cellStyle name="Normal 3 3 3 5 5" xfId="11152" xr:uid="{00000000-0005-0000-0000-0000CF880000}"/>
    <cellStyle name="Normal 3 3 3 5 6" xfId="23293" xr:uid="{00000000-0005-0000-0000-0000D0880000}"/>
    <cellStyle name="Normal 3 3 3 5 7" xfId="38123" xr:uid="{00000000-0005-0000-0000-0000D1880000}"/>
    <cellStyle name="Normal 3 3 3 5 8" xfId="43191" xr:uid="{0B79E21B-79BA-4345-9382-C96ABFEAC765}"/>
    <cellStyle name="Normal 3 3 3 6" xfId="2829" xr:uid="{00000000-0005-0000-0000-0000D2880000}"/>
    <cellStyle name="Normal 3 3 3 6 2" xfId="16939" xr:uid="{00000000-0005-0000-0000-0000D3880000}"/>
    <cellStyle name="Normal 3 3 3 6 2 2" xfId="29832" xr:uid="{00000000-0005-0000-0000-0000D4880000}"/>
    <cellStyle name="Normal 3 3 3 6 3" xfId="12650" xr:uid="{00000000-0005-0000-0000-0000D5880000}"/>
    <cellStyle name="Normal 3 3 3 6 3 2" xfId="34717" xr:uid="{00000000-0005-0000-0000-0000D6880000}"/>
    <cellStyle name="Normal 3 3 3 6 4" xfId="7772" xr:uid="{00000000-0005-0000-0000-0000D7880000}"/>
    <cellStyle name="Normal 3 3 3 6 5" xfId="24897" xr:uid="{00000000-0005-0000-0000-0000D8880000}"/>
    <cellStyle name="Normal 3 3 3 6 6" xfId="39726" xr:uid="{00000000-0005-0000-0000-0000D9880000}"/>
    <cellStyle name="Normal 3 3 3 6 7" xfId="44789" xr:uid="{58F08A83-C7F4-4E4E-882D-68AB1B862CFA}"/>
    <cellStyle name="Normal 3 3 3 7" xfId="5303" xr:uid="{00000000-0005-0000-0000-0000DA880000}"/>
    <cellStyle name="Normal 3 3 3 7 2" xfId="27396" xr:uid="{00000000-0005-0000-0000-0000DB880000}"/>
    <cellStyle name="Normal 3 3 3 8" xfId="15384" xr:uid="{00000000-0005-0000-0000-0000DC880000}"/>
    <cellStyle name="Normal 3 3 3 8 2" xfId="32281" xr:uid="{00000000-0005-0000-0000-0000DD880000}"/>
    <cellStyle name="Normal 3 3 3 9" xfId="19687" xr:uid="{00000000-0005-0000-0000-0000DE880000}"/>
    <cellStyle name="Normal 3 3 4" xfId="883" xr:uid="{00000000-0005-0000-0000-0000DF880000}"/>
    <cellStyle name="Normal 3 3 4 2" xfId="3328" xr:uid="{00000000-0005-0000-0000-0000E0880000}"/>
    <cellStyle name="Normal 3 3 4 2 2" xfId="17438" xr:uid="{00000000-0005-0000-0000-0000E1880000}"/>
    <cellStyle name="Normal 3 3 4 2 2 2" xfId="30331" xr:uid="{00000000-0005-0000-0000-0000E2880000}"/>
    <cellStyle name="Normal 3 3 4 2 3" xfId="13149" xr:uid="{00000000-0005-0000-0000-0000E3880000}"/>
    <cellStyle name="Normal 3 3 4 2 3 2" xfId="35216" xr:uid="{00000000-0005-0000-0000-0000E4880000}"/>
    <cellStyle name="Normal 3 3 4 2 4" xfId="8271" xr:uid="{00000000-0005-0000-0000-0000E5880000}"/>
    <cellStyle name="Normal 3 3 4 2 5" xfId="25396" xr:uid="{00000000-0005-0000-0000-0000E6880000}"/>
    <cellStyle name="Normal 3 3 4 2 6" xfId="40225" xr:uid="{00000000-0005-0000-0000-0000E7880000}"/>
    <cellStyle name="Normal 3 3 4 2 7" xfId="45288" xr:uid="{364FAB68-09A7-4348-9869-F6C8F1427657}"/>
    <cellStyle name="Normal 3 3 4 3" xfId="5802" xr:uid="{00000000-0005-0000-0000-0000E8880000}"/>
    <cellStyle name="Normal 3 3 4 3 2" xfId="27895" xr:uid="{00000000-0005-0000-0000-0000E9880000}"/>
    <cellStyle name="Normal 3 3 4 4" xfId="20204" xr:uid="{00000000-0005-0000-0000-0000EA880000}"/>
    <cellStyle name="Normal 3 3 4 4 2" xfId="32780" xr:uid="{00000000-0005-0000-0000-0000EB880000}"/>
    <cellStyle name="Normal 3 3 4 5" xfId="10713" xr:uid="{00000000-0005-0000-0000-0000EC880000}"/>
    <cellStyle name="Normal 3 3 4 6" xfId="22854" xr:uid="{00000000-0005-0000-0000-0000ED880000}"/>
    <cellStyle name="Normal 3 3 4 7" xfId="37684" xr:uid="{00000000-0005-0000-0000-0000EE880000}"/>
    <cellStyle name="Normal 3 3 4 8" xfId="42752" xr:uid="{2B04FC90-0AEF-4D74-A853-A006215B6C0A}"/>
    <cellStyle name="Normal 3 3 5" xfId="14946" xr:uid="{00000000-0005-0000-0000-0000EF880000}"/>
    <cellStyle name="Normal 3 3 6" xfId="19275" xr:uid="{00000000-0005-0000-0000-0000F0880000}"/>
    <cellStyle name="Normal 3 3 7" xfId="22077" xr:uid="{00000000-0005-0000-0000-0000F1880000}"/>
    <cellStyle name="Normal 3 4" xfId="242" xr:uid="{00000000-0005-0000-0000-0000F2880000}"/>
    <cellStyle name="Normal 3 4 10" xfId="15052" xr:uid="{00000000-0005-0000-0000-0000F3880000}"/>
    <cellStyle name="Normal 3 4 10 2" xfId="32224" xr:uid="{00000000-0005-0000-0000-0000F4880000}"/>
    <cellStyle name="Normal 3 4 11" xfId="19382" xr:uid="{00000000-0005-0000-0000-0000F5880000}"/>
    <cellStyle name="Normal 3 4 12" xfId="19630" xr:uid="{00000000-0005-0000-0000-0000F6880000}"/>
    <cellStyle name="Normal 3 4 13" xfId="10157" xr:uid="{00000000-0005-0000-0000-0000F7880000}"/>
    <cellStyle name="Normal 3 4 14" xfId="22157" xr:uid="{00000000-0005-0000-0000-0000F8880000}"/>
    <cellStyle name="Normal 3 4 15" xfId="22298" xr:uid="{00000000-0005-0000-0000-0000F9880000}"/>
    <cellStyle name="Normal 3 4 16" xfId="37128" xr:uid="{00000000-0005-0000-0000-0000FA880000}"/>
    <cellStyle name="Normal 3 4 17" xfId="42196" xr:uid="{17957CF5-F257-4352-875A-4A51F15FE94D}"/>
    <cellStyle name="Normal 3 4 2" xfId="431" xr:uid="{00000000-0005-0000-0000-0000FB880000}"/>
    <cellStyle name="Normal 3 4 2 10" xfId="37292" xr:uid="{00000000-0005-0000-0000-0000FC880000}"/>
    <cellStyle name="Normal 3 4 2 11" xfId="42360" xr:uid="{5967DADE-2D82-4E07-A6C1-32EF683CE156}"/>
    <cellStyle name="Normal 3 4 2 2" xfId="2045" xr:uid="{00000000-0005-0000-0000-0000FD880000}"/>
    <cellStyle name="Normal 3 4 2 2 2" xfId="4487" xr:uid="{00000000-0005-0000-0000-0000FE880000}"/>
    <cellStyle name="Normal 3 4 2 2 2 2" xfId="18597" xr:uid="{00000000-0005-0000-0000-0000FF880000}"/>
    <cellStyle name="Normal 3 4 2 2 2 2 2" xfId="31490" xr:uid="{00000000-0005-0000-0000-000000890000}"/>
    <cellStyle name="Normal 3 4 2 2 2 3" xfId="14308" xr:uid="{00000000-0005-0000-0000-000001890000}"/>
    <cellStyle name="Normal 3 4 2 2 2 3 2" xfId="36375" xr:uid="{00000000-0005-0000-0000-000002890000}"/>
    <cellStyle name="Normal 3 4 2 2 2 4" xfId="9430" xr:uid="{00000000-0005-0000-0000-000003890000}"/>
    <cellStyle name="Normal 3 4 2 2 2 5" xfId="26555" xr:uid="{00000000-0005-0000-0000-000004890000}"/>
    <cellStyle name="Normal 3 4 2 2 2 6" xfId="41384" xr:uid="{00000000-0005-0000-0000-000005890000}"/>
    <cellStyle name="Normal 3 4 2 2 2 7" xfId="46447" xr:uid="{A4E2EE2C-27E5-461A-AE9C-553BB8B17643}"/>
    <cellStyle name="Normal 3 4 2 2 3" xfId="6961" xr:uid="{00000000-0005-0000-0000-000006890000}"/>
    <cellStyle name="Normal 3 4 2 2 3 2" xfId="29054" xr:uid="{00000000-0005-0000-0000-000007890000}"/>
    <cellStyle name="Normal 3 4 2 2 4" xfId="16122" xr:uid="{00000000-0005-0000-0000-000008890000}"/>
    <cellStyle name="Normal 3 4 2 2 4 2" xfId="33939" xr:uid="{00000000-0005-0000-0000-000009890000}"/>
    <cellStyle name="Normal 3 4 2 2 5" xfId="21363" xr:uid="{00000000-0005-0000-0000-00000A890000}"/>
    <cellStyle name="Normal 3 4 2 2 6" xfId="11872" xr:uid="{00000000-0005-0000-0000-00000B890000}"/>
    <cellStyle name="Normal 3 4 2 2 7" xfId="24013" xr:uid="{00000000-0005-0000-0000-00000C890000}"/>
    <cellStyle name="Normal 3 4 2 2 8" xfId="38843" xr:uid="{00000000-0005-0000-0000-00000D890000}"/>
    <cellStyle name="Normal 3 4 2 2 9" xfId="43911" xr:uid="{07780895-A4A2-4FF8-8FB7-6F4184DE5419}"/>
    <cellStyle name="Normal 3 4 2 3" xfId="1432" xr:uid="{00000000-0005-0000-0000-00000E890000}"/>
    <cellStyle name="Normal 3 4 2 3 2" xfId="3874" xr:uid="{00000000-0005-0000-0000-00000F890000}"/>
    <cellStyle name="Normal 3 4 2 3 2 2" xfId="17984" xr:uid="{00000000-0005-0000-0000-000010890000}"/>
    <cellStyle name="Normal 3 4 2 3 2 2 2" xfId="30877" xr:uid="{00000000-0005-0000-0000-000011890000}"/>
    <cellStyle name="Normal 3 4 2 3 2 3" xfId="13695" xr:uid="{00000000-0005-0000-0000-000012890000}"/>
    <cellStyle name="Normal 3 4 2 3 2 3 2" xfId="35762" xr:uid="{00000000-0005-0000-0000-000013890000}"/>
    <cellStyle name="Normal 3 4 2 3 2 4" xfId="8817" xr:uid="{00000000-0005-0000-0000-000014890000}"/>
    <cellStyle name="Normal 3 4 2 3 2 5" xfId="25942" xr:uid="{00000000-0005-0000-0000-000015890000}"/>
    <cellStyle name="Normal 3 4 2 3 2 6" xfId="40771" xr:uid="{00000000-0005-0000-0000-000016890000}"/>
    <cellStyle name="Normal 3 4 2 3 2 7" xfId="45834" xr:uid="{404AF45C-11B4-4ADA-AAEC-CD8AAF31C072}"/>
    <cellStyle name="Normal 3 4 2 3 3" xfId="6348" xr:uid="{00000000-0005-0000-0000-000017890000}"/>
    <cellStyle name="Normal 3 4 2 3 3 2" xfId="28441" xr:uid="{00000000-0005-0000-0000-000018890000}"/>
    <cellStyle name="Normal 3 4 2 3 4" xfId="20750" xr:uid="{00000000-0005-0000-0000-000019890000}"/>
    <cellStyle name="Normal 3 4 2 3 4 2" xfId="33326" xr:uid="{00000000-0005-0000-0000-00001A890000}"/>
    <cellStyle name="Normal 3 4 2 3 5" xfId="11259" xr:uid="{00000000-0005-0000-0000-00001B890000}"/>
    <cellStyle name="Normal 3 4 2 3 6" xfId="23400" xr:uid="{00000000-0005-0000-0000-00001C890000}"/>
    <cellStyle name="Normal 3 4 2 3 7" xfId="38230" xr:uid="{00000000-0005-0000-0000-00001D890000}"/>
    <cellStyle name="Normal 3 4 2 3 8" xfId="43298" xr:uid="{3B87A390-D900-45CA-8776-61F1307E9FEB}"/>
    <cellStyle name="Normal 3 4 2 4" xfId="2936" xr:uid="{00000000-0005-0000-0000-00001E890000}"/>
    <cellStyle name="Normal 3 4 2 4 2" xfId="17046" xr:uid="{00000000-0005-0000-0000-00001F890000}"/>
    <cellStyle name="Normal 3 4 2 4 2 2" xfId="29939" xr:uid="{00000000-0005-0000-0000-000020890000}"/>
    <cellStyle name="Normal 3 4 2 4 3" xfId="12757" xr:uid="{00000000-0005-0000-0000-000021890000}"/>
    <cellStyle name="Normal 3 4 2 4 3 2" xfId="34824" xr:uid="{00000000-0005-0000-0000-000022890000}"/>
    <cellStyle name="Normal 3 4 2 4 4" xfId="7879" xr:uid="{00000000-0005-0000-0000-000023890000}"/>
    <cellStyle name="Normal 3 4 2 4 5" xfId="25004" xr:uid="{00000000-0005-0000-0000-000024890000}"/>
    <cellStyle name="Normal 3 4 2 4 6" xfId="39833" xr:uid="{00000000-0005-0000-0000-000025890000}"/>
    <cellStyle name="Normal 3 4 2 4 7" xfId="44896" xr:uid="{2B1556CC-58EC-4720-8614-E483B3733B32}"/>
    <cellStyle name="Normal 3 4 2 5" xfId="5410" xr:uid="{00000000-0005-0000-0000-000026890000}"/>
    <cellStyle name="Normal 3 4 2 5 2" xfId="27503" xr:uid="{00000000-0005-0000-0000-000027890000}"/>
    <cellStyle name="Normal 3 4 2 6" xfId="15491" xr:uid="{00000000-0005-0000-0000-000028890000}"/>
    <cellStyle name="Normal 3 4 2 6 2" xfId="32388" xr:uid="{00000000-0005-0000-0000-000029890000}"/>
    <cellStyle name="Normal 3 4 2 7" xfId="19794" xr:uid="{00000000-0005-0000-0000-00002A890000}"/>
    <cellStyle name="Normal 3 4 2 8" xfId="10321" xr:uid="{00000000-0005-0000-0000-00002B890000}"/>
    <cellStyle name="Normal 3 4 2 9" xfId="22462" xr:uid="{00000000-0005-0000-0000-00002C890000}"/>
    <cellStyle name="Normal 3 4 3" xfId="774" xr:uid="{00000000-0005-0000-0000-00002D890000}"/>
    <cellStyle name="Normal 3 4 3 10" xfId="37596" xr:uid="{00000000-0005-0000-0000-00002E890000}"/>
    <cellStyle name="Normal 3 4 3 11" xfId="42664" xr:uid="{CF7DD2E4-6DFD-4F21-AD03-EBA8679EF1BA}"/>
    <cellStyle name="Normal 3 4 3 2" xfId="2349" xr:uid="{00000000-0005-0000-0000-00002F890000}"/>
    <cellStyle name="Normal 3 4 3 2 2" xfId="4791" xr:uid="{00000000-0005-0000-0000-000030890000}"/>
    <cellStyle name="Normal 3 4 3 2 2 2" xfId="18901" xr:uid="{00000000-0005-0000-0000-000031890000}"/>
    <cellStyle name="Normal 3 4 3 2 2 2 2" xfId="31794" xr:uid="{00000000-0005-0000-0000-000032890000}"/>
    <cellStyle name="Normal 3 4 3 2 2 3" xfId="14612" xr:uid="{00000000-0005-0000-0000-000033890000}"/>
    <cellStyle name="Normal 3 4 3 2 2 3 2" xfId="36679" xr:uid="{00000000-0005-0000-0000-000034890000}"/>
    <cellStyle name="Normal 3 4 3 2 2 4" xfId="9734" xr:uid="{00000000-0005-0000-0000-000035890000}"/>
    <cellStyle name="Normal 3 4 3 2 2 5" xfId="26859" xr:uid="{00000000-0005-0000-0000-000036890000}"/>
    <cellStyle name="Normal 3 4 3 2 2 6" xfId="41688" xr:uid="{00000000-0005-0000-0000-000037890000}"/>
    <cellStyle name="Normal 3 4 3 2 2 7" xfId="46751" xr:uid="{D72A706C-86F6-4536-B87F-A3BD98F5F124}"/>
    <cellStyle name="Normal 3 4 3 2 3" xfId="7265" xr:uid="{00000000-0005-0000-0000-000038890000}"/>
    <cellStyle name="Normal 3 4 3 2 3 2" xfId="29358" xr:uid="{00000000-0005-0000-0000-000039890000}"/>
    <cellStyle name="Normal 3 4 3 2 4" xfId="16426" xr:uid="{00000000-0005-0000-0000-00003A890000}"/>
    <cellStyle name="Normal 3 4 3 2 4 2" xfId="34243" xr:uid="{00000000-0005-0000-0000-00003B890000}"/>
    <cellStyle name="Normal 3 4 3 2 5" xfId="21667" xr:uid="{00000000-0005-0000-0000-00003C890000}"/>
    <cellStyle name="Normal 3 4 3 2 6" xfId="12176" xr:uid="{00000000-0005-0000-0000-00003D890000}"/>
    <cellStyle name="Normal 3 4 3 2 7" xfId="24317" xr:uid="{00000000-0005-0000-0000-00003E890000}"/>
    <cellStyle name="Normal 3 4 3 2 8" xfId="39147" xr:uid="{00000000-0005-0000-0000-00003F890000}"/>
    <cellStyle name="Normal 3 4 3 2 9" xfId="44215" xr:uid="{647A5383-EE26-46C6-941F-5511C031D255}"/>
    <cellStyle name="Normal 3 4 3 3" xfId="1736" xr:uid="{00000000-0005-0000-0000-000040890000}"/>
    <cellStyle name="Normal 3 4 3 3 2" xfId="4178" xr:uid="{00000000-0005-0000-0000-000041890000}"/>
    <cellStyle name="Normal 3 4 3 3 2 2" xfId="18288" xr:uid="{00000000-0005-0000-0000-000042890000}"/>
    <cellStyle name="Normal 3 4 3 3 2 2 2" xfId="31181" xr:uid="{00000000-0005-0000-0000-000043890000}"/>
    <cellStyle name="Normal 3 4 3 3 2 3" xfId="13999" xr:uid="{00000000-0005-0000-0000-000044890000}"/>
    <cellStyle name="Normal 3 4 3 3 2 3 2" xfId="36066" xr:uid="{00000000-0005-0000-0000-000045890000}"/>
    <cellStyle name="Normal 3 4 3 3 2 4" xfId="9121" xr:uid="{00000000-0005-0000-0000-000046890000}"/>
    <cellStyle name="Normal 3 4 3 3 2 5" xfId="26246" xr:uid="{00000000-0005-0000-0000-000047890000}"/>
    <cellStyle name="Normal 3 4 3 3 2 6" xfId="41075" xr:uid="{00000000-0005-0000-0000-000048890000}"/>
    <cellStyle name="Normal 3 4 3 3 2 7" xfId="46138" xr:uid="{A06DF960-4F1B-4F23-B6BE-B8DA11DB6335}"/>
    <cellStyle name="Normal 3 4 3 3 3" xfId="6652" xr:uid="{00000000-0005-0000-0000-000049890000}"/>
    <cellStyle name="Normal 3 4 3 3 3 2" xfId="28745" xr:uid="{00000000-0005-0000-0000-00004A890000}"/>
    <cellStyle name="Normal 3 4 3 3 4" xfId="21054" xr:uid="{00000000-0005-0000-0000-00004B890000}"/>
    <cellStyle name="Normal 3 4 3 3 4 2" xfId="33630" xr:uid="{00000000-0005-0000-0000-00004C890000}"/>
    <cellStyle name="Normal 3 4 3 3 5" xfId="11563" xr:uid="{00000000-0005-0000-0000-00004D890000}"/>
    <cellStyle name="Normal 3 4 3 3 6" xfId="23704" xr:uid="{00000000-0005-0000-0000-00004E890000}"/>
    <cellStyle name="Normal 3 4 3 3 7" xfId="38534" xr:uid="{00000000-0005-0000-0000-00004F890000}"/>
    <cellStyle name="Normal 3 4 3 3 8" xfId="43602" xr:uid="{69396965-C2A2-4A9A-895D-2D86C4539D51}"/>
    <cellStyle name="Normal 3 4 3 4" xfId="3240" xr:uid="{00000000-0005-0000-0000-000050890000}"/>
    <cellStyle name="Normal 3 4 3 4 2" xfId="17350" xr:uid="{00000000-0005-0000-0000-000051890000}"/>
    <cellStyle name="Normal 3 4 3 4 2 2" xfId="30243" xr:uid="{00000000-0005-0000-0000-000052890000}"/>
    <cellStyle name="Normal 3 4 3 4 3" xfId="13061" xr:uid="{00000000-0005-0000-0000-000053890000}"/>
    <cellStyle name="Normal 3 4 3 4 3 2" xfId="35128" xr:uid="{00000000-0005-0000-0000-000054890000}"/>
    <cellStyle name="Normal 3 4 3 4 4" xfId="8183" xr:uid="{00000000-0005-0000-0000-000055890000}"/>
    <cellStyle name="Normal 3 4 3 4 5" xfId="25308" xr:uid="{00000000-0005-0000-0000-000056890000}"/>
    <cellStyle name="Normal 3 4 3 4 6" xfId="40137" xr:uid="{00000000-0005-0000-0000-000057890000}"/>
    <cellStyle name="Normal 3 4 3 4 7" xfId="45200" xr:uid="{56BCDFBA-7484-49A7-9F2A-37097003F6BA}"/>
    <cellStyle name="Normal 3 4 3 5" xfId="5714" xr:uid="{00000000-0005-0000-0000-000058890000}"/>
    <cellStyle name="Normal 3 4 3 5 2" xfId="27807" xr:uid="{00000000-0005-0000-0000-000059890000}"/>
    <cellStyle name="Normal 3 4 3 6" xfId="15813" xr:uid="{00000000-0005-0000-0000-00005A890000}"/>
    <cellStyle name="Normal 3 4 3 6 2" xfId="32692" xr:uid="{00000000-0005-0000-0000-00005B890000}"/>
    <cellStyle name="Normal 3 4 3 7" xfId="20116" xr:uid="{00000000-0005-0000-0000-00005C890000}"/>
    <cellStyle name="Normal 3 4 3 8" xfId="10625" xr:uid="{00000000-0005-0000-0000-00005D890000}"/>
    <cellStyle name="Normal 3 4 3 9" xfId="22766" xr:uid="{00000000-0005-0000-0000-00005E890000}"/>
    <cellStyle name="Normal 3 4 4" xfId="1265" xr:uid="{00000000-0005-0000-0000-00005F890000}"/>
    <cellStyle name="Normal 3 4 4 2" xfId="3710" xr:uid="{00000000-0005-0000-0000-000060890000}"/>
    <cellStyle name="Normal 3 4 4 2 2" xfId="17820" xr:uid="{00000000-0005-0000-0000-000061890000}"/>
    <cellStyle name="Normal 3 4 4 2 2 2" xfId="30713" xr:uid="{00000000-0005-0000-0000-000062890000}"/>
    <cellStyle name="Normal 3 4 4 2 3" xfId="13531" xr:uid="{00000000-0005-0000-0000-000063890000}"/>
    <cellStyle name="Normal 3 4 4 2 3 2" xfId="35598" xr:uid="{00000000-0005-0000-0000-000064890000}"/>
    <cellStyle name="Normal 3 4 4 2 4" xfId="8653" xr:uid="{00000000-0005-0000-0000-000065890000}"/>
    <cellStyle name="Normal 3 4 4 2 5" xfId="25778" xr:uid="{00000000-0005-0000-0000-000066890000}"/>
    <cellStyle name="Normal 3 4 4 2 6" xfId="40607" xr:uid="{00000000-0005-0000-0000-000067890000}"/>
    <cellStyle name="Normal 3 4 4 2 7" xfId="45670" xr:uid="{FBFE54B2-7B00-457E-849D-37CA1AEF65BD}"/>
    <cellStyle name="Normal 3 4 4 3" xfId="6184" xr:uid="{00000000-0005-0000-0000-000068890000}"/>
    <cellStyle name="Normal 3 4 4 3 2" xfId="28277" xr:uid="{00000000-0005-0000-0000-000069890000}"/>
    <cellStyle name="Normal 3 4 4 4" xfId="15327" xr:uid="{00000000-0005-0000-0000-00006A890000}"/>
    <cellStyle name="Normal 3 4 4 4 2" xfId="33162" xr:uid="{00000000-0005-0000-0000-00006B890000}"/>
    <cellStyle name="Normal 3 4 4 5" xfId="20586" xr:uid="{00000000-0005-0000-0000-00006C890000}"/>
    <cellStyle name="Normal 3 4 4 6" xfId="11095" xr:uid="{00000000-0005-0000-0000-00006D890000}"/>
    <cellStyle name="Normal 3 4 4 7" xfId="23236" xr:uid="{00000000-0005-0000-0000-00006E890000}"/>
    <cellStyle name="Normal 3 4 4 8" xfId="38066" xr:uid="{00000000-0005-0000-0000-00006F890000}"/>
    <cellStyle name="Normal 3 4 4 9" xfId="43134" xr:uid="{1C977692-9697-4B6F-8839-28F90B8E7AC7}"/>
    <cellStyle name="Normal 3 4 5" xfId="1881" xr:uid="{00000000-0005-0000-0000-000070890000}"/>
    <cellStyle name="Normal 3 4 5 2" xfId="4323" xr:uid="{00000000-0005-0000-0000-000071890000}"/>
    <cellStyle name="Normal 3 4 5 2 2" xfId="18433" xr:uid="{00000000-0005-0000-0000-000072890000}"/>
    <cellStyle name="Normal 3 4 5 2 2 2" xfId="31326" xr:uid="{00000000-0005-0000-0000-000073890000}"/>
    <cellStyle name="Normal 3 4 5 2 3" xfId="14144" xr:uid="{00000000-0005-0000-0000-000074890000}"/>
    <cellStyle name="Normal 3 4 5 2 3 2" xfId="36211" xr:uid="{00000000-0005-0000-0000-000075890000}"/>
    <cellStyle name="Normal 3 4 5 2 4" xfId="9266" xr:uid="{00000000-0005-0000-0000-000076890000}"/>
    <cellStyle name="Normal 3 4 5 2 5" xfId="26391" xr:uid="{00000000-0005-0000-0000-000077890000}"/>
    <cellStyle name="Normal 3 4 5 2 6" xfId="41220" xr:uid="{00000000-0005-0000-0000-000078890000}"/>
    <cellStyle name="Normal 3 4 5 2 7" xfId="46283" xr:uid="{34AA3696-A533-4673-B34E-A2EBCCA1B4E6}"/>
    <cellStyle name="Normal 3 4 5 3" xfId="6797" xr:uid="{00000000-0005-0000-0000-000079890000}"/>
    <cellStyle name="Normal 3 4 5 3 2" xfId="28890" xr:uid="{00000000-0005-0000-0000-00007A890000}"/>
    <cellStyle name="Normal 3 4 5 4" xfId="15958" xr:uid="{00000000-0005-0000-0000-00007B890000}"/>
    <cellStyle name="Normal 3 4 5 4 2" xfId="33775" xr:uid="{00000000-0005-0000-0000-00007C890000}"/>
    <cellStyle name="Normal 3 4 5 5" xfId="21199" xr:uid="{00000000-0005-0000-0000-00007D890000}"/>
    <cellStyle name="Normal 3 4 5 6" xfId="11708" xr:uid="{00000000-0005-0000-0000-00007E890000}"/>
    <cellStyle name="Normal 3 4 5 7" xfId="23849" xr:uid="{00000000-0005-0000-0000-00007F890000}"/>
    <cellStyle name="Normal 3 4 5 8" xfId="38679" xr:uid="{00000000-0005-0000-0000-000080890000}"/>
    <cellStyle name="Normal 3 4 5 9" xfId="43747" xr:uid="{9AFF486E-3FEE-45F9-9B62-DFA6D23F5DD5}"/>
    <cellStyle name="Normal 3 4 6" xfId="2540" xr:uid="{00000000-0005-0000-0000-000081890000}"/>
    <cellStyle name="Normal 3 4 6 2" xfId="4982" xr:uid="{00000000-0005-0000-0000-000082890000}"/>
    <cellStyle name="Normal 3 4 6 2 2" xfId="19092" xr:uid="{00000000-0005-0000-0000-000083890000}"/>
    <cellStyle name="Normal 3 4 6 2 2 2" xfId="31985" xr:uid="{00000000-0005-0000-0000-000084890000}"/>
    <cellStyle name="Normal 3 4 6 2 3" xfId="14803" xr:uid="{00000000-0005-0000-0000-000085890000}"/>
    <cellStyle name="Normal 3 4 6 2 3 2" xfId="36870" xr:uid="{00000000-0005-0000-0000-000086890000}"/>
    <cellStyle name="Normal 3 4 6 2 4" xfId="9925" xr:uid="{00000000-0005-0000-0000-000087890000}"/>
    <cellStyle name="Normal 3 4 6 2 5" xfId="27050" xr:uid="{00000000-0005-0000-0000-000088890000}"/>
    <cellStyle name="Normal 3 4 6 2 6" xfId="41879" xr:uid="{00000000-0005-0000-0000-000089890000}"/>
    <cellStyle name="Normal 3 4 6 2 7" xfId="46942" xr:uid="{B11049C4-9607-4328-982C-76F988B7BB7C}"/>
    <cellStyle name="Normal 3 4 6 3" xfId="7456" xr:uid="{00000000-0005-0000-0000-00008A890000}"/>
    <cellStyle name="Normal 3 4 6 3 2" xfId="29549" xr:uid="{00000000-0005-0000-0000-00008B890000}"/>
    <cellStyle name="Normal 3 4 6 4" xfId="16617" xr:uid="{00000000-0005-0000-0000-00008C890000}"/>
    <cellStyle name="Normal 3 4 6 4 2" xfId="34434" xr:uid="{00000000-0005-0000-0000-00008D890000}"/>
    <cellStyle name="Normal 3 4 6 5" xfId="21858" xr:uid="{00000000-0005-0000-0000-00008E890000}"/>
    <cellStyle name="Normal 3 4 6 6" xfId="12367" xr:uid="{00000000-0005-0000-0000-00008F890000}"/>
    <cellStyle name="Normal 3 4 6 7" xfId="24508" xr:uid="{00000000-0005-0000-0000-000090890000}"/>
    <cellStyle name="Normal 3 4 6 8" xfId="39338" xr:uid="{00000000-0005-0000-0000-000091890000}"/>
    <cellStyle name="Normal 3 4 6 9" xfId="44406" xr:uid="{AC4E8565-B111-4BA4-94CD-D97DFB460C81}"/>
    <cellStyle name="Normal 3 4 7" xfId="990" xr:uid="{00000000-0005-0000-0000-000092890000}"/>
    <cellStyle name="Normal 3 4 7 2" xfId="3435" xr:uid="{00000000-0005-0000-0000-000093890000}"/>
    <cellStyle name="Normal 3 4 7 2 2" xfId="17545" xr:uid="{00000000-0005-0000-0000-000094890000}"/>
    <cellStyle name="Normal 3 4 7 2 2 2" xfId="30438" xr:uid="{00000000-0005-0000-0000-000095890000}"/>
    <cellStyle name="Normal 3 4 7 2 3" xfId="13256" xr:uid="{00000000-0005-0000-0000-000096890000}"/>
    <cellStyle name="Normal 3 4 7 2 3 2" xfId="35323" xr:uid="{00000000-0005-0000-0000-000097890000}"/>
    <cellStyle name="Normal 3 4 7 2 4" xfId="8378" xr:uid="{00000000-0005-0000-0000-000098890000}"/>
    <cellStyle name="Normal 3 4 7 2 5" xfId="25503" xr:uid="{00000000-0005-0000-0000-000099890000}"/>
    <cellStyle name="Normal 3 4 7 2 6" xfId="40332" xr:uid="{00000000-0005-0000-0000-00009A890000}"/>
    <cellStyle name="Normal 3 4 7 2 7" xfId="45395" xr:uid="{905774BA-B909-405C-A26A-392C91730972}"/>
    <cellStyle name="Normal 3 4 7 3" xfId="5909" xr:uid="{00000000-0005-0000-0000-00009B890000}"/>
    <cellStyle name="Normal 3 4 7 3 2" xfId="28002" xr:uid="{00000000-0005-0000-0000-00009C890000}"/>
    <cellStyle name="Normal 3 4 7 4" xfId="20311" xr:uid="{00000000-0005-0000-0000-00009D890000}"/>
    <cellStyle name="Normal 3 4 7 4 2" xfId="32887" xr:uid="{00000000-0005-0000-0000-00009E890000}"/>
    <cellStyle name="Normal 3 4 7 5" xfId="10820" xr:uid="{00000000-0005-0000-0000-00009F890000}"/>
    <cellStyle name="Normal 3 4 7 6" xfId="22961" xr:uid="{00000000-0005-0000-0000-0000A0890000}"/>
    <cellStyle name="Normal 3 4 7 7" xfId="37791" xr:uid="{00000000-0005-0000-0000-0000A1890000}"/>
    <cellStyle name="Normal 3 4 7 8" xfId="42859" xr:uid="{49B5FEF7-57A4-487B-8010-96E99532E0B2}"/>
    <cellStyle name="Normal 3 4 8" xfId="2772" xr:uid="{00000000-0005-0000-0000-0000A2890000}"/>
    <cellStyle name="Normal 3 4 8 2" xfId="16882" xr:uid="{00000000-0005-0000-0000-0000A3890000}"/>
    <cellStyle name="Normal 3 4 8 2 2" xfId="29775" xr:uid="{00000000-0005-0000-0000-0000A4890000}"/>
    <cellStyle name="Normal 3 4 8 3" xfId="12593" xr:uid="{00000000-0005-0000-0000-0000A5890000}"/>
    <cellStyle name="Normal 3 4 8 3 2" xfId="34660" xr:uid="{00000000-0005-0000-0000-0000A6890000}"/>
    <cellStyle name="Normal 3 4 8 4" xfId="7715" xr:uid="{00000000-0005-0000-0000-0000A7890000}"/>
    <cellStyle name="Normal 3 4 8 5" xfId="24840" xr:uid="{00000000-0005-0000-0000-0000A8890000}"/>
    <cellStyle name="Normal 3 4 8 6" xfId="39669" xr:uid="{00000000-0005-0000-0000-0000A9890000}"/>
    <cellStyle name="Normal 3 4 8 7" xfId="44732" xr:uid="{C40FDB8D-4B86-4BBC-8361-E60DA2DF2BE6}"/>
    <cellStyle name="Normal 3 4 9" xfId="5246" xr:uid="{00000000-0005-0000-0000-0000AA890000}"/>
    <cellStyle name="Normal 3 4 9 2" xfId="27339" xr:uid="{00000000-0005-0000-0000-0000AB890000}"/>
    <cellStyle name="Normal 3 5" xfId="162" xr:uid="{00000000-0005-0000-0000-0000AC890000}"/>
    <cellStyle name="Normal 3 5 10" xfId="14991" xr:uid="{00000000-0005-0000-0000-0000AD890000}"/>
    <cellStyle name="Normal 3 5 10 2" xfId="32161" xr:uid="{00000000-0005-0000-0000-0000AE890000}"/>
    <cellStyle name="Normal 3 5 11" xfId="19321" xr:uid="{00000000-0005-0000-0000-0000AF890000}"/>
    <cellStyle name="Normal 3 5 12" xfId="19569" xr:uid="{00000000-0005-0000-0000-0000B0890000}"/>
    <cellStyle name="Normal 3 5 13" xfId="10094" xr:uid="{00000000-0005-0000-0000-0000B1890000}"/>
    <cellStyle name="Normal 3 5 14" xfId="22235" xr:uid="{00000000-0005-0000-0000-0000B2890000}"/>
    <cellStyle name="Normal 3 5 15" xfId="37065" xr:uid="{00000000-0005-0000-0000-0000B3890000}"/>
    <cellStyle name="Normal 3 5 16" xfId="42135" xr:uid="{DBD5346A-FBB6-40B5-847A-79BAC3272775}"/>
    <cellStyle name="Normal 3 5 2" xfId="367" xr:uid="{00000000-0005-0000-0000-0000B4890000}"/>
    <cellStyle name="Normal 3 5 2 10" xfId="37231" xr:uid="{00000000-0005-0000-0000-0000B5890000}"/>
    <cellStyle name="Normal 3 5 2 11" xfId="42299" xr:uid="{64264599-0186-4BD7-84D4-AB9668657265}"/>
    <cellStyle name="Normal 3 5 2 2" xfId="1984" xr:uid="{00000000-0005-0000-0000-0000B6890000}"/>
    <cellStyle name="Normal 3 5 2 2 2" xfId="4426" xr:uid="{00000000-0005-0000-0000-0000B7890000}"/>
    <cellStyle name="Normal 3 5 2 2 2 2" xfId="18536" xr:uid="{00000000-0005-0000-0000-0000B8890000}"/>
    <cellStyle name="Normal 3 5 2 2 2 2 2" xfId="31429" xr:uid="{00000000-0005-0000-0000-0000B9890000}"/>
    <cellStyle name="Normal 3 5 2 2 2 3" xfId="14247" xr:uid="{00000000-0005-0000-0000-0000BA890000}"/>
    <cellStyle name="Normal 3 5 2 2 2 3 2" xfId="36314" xr:uid="{00000000-0005-0000-0000-0000BB890000}"/>
    <cellStyle name="Normal 3 5 2 2 2 4" xfId="9369" xr:uid="{00000000-0005-0000-0000-0000BC890000}"/>
    <cellStyle name="Normal 3 5 2 2 2 5" xfId="26494" xr:uid="{00000000-0005-0000-0000-0000BD890000}"/>
    <cellStyle name="Normal 3 5 2 2 2 6" xfId="41323" xr:uid="{00000000-0005-0000-0000-0000BE890000}"/>
    <cellStyle name="Normal 3 5 2 2 2 7" xfId="46386" xr:uid="{9AA58277-6933-4892-BBE9-C020E3A04282}"/>
    <cellStyle name="Normal 3 5 2 2 3" xfId="6900" xr:uid="{00000000-0005-0000-0000-0000BF890000}"/>
    <cellStyle name="Normal 3 5 2 2 3 2" xfId="28993" xr:uid="{00000000-0005-0000-0000-0000C0890000}"/>
    <cellStyle name="Normal 3 5 2 2 4" xfId="16061" xr:uid="{00000000-0005-0000-0000-0000C1890000}"/>
    <cellStyle name="Normal 3 5 2 2 4 2" xfId="33878" xr:uid="{00000000-0005-0000-0000-0000C2890000}"/>
    <cellStyle name="Normal 3 5 2 2 5" xfId="21302" xr:uid="{00000000-0005-0000-0000-0000C3890000}"/>
    <cellStyle name="Normal 3 5 2 2 6" xfId="11811" xr:uid="{00000000-0005-0000-0000-0000C4890000}"/>
    <cellStyle name="Normal 3 5 2 2 7" xfId="23952" xr:uid="{00000000-0005-0000-0000-0000C5890000}"/>
    <cellStyle name="Normal 3 5 2 2 8" xfId="38782" xr:uid="{00000000-0005-0000-0000-0000C6890000}"/>
    <cellStyle name="Normal 3 5 2 2 9" xfId="43850" xr:uid="{44515D0C-54F5-4BC8-B234-AD7DAE00A563}"/>
    <cellStyle name="Normal 3 5 2 3" xfId="1371" xr:uid="{00000000-0005-0000-0000-0000C7890000}"/>
    <cellStyle name="Normal 3 5 2 3 2" xfId="3813" xr:uid="{00000000-0005-0000-0000-0000C8890000}"/>
    <cellStyle name="Normal 3 5 2 3 2 2" xfId="17923" xr:uid="{00000000-0005-0000-0000-0000C9890000}"/>
    <cellStyle name="Normal 3 5 2 3 2 2 2" xfId="30816" xr:uid="{00000000-0005-0000-0000-0000CA890000}"/>
    <cellStyle name="Normal 3 5 2 3 2 3" xfId="13634" xr:uid="{00000000-0005-0000-0000-0000CB890000}"/>
    <cellStyle name="Normal 3 5 2 3 2 3 2" xfId="35701" xr:uid="{00000000-0005-0000-0000-0000CC890000}"/>
    <cellStyle name="Normal 3 5 2 3 2 4" xfId="8756" xr:uid="{00000000-0005-0000-0000-0000CD890000}"/>
    <cellStyle name="Normal 3 5 2 3 2 5" xfId="25881" xr:uid="{00000000-0005-0000-0000-0000CE890000}"/>
    <cellStyle name="Normal 3 5 2 3 2 6" xfId="40710" xr:uid="{00000000-0005-0000-0000-0000CF890000}"/>
    <cellStyle name="Normal 3 5 2 3 2 7" xfId="45773" xr:uid="{F114D8A2-A605-4C87-B723-056E3B2FF0AB}"/>
    <cellStyle name="Normal 3 5 2 3 3" xfId="6287" xr:uid="{00000000-0005-0000-0000-0000D0890000}"/>
    <cellStyle name="Normal 3 5 2 3 3 2" xfId="28380" xr:uid="{00000000-0005-0000-0000-0000D1890000}"/>
    <cellStyle name="Normal 3 5 2 3 4" xfId="20689" xr:uid="{00000000-0005-0000-0000-0000D2890000}"/>
    <cellStyle name="Normal 3 5 2 3 4 2" xfId="33265" xr:uid="{00000000-0005-0000-0000-0000D3890000}"/>
    <cellStyle name="Normal 3 5 2 3 5" xfId="11198" xr:uid="{00000000-0005-0000-0000-0000D4890000}"/>
    <cellStyle name="Normal 3 5 2 3 6" xfId="23339" xr:uid="{00000000-0005-0000-0000-0000D5890000}"/>
    <cellStyle name="Normal 3 5 2 3 7" xfId="38169" xr:uid="{00000000-0005-0000-0000-0000D6890000}"/>
    <cellStyle name="Normal 3 5 2 3 8" xfId="43237" xr:uid="{FDCA1CE0-D67C-44E0-84A5-00A761AED5D0}"/>
    <cellStyle name="Normal 3 5 2 4" xfId="2875" xr:uid="{00000000-0005-0000-0000-0000D7890000}"/>
    <cellStyle name="Normal 3 5 2 4 2" xfId="16985" xr:uid="{00000000-0005-0000-0000-0000D8890000}"/>
    <cellStyle name="Normal 3 5 2 4 2 2" xfId="29878" xr:uid="{00000000-0005-0000-0000-0000D9890000}"/>
    <cellStyle name="Normal 3 5 2 4 3" xfId="12696" xr:uid="{00000000-0005-0000-0000-0000DA890000}"/>
    <cellStyle name="Normal 3 5 2 4 3 2" xfId="34763" xr:uid="{00000000-0005-0000-0000-0000DB890000}"/>
    <cellStyle name="Normal 3 5 2 4 4" xfId="7818" xr:uid="{00000000-0005-0000-0000-0000DC890000}"/>
    <cellStyle name="Normal 3 5 2 4 5" xfId="24943" xr:uid="{00000000-0005-0000-0000-0000DD890000}"/>
    <cellStyle name="Normal 3 5 2 4 6" xfId="39772" xr:uid="{00000000-0005-0000-0000-0000DE890000}"/>
    <cellStyle name="Normal 3 5 2 4 7" xfId="44835" xr:uid="{45685A7A-AAB9-4934-A964-4EC481771D84}"/>
    <cellStyle name="Normal 3 5 2 5" xfId="5349" xr:uid="{00000000-0005-0000-0000-0000DF890000}"/>
    <cellStyle name="Normal 3 5 2 5 2" xfId="27442" xr:uid="{00000000-0005-0000-0000-0000E0890000}"/>
    <cellStyle name="Normal 3 5 2 6" xfId="15430" xr:uid="{00000000-0005-0000-0000-0000E1890000}"/>
    <cellStyle name="Normal 3 5 2 6 2" xfId="32327" xr:uid="{00000000-0005-0000-0000-0000E2890000}"/>
    <cellStyle name="Normal 3 5 2 7" xfId="19733" xr:uid="{00000000-0005-0000-0000-0000E3890000}"/>
    <cellStyle name="Normal 3 5 2 8" xfId="10260" xr:uid="{00000000-0005-0000-0000-0000E4890000}"/>
    <cellStyle name="Normal 3 5 2 9" xfId="22401" xr:uid="{00000000-0005-0000-0000-0000E5890000}"/>
    <cellStyle name="Normal 3 5 3" xfId="775" xr:uid="{00000000-0005-0000-0000-0000E6890000}"/>
    <cellStyle name="Normal 3 5 3 10" xfId="37597" xr:uid="{00000000-0005-0000-0000-0000E7890000}"/>
    <cellStyle name="Normal 3 5 3 11" xfId="42665" xr:uid="{CE197D95-D4DA-42D5-9720-E0F47AB6DF5A}"/>
    <cellStyle name="Normal 3 5 3 2" xfId="2350" xr:uid="{00000000-0005-0000-0000-0000E8890000}"/>
    <cellStyle name="Normal 3 5 3 2 2" xfId="4792" xr:uid="{00000000-0005-0000-0000-0000E9890000}"/>
    <cellStyle name="Normal 3 5 3 2 2 2" xfId="18902" xr:uid="{00000000-0005-0000-0000-0000EA890000}"/>
    <cellStyle name="Normal 3 5 3 2 2 2 2" xfId="31795" xr:uid="{00000000-0005-0000-0000-0000EB890000}"/>
    <cellStyle name="Normal 3 5 3 2 2 3" xfId="14613" xr:uid="{00000000-0005-0000-0000-0000EC890000}"/>
    <cellStyle name="Normal 3 5 3 2 2 3 2" xfId="36680" xr:uid="{00000000-0005-0000-0000-0000ED890000}"/>
    <cellStyle name="Normal 3 5 3 2 2 4" xfId="9735" xr:uid="{00000000-0005-0000-0000-0000EE890000}"/>
    <cellStyle name="Normal 3 5 3 2 2 5" xfId="26860" xr:uid="{00000000-0005-0000-0000-0000EF890000}"/>
    <cellStyle name="Normal 3 5 3 2 2 6" xfId="41689" xr:uid="{00000000-0005-0000-0000-0000F0890000}"/>
    <cellStyle name="Normal 3 5 3 2 2 7" xfId="46752" xr:uid="{4B374393-652A-4527-AAA0-50AE0FA00E6E}"/>
    <cellStyle name="Normal 3 5 3 2 3" xfId="7266" xr:uid="{00000000-0005-0000-0000-0000F1890000}"/>
    <cellStyle name="Normal 3 5 3 2 3 2" xfId="29359" xr:uid="{00000000-0005-0000-0000-0000F2890000}"/>
    <cellStyle name="Normal 3 5 3 2 4" xfId="16427" xr:uid="{00000000-0005-0000-0000-0000F3890000}"/>
    <cellStyle name="Normal 3 5 3 2 4 2" xfId="34244" xr:uid="{00000000-0005-0000-0000-0000F4890000}"/>
    <cellStyle name="Normal 3 5 3 2 5" xfId="21668" xr:uid="{00000000-0005-0000-0000-0000F5890000}"/>
    <cellStyle name="Normal 3 5 3 2 6" xfId="12177" xr:uid="{00000000-0005-0000-0000-0000F6890000}"/>
    <cellStyle name="Normal 3 5 3 2 7" xfId="24318" xr:uid="{00000000-0005-0000-0000-0000F7890000}"/>
    <cellStyle name="Normal 3 5 3 2 8" xfId="39148" xr:uid="{00000000-0005-0000-0000-0000F8890000}"/>
    <cellStyle name="Normal 3 5 3 2 9" xfId="44216" xr:uid="{0298E177-7066-42BB-AB02-6692C142BFF0}"/>
    <cellStyle name="Normal 3 5 3 3" xfId="1737" xr:uid="{00000000-0005-0000-0000-0000F9890000}"/>
    <cellStyle name="Normal 3 5 3 3 2" xfId="4179" xr:uid="{00000000-0005-0000-0000-0000FA890000}"/>
    <cellStyle name="Normal 3 5 3 3 2 2" xfId="18289" xr:uid="{00000000-0005-0000-0000-0000FB890000}"/>
    <cellStyle name="Normal 3 5 3 3 2 2 2" xfId="31182" xr:uid="{00000000-0005-0000-0000-0000FC890000}"/>
    <cellStyle name="Normal 3 5 3 3 2 3" xfId="14000" xr:uid="{00000000-0005-0000-0000-0000FD890000}"/>
    <cellStyle name="Normal 3 5 3 3 2 3 2" xfId="36067" xr:uid="{00000000-0005-0000-0000-0000FE890000}"/>
    <cellStyle name="Normal 3 5 3 3 2 4" xfId="9122" xr:uid="{00000000-0005-0000-0000-0000FF890000}"/>
    <cellStyle name="Normal 3 5 3 3 2 5" xfId="26247" xr:uid="{00000000-0005-0000-0000-0000008A0000}"/>
    <cellStyle name="Normal 3 5 3 3 2 6" xfId="41076" xr:uid="{00000000-0005-0000-0000-0000018A0000}"/>
    <cellStyle name="Normal 3 5 3 3 2 7" xfId="46139" xr:uid="{37205AE4-0F28-4322-8DEB-AEF3CC890069}"/>
    <cellStyle name="Normal 3 5 3 3 3" xfId="6653" xr:uid="{00000000-0005-0000-0000-0000028A0000}"/>
    <cellStyle name="Normal 3 5 3 3 3 2" xfId="28746" xr:uid="{00000000-0005-0000-0000-0000038A0000}"/>
    <cellStyle name="Normal 3 5 3 3 4" xfId="21055" xr:uid="{00000000-0005-0000-0000-0000048A0000}"/>
    <cellStyle name="Normal 3 5 3 3 4 2" xfId="33631" xr:uid="{00000000-0005-0000-0000-0000058A0000}"/>
    <cellStyle name="Normal 3 5 3 3 5" xfId="11564" xr:uid="{00000000-0005-0000-0000-0000068A0000}"/>
    <cellStyle name="Normal 3 5 3 3 6" xfId="23705" xr:uid="{00000000-0005-0000-0000-0000078A0000}"/>
    <cellStyle name="Normal 3 5 3 3 7" xfId="38535" xr:uid="{00000000-0005-0000-0000-0000088A0000}"/>
    <cellStyle name="Normal 3 5 3 3 8" xfId="43603" xr:uid="{F63DC64D-453B-40D4-8428-5AF8870EA472}"/>
    <cellStyle name="Normal 3 5 3 4" xfId="3241" xr:uid="{00000000-0005-0000-0000-0000098A0000}"/>
    <cellStyle name="Normal 3 5 3 4 2" xfId="17351" xr:uid="{00000000-0005-0000-0000-00000A8A0000}"/>
    <cellStyle name="Normal 3 5 3 4 2 2" xfId="30244" xr:uid="{00000000-0005-0000-0000-00000B8A0000}"/>
    <cellStyle name="Normal 3 5 3 4 3" xfId="13062" xr:uid="{00000000-0005-0000-0000-00000C8A0000}"/>
    <cellStyle name="Normal 3 5 3 4 3 2" xfId="35129" xr:uid="{00000000-0005-0000-0000-00000D8A0000}"/>
    <cellStyle name="Normal 3 5 3 4 4" xfId="8184" xr:uid="{00000000-0005-0000-0000-00000E8A0000}"/>
    <cellStyle name="Normal 3 5 3 4 5" xfId="25309" xr:uid="{00000000-0005-0000-0000-00000F8A0000}"/>
    <cellStyle name="Normal 3 5 3 4 6" xfId="40138" xr:uid="{00000000-0005-0000-0000-0000108A0000}"/>
    <cellStyle name="Normal 3 5 3 4 7" xfId="45201" xr:uid="{DFA097F0-CAA1-4345-88A4-12116DCB526E}"/>
    <cellStyle name="Normal 3 5 3 5" xfId="5715" xr:uid="{00000000-0005-0000-0000-0000118A0000}"/>
    <cellStyle name="Normal 3 5 3 5 2" xfId="27808" xr:uid="{00000000-0005-0000-0000-0000128A0000}"/>
    <cellStyle name="Normal 3 5 3 6" xfId="15814" xr:uid="{00000000-0005-0000-0000-0000138A0000}"/>
    <cellStyle name="Normal 3 5 3 6 2" xfId="32693" xr:uid="{00000000-0005-0000-0000-0000148A0000}"/>
    <cellStyle name="Normal 3 5 3 7" xfId="20117" xr:uid="{00000000-0005-0000-0000-0000158A0000}"/>
    <cellStyle name="Normal 3 5 3 8" xfId="10626" xr:uid="{00000000-0005-0000-0000-0000168A0000}"/>
    <cellStyle name="Normal 3 5 3 9" xfId="22767" xr:uid="{00000000-0005-0000-0000-0000178A0000}"/>
    <cellStyle name="Normal 3 5 4" xfId="1204" xr:uid="{00000000-0005-0000-0000-0000188A0000}"/>
    <cellStyle name="Normal 3 5 4 2" xfId="3649" xr:uid="{00000000-0005-0000-0000-0000198A0000}"/>
    <cellStyle name="Normal 3 5 4 2 2" xfId="17759" xr:uid="{00000000-0005-0000-0000-00001A8A0000}"/>
    <cellStyle name="Normal 3 5 4 2 2 2" xfId="30652" xr:uid="{00000000-0005-0000-0000-00001B8A0000}"/>
    <cellStyle name="Normal 3 5 4 2 3" xfId="13470" xr:uid="{00000000-0005-0000-0000-00001C8A0000}"/>
    <cellStyle name="Normal 3 5 4 2 3 2" xfId="35537" xr:uid="{00000000-0005-0000-0000-00001D8A0000}"/>
    <cellStyle name="Normal 3 5 4 2 4" xfId="8592" xr:uid="{00000000-0005-0000-0000-00001E8A0000}"/>
    <cellStyle name="Normal 3 5 4 2 5" xfId="25717" xr:uid="{00000000-0005-0000-0000-00001F8A0000}"/>
    <cellStyle name="Normal 3 5 4 2 6" xfId="40546" xr:uid="{00000000-0005-0000-0000-0000208A0000}"/>
    <cellStyle name="Normal 3 5 4 2 7" xfId="45609" xr:uid="{6B85E54C-395F-4C20-BE4A-85F395DDEEB6}"/>
    <cellStyle name="Normal 3 5 4 3" xfId="6123" xr:uid="{00000000-0005-0000-0000-0000218A0000}"/>
    <cellStyle name="Normal 3 5 4 3 2" xfId="28216" xr:uid="{00000000-0005-0000-0000-0000228A0000}"/>
    <cellStyle name="Normal 3 5 4 4" xfId="15266" xr:uid="{00000000-0005-0000-0000-0000238A0000}"/>
    <cellStyle name="Normal 3 5 4 4 2" xfId="33101" xr:uid="{00000000-0005-0000-0000-0000248A0000}"/>
    <cellStyle name="Normal 3 5 4 5" xfId="20525" xr:uid="{00000000-0005-0000-0000-0000258A0000}"/>
    <cellStyle name="Normal 3 5 4 6" xfId="11034" xr:uid="{00000000-0005-0000-0000-0000268A0000}"/>
    <cellStyle name="Normal 3 5 4 7" xfId="23175" xr:uid="{00000000-0005-0000-0000-0000278A0000}"/>
    <cellStyle name="Normal 3 5 4 8" xfId="38005" xr:uid="{00000000-0005-0000-0000-0000288A0000}"/>
    <cellStyle name="Normal 3 5 4 9" xfId="43073" xr:uid="{95904568-1D0B-42FE-A6EE-59983B2AD265}"/>
    <cellStyle name="Normal 3 5 5" xfId="1820" xr:uid="{00000000-0005-0000-0000-0000298A0000}"/>
    <cellStyle name="Normal 3 5 5 2" xfId="4262" xr:uid="{00000000-0005-0000-0000-00002A8A0000}"/>
    <cellStyle name="Normal 3 5 5 2 2" xfId="18372" xr:uid="{00000000-0005-0000-0000-00002B8A0000}"/>
    <cellStyle name="Normal 3 5 5 2 2 2" xfId="31265" xr:uid="{00000000-0005-0000-0000-00002C8A0000}"/>
    <cellStyle name="Normal 3 5 5 2 3" xfId="14083" xr:uid="{00000000-0005-0000-0000-00002D8A0000}"/>
    <cellStyle name="Normal 3 5 5 2 3 2" xfId="36150" xr:uid="{00000000-0005-0000-0000-00002E8A0000}"/>
    <cellStyle name="Normal 3 5 5 2 4" xfId="9205" xr:uid="{00000000-0005-0000-0000-00002F8A0000}"/>
    <cellStyle name="Normal 3 5 5 2 5" xfId="26330" xr:uid="{00000000-0005-0000-0000-0000308A0000}"/>
    <cellStyle name="Normal 3 5 5 2 6" xfId="41159" xr:uid="{00000000-0005-0000-0000-0000318A0000}"/>
    <cellStyle name="Normal 3 5 5 2 7" xfId="46222" xr:uid="{B37118FD-F1F7-400D-A8B3-7A3CF0B9B2E5}"/>
    <cellStyle name="Normal 3 5 5 3" xfId="6736" xr:uid="{00000000-0005-0000-0000-0000328A0000}"/>
    <cellStyle name="Normal 3 5 5 3 2" xfId="28829" xr:uid="{00000000-0005-0000-0000-0000338A0000}"/>
    <cellStyle name="Normal 3 5 5 4" xfId="15897" xr:uid="{00000000-0005-0000-0000-0000348A0000}"/>
    <cellStyle name="Normal 3 5 5 4 2" xfId="33714" xr:uid="{00000000-0005-0000-0000-0000358A0000}"/>
    <cellStyle name="Normal 3 5 5 5" xfId="21138" xr:uid="{00000000-0005-0000-0000-0000368A0000}"/>
    <cellStyle name="Normal 3 5 5 6" xfId="11647" xr:uid="{00000000-0005-0000-0000-0000378A0000}"/>
    <cellStyle name="Normal 3 5 5 7" xfId="23788" xr:uid="{00000000-0005-0000-0000-0000388A0000}"/>
    <cellStyle name="Normal 3 5 5 8" xfId="38618" xr:uid="{00000000-0005-0000-0000-0000398A0000}"/>
    <cellStyle name="Normal 3 5 5 9" xfId="43686" xr:uid="{5FFE16B3-EA6A-45DB-9764-2B6BDED44091}"/>
    <cellStyle name="Normal 3 5 6" xfId="2636" xr:uid="{00000000-0005-0000-0000-00003A8A0000}"/>
    <cellStyle name="Normal 3 5 6 2" xfId="5075" xr:uid="{00000000-0005-0000-0000-00003B8A0000}"/>
    <cellStyle name="Normal 3 5 6 2 2" xfId="19185" xr:uid="{00000000-0005-0000-0000-00003C8A0000}"/>
    <cellStyle name="Normal 3 5 6 2 2 2" xfId="32078" xr:uid="{00000000-0005-0000-0000-00003D8A0000}"/>
    <cellStyle name="Normal 3 5 6 2 3" xfId="14896" xr:uid="{00000000-0005-0000-0000-00003E8A0000}"/>
    <cellStyle name="Normal 3 5 6 2 3 2" xfId="36963" xr:uid="{00000000-0005-0000-0000-00003F8A0000}"/>
    <cellStyle name="Normal 3 5 6 2 4" xfId="10018" xr:uid="{00000000-0005-0000-0000-0000408A0000}"/>
    <cellStyle name="Normal 3 5 6 2 5" xfId="27143" xr:uid="{00000000-0005-0000-0000-0000418A0000}"/>
    <cellStyle name="Normal 3 5 6 2 6" xfId="41972" xr:uid="{00000000-0005-0000-0000-0000428A0000}"/>
    <cellStyle name="Normal 3 5 6 2 7" xfId="47035" xr:uid="{43F65601-D04D-455F-871C-C539E953667E}"/>
    <cellStyle name="Normal 3 5 6 3" xfId="7549" xr:uid="{00000000-0005-0000-0000-0000438A0000}"/>
    <cellStyle name="Normal 3 5 6 3 2" xfId="29642" xr:uid="{00000000-0005-0000-0000-0000448A0000}"/>
    <cellStyle name="Normal 3 5 6 4" xfId="16711" xr:uid="{00000000-0005-0000-0000-0000458A0000}"/>
    <cellStyle name="Normal 3 5 6 4 2" xfId="34527" xr:uid="{00000000-0005-0000-0000-0000468A0000}"/>
    <cellStyle name="Normal 3 5 6 5" xfId="21952" xr:uid="{00000000-0005-0000-0000-0000478A0000}"/>
    <cellStyle name="Normal 3 5 6 6" xfId="12460" xr:uid="{00000000-0005-0000-0000-0000488A0000}"/>
    <cellStyle name="Normal 3 5 6 7" xfId="24601" xr:uid="{00000000-0005-0000-0000-0000498A0000}"/>
    <cellStyle name="Normal 3 5 6 8" xfId="39431" xr:uid="{00000000-0005-0000-0000-00004A8A0000}"/>
    <cellStyle name="Normal 3 5 6 9" xfId="44499" xr:uid="{B72C4DE9-7C1F-491A-87C7-8E6B9C118249}"/>
    <cellStyle name="Normal 3 5 7" xfId="929" xr:uid="{00000000-0005-0000-0000-00004B8A0000}"/>
    <cellStyle name="Normal 3 5 7 2" xfId="3374" xr:uid="{00000000-0005-0000-0000-00004C8A0000}"/>
    <cellStyle name="Normal 3 5 7 2 2" xfId="17484" xr:uid="{00000000-0005-0000-0000-00004D8A0000}"/>
    <cellStyle name="Normal 3 5 7 2 2 2" xfId="30377" xr:uid="{00000000-0005-0000-0000-00004E8A0000}"/>
    <cellStyle name="Normal 3 5 7 2 3" xfId="13195" xr:uid="{00000000-0005-0000-0000-00004F8A0000}"/>
    <cellStyle name="Normal 3 5 7 2 3 2" xfId="35262" xr:uid="{00000000-0005-0000-0000-0000508A0000}"/>
    <cellStyle name="Normal 3 5 7 2 4" xfId="8317" xr:uid="{00000000-0005-0000-0000-0000518A0000}"/>
    <cellStyle name="Normal 3 5 7 2 5" xfId="25442" xr:uid="{00000000-0005-0000-0000-0000528A0000}"/>
    <cellStyle name="Normal 3 5 7 2 6" xfId="40271" xr:uid="{00000000-0005-0000-0000-0000538A0000}"/>
    <cellStyle name="Normal 3 5 7 2 7" xfId="45334" xr:uid="{8484DE40-B6DF-47C4-B327-4AA53A4844BE}"/>
    <cellStyle name="Normal 3 5 7 3" xfId="5848" xr:uid="{00000000-0005-0000-0000-0000548A0000}"/>
    <cellStyle name="Normal 3 5 7 3 2" xfId="27941" xr:uid="{00000000-0005-0000-0000-0000558A0000}"/>
    <cellStyle name="Normal 3 5 7 4" xfId="20250" xr:uid="{00000000-0005-0000-0000-0000568A0000}"/>
    <cellStyle name="Normal 3 5 7 4 2" xfId="32826" xr:uid="{00000000-0005-0000-0000-0000578A0000}"/>
    <cellStyle name="Normal 3 5 7 5" xfId="10759" xr:uid="{00000000-0005-0000-0000-0000588A0000}"/>
    <cellStyle name="Normal 3 5 7 6" xfId="22900" xr:uid="{00000000-0005-0000-0000-0000598A0000}"/>
    <cellStyle name="Normal 3 5 7 7" xfId="37730" xr:uid="{00000000-0005-0000-0000-00005A8A0000}"/>
    <cellStyle name="Normal 3 5 7 8" xfId="42798" xr:uid="{A7E12B5C-B554-41F9-8BE7-506EBAA0466E}"/>
    <cellStyle name="Normal 3 5 8" xfId="2711" xr:uid="{00000000-0005-0000-0000-00005B8A0000}"/>
    <cellStyle name="Normal 3 5 8 2" xfId="16827" xr:uid="{00000000-0005-0000-0000-00005C8A0000}"/>
    <cellStyle name="Normal 3 5 8 2 2" xfId="29714" xr:uid="{00000000-0005-0000-0000-00005D8A0000}"/>
    <cellStyle name="Normal 3 5 8 3" xfId="12532" xr:uid="{00000000-0005-0000-0000-00005E8A0000}"/>
    <cellStyle name="Normal 3 5 8 3 2" xfId="34599" xr:uid="{00000000-0005-0000-0000-00005F8A0000}"/>
    <cellStyle name="Normal 3 5 8 4" xfId="7660" xr:uid="{00000000-0005-0000-0000-0000608A0000}"/>
    <cellStyle name="Normal 3 5 8 5" xfId="24777" xr:uid="{00000000-0005-0000-0000-0000618A0000}"/>
    <cellStyle name="Normal 3 5 8 6" xfId="39606" xr:uid="{00000000-0005-0000-0000-0000628A0000}"/>
    <cellStyle name="Normal 3 5 8 7" xfId="44671" xr:uid="{E8C40D8C-7845-4DCC-ADE8-C31CADACC70B}"/>
    <cellStyle name="Normal 3 5 9" xfId="5182" xr:uid="{00000000-0005-0000-0000-0000638A0000}"/>
    <cellStyle name="Normal 3 5 9 2" xfId="27276" xr:uid="{00000000-0005-0000-0000-0000648A0000}"/>
    <cellStyle name="Normal 3 6" xfId="490" xr:uid="{00000000-0005-0000-0000-0000658A0000}"/>
    <cellStyle name="Normal 3 6 10" xfId="19441" xr:uid="{00000000-0005-0000-0000-0000668A0000}"/>
    <cellStyle name="Normal 3 6 11" xfId="19853" xr:uid="{00000000-0005-0000-0000-0000678A0000}"/>
    <cellStyle name="Normal 3 6 12" xfId="10380" xr:uid="{00000000-0005-0000-0000-0000688A0000}"/>
    <cellStyle name="Normal 3 6 13" xfId="22521" xr:uid="{00000000-0005-0000-0000-0000698A0000}"/>
    <cellStyle name="Normal 3 6 14" xfId="37351" xr:uid="{00000000-0005-0000-0000-00006A8A0000}"/>
    <cellStyle name="Normal 3 6 15" xfId="42419" xr:uid="{54CFED75-FD30-4C48-8176-5D2B5B4C1070}"/>
    <cellStyle name="Normal 3 6 2" xfId="776" xr:uid="{00000000-0005-0000-0000-00006B8A0000}"/>
    <cellStyle name="Normal 3 6 2 10" xfId="37598" xr:uid="{00000000-0005-0000-0000-00006C8A0000}"/>
    <cellStyle name="Normal 3 6 2 11" xfId="42666" xr:uid="{88CC20D4-4844-45C3-8EB1-BAFABF77C469}"/>
    <cellStyle name="Normal 3 6 2 2" xfId="2351" xr:uid="{00000000-0005-0000-0000-00006D8A0000}"/>
    <cellStyle name="Normal 3 6 2 2 2" xfId="4793" xr:uid="{00000000-0005-0000-0000-00006E8A0000}"/>
    <cellStyle name="Normal 3 6 2 2 2 2" xfId="18903" xr:uid="{00000000-0005-0000-0000-00006F8A0000}"/>
    <cellStyle name="Normal 3 6 2 2 2 2 2" xfId="31796" xr:uid="{00000000-0005-0000-0000-0000708A0000}"/>
    <cellStyle name="Normal 3 6 2 2 2 3" xfId="14614" xr:uid="{00000000-0005-0000-0000-0000718A0000}"/>
    <cellStyle name="Normal 3 6 2 2 2 3 2" xfId="36681" xr:uid="{00000000-0005-0000-0000-0000728A0000}"/>
    <cellStyle name="Normal 3 6 2 2 2 4" xfId="9736" xr:uid="{00000000-0005-0000-0000-0000738A0000}"/>
    <cellStyle name="Normal 3 6 2 2 2 5" xfId="26861" xr:uid="{00000000-0005-0000-0000-0000748A0000}"/>
    <cellStyle name="Normal 3 6 2 2 2 6" xfId="41690" xr:uid="{00000000-0005-0000-0000-0000758A0000}"/>
    <cellStyle name="Normal 3 6 2 2 2 7" xfId="46753" xr:uid="{A5F0BBAA-5EF8-49D2-B963-5198FD5FB201}"/>
    <cellStyle name="Normal 3 6 2 2 3" xfId="7267" xr:uid="{00000000-0005-0000-0000-0000768A0000}"/>
    <cellStyle name="Normal 3 6 2 2 3 2" xfId="29360" xr:uid="{00000000-0005-0000-0000-0000778A0000}"/>
    <cellStyle name="Normal 3 6 2 2 4" xfId="16428" xr:uid="{00000000-0005-0000-0000-0000788A0000}"/>
    <cellStyle name="Normal 3 6 2 2 4 2" xfId="34245" xr:uid="{00000000-0005-0000-0000-0000798A0000}"/>
    <cellStyle name="Normal 3 6 2 2 5" xfId="21669" xr:uid="{00000000-0005-0000-0000-00007A8A0000}"/>
    <cellStyle name="Normal 3 6 2 2 6" xfId="12178" xr:uid="{00000000-0005-0000-0000-00007B8A0000}"/>
    <cellStyle name="Normal 3 6 2 2 7" xfId="24319" xr:uid="{00000000-0005-0000-0000-00007C8A0000}"/>
    <cellStyle name="Normal 3 6 2 2 8" xfId="39149" xr:uid="{00000000-0005-0000-0000-00007D8A0000}"/>
    <cellStyle name="Normal 3 6 2 2 9" xfId="44217" xr:uid="{503DE130-2AE5-4202-9476-F1C5B3A2FDE0}"/>
    <cellStyle name="Normal 3 6 2 3" xfId="1738" xr:uid="{00000000-0005-0000-0000-00007E8A0000}"/>
    <cellStyle name="Normal 3 6 2 3 2" xfId="4180" xr:uid="{00000000-0005-0000-0000-00007F8A0000}"/>
    <cellStyle name="Normal 3 6 2 3 2 2" xfId="18290" xr:uid="{00000000-0005-0000-0000-0000808A0000}"/>
    <cellStyle name="Normal 3 6 2 3 2 2 2" xfId="31183" xr:uid="{00000000-0005-0000-0000-0000818A0000}"/>
    <cellStyle name="Normal 3 6 2 3 2 3" xfId="14001" xr:uid="{00000000-0005-0000-0000-0000828A0000}"/>
    <cellStyle name="Normal 3 6 2 3 2 3 2" xfId="36068" xr:uid="{00000000-0005-0000-0000-0000838A0000}"/>
    <cellStyle name="Normal 3 6 2 3 2 4" xfId="9123" xr:uid="{00000000-0005-0000-0000-0000848A0000}"/>
    <cellStyle name="Normal 3 6 2 3 2 5" xfId="26248" xr:uid="{00000000-0005-0000-0000-0000858A0000}"/>
    <cellStyle name="Normal 3 6 2 3 2 6" xfId="41077" xr:uid="{00000000-0005-0000-0000-0000868A0000}"/>
    <cellStyle name="Normal 3 6 2 3 2 7" xfId="46140" xr:uid="{DD651B6B-1AA6-4D5E-9CDF-6F046CC23169}"/>
    <cellStyle name="Normal 3 6 2 3 3" xfId="6654" xr:uid="{00000000-0005-0000-0000-0000878A0000}"/>
    <cellStyle name="Normal 3 6 2 3 3 2" xfId="28747" xr:uid="{00000000-0005-0000-0000-0000888A0000}"/>
    <cellStyle name="Normal 3 6 2 3 4" xfId="21056" xr:uid="{00000000-0005-0000-0000-0000898A0000}"/>
    <cellStyle name="Normal 3 6 2 3 4 2" xfId="33632" xr:uid="{00000000-0005-0000-0000-00008A8A0000}"/>
    <cellStyle name="Normal 3 6 2 3 5" xfId="11565" xr:uid="{00000000-0005-0000-0000-00008B8A0000}"/>
    <cellStyle name="Normal 3 6 2 3 6" xfId="23706" xr:uid="{00000000-0005-0000-0000-00008C8A0000}"/>
    <cellStyle name="Normal 3 6 2 3 7" xfId="38536" xr:uid="{00000000-0005-0000-0000-00008D8A0000}"/>
    <cellStyle name="Normal 3 6 2 3 8" xfId="43604" xr:uid="{CC7E7C3D-1035-485D-9DC2-A47617B589BC}"/>
    <cellStyle name="Normal 3 6 2 4" xfId="3242" xr:uid="{00000000-0005-0000-0000-00008E8A0000}"/>
    <cellStyle name="Normal 3 6 2 4 2" xfId="17352" xr:uid="{00000000-0005-0000-0000-00008F8A0000}"/>
    <cellStyle name="Normal 3 6 2 4 2 2" xfId="30245" xr:uid="{00000000-0005-0000-0000-0000908A0000}"/>
    <cellStyle name="Normal 3 6 2 4 3" xfId="13063" xr:uid="{00000000-0005-0000-0000-0000918A0000}"/>
    <cellStyle name="Normal 3 6 2 4 3 2" xfId="35130" xr:uid="{00000000-0005-0000-0000-0000928A0000}"/>
    <cellStyle name="Normal 3 6 2 4 4" xfId="8185" xr:uid="{00000000-0005-0000-0000-0000938A0000}"/>
    <cellStyle name="Normal 3 6 2 4 5" xfId="25310" xr:uid="{00000000-0005-0000-0000-0000948A0000}"/>
    <cellStyle name="Normal 3 6 2 4 6" xfId="40139" xr:uid="{00000000-0005-0000-0000-0000958A0000}"/>
    <cellStyle name="Normal 3 6 2 4 7" xfId="45202" xr:uid="{9498BEEE-8DAB-4636-9098-2A0A592E08D1}"/>
    <cellStyle name="Normal 3 6 2 5" xfId="5716" xr:uid="{00000000-0005-0000-0000-0000968A0000}"/>
    <cellStyle name="Normal 3 6 2 5 2" xfId="27809" xr:uid="{00000000-0005-0000-0000-0000978A0000}"/>
    <cellStyle name="Normal 3 6 2 6" xfId="15815" xr:uid="{00000000-0005-0000-0000-0000988A0000}"/>
    <cellStyle name="Normal 3 6 2 6 2" xfId="32694" xr:uid="{00000000-0005-0000-0000-0000998A0000}"/>
    <cellStyle name="Normal 3 6 2 7" xfId="20118" xr:uid="{00000000-0005-0000-0000-00009A8A0000}"/>
    <cellStyle name="Normal 3 6 2 8" xfId="10627" xr:uid="{00000000-0005-0000-0000-00009B8A0000}"/>
    <cellStyle name="Normal 3 6 2 9" xfId="22768" xr:uid="{00000000-0005-0000-0000-00009C8A0000}"/>
    <cellStyle name="Normal 3 6 3" xfId="1491" xr:uid="{00000000-0005-0000-0000-00009D8A0000}"/>
    <cellStyle name="Normal 3 6 3 2" xfId="3933" xr:uid="{00000000-0005-0000-0000-00009E8A0000}"/>
    <cellStyle name="Normal 3 6 3 2 2" xfId="18043" xr:uid="{00000000-0005-0000-0000-00009F8A0000}"/>
    <cellStyle name="Normal 3 6 3 2 2 2" xfId="30936" xr:uid="{00000000-0005-0000-0000-0000A08A0000}"/>
    <cellStyle name="Normal 3 6 3 2 3" xfId="13754" xr:uid="{00000000-0005-0000-0000-0000A18A0000}"/>
    <cellStyle name="Normal 3 6 3 2 3 2" xfId="35821" xr:uid="{00000000-0005-0000-0000-0000A28A0000}"/>
    <cellStyle name="Normal 3 6 3 2 4" xfId="8876" xr:uid="{00000000-0005-0000-0000-0000A38A0000}"/>
    <cellStyle name="Normal 3 6 3 2 5" xfId="26001" xr:uid="{00000000-0005-0000-0000-0000A48A0000}"/>
    <cellStyle name="Normal 3 6 3 2 6" xfId="40830" xr:uid="{00000000-0005-0000-0000-0000A58A0000}"/>
    <cellStyle name="Normal 3 6 3 2 7" xfId="45893" xr:uid="{9400BD45-9166-4D9B-B267-6696D8468726}"/>
    <cellStyle name="Normal 3 6 3 3" xfId="6407" xr:uid="{00000000-0005-0000-0000-0000A68A0000}"/>
    <cellStyle name="Normal 3 6 3 3 2" xfId="28500" xr:uid="{00000000-0005-0000-0000-0000A78A0000}"/>
    <cellStyle name="Normal 3 6 3 4" xfId="15550" xr:uid="{00000000-0005-0000-0000-0000A88A0000}"/>
    <cellStyle name="Normal 3 6 3 4 2" xfId="33385" xr:uid="{00000000-0005-0000-0000-0000A98A0000}"/>
    <cellStyle name="Normal 3 6 3 5" xfId="20809" xr:uid="{00000000-0005-0000-0000-0000AA8A0000}"/>
    <cellStyle name="Normal 3 6 3 6" xfId="11318" xr:uid="{00000000-0005-0000-0000-0000AB8A0000}"/>
    <cellStyle name="Normal 3 6 3 7" xfId="23459" xr:uid="{00000000-0005-0000-0000-0000AC8A0000}"/>
    <cellStyle name="Normal 3 6 3 8" xfId="38289" xr:uid="{00000000-0005-0000-0000-0000AD8A0000}"/>
    <cellStyle name="Normal 3 6 3 9" xfId="43357" xr:uid="{C74A7682-6CC0-4E1D-8B1D-3E2975A22151}"/>
    <cellStyle name="Normal 3 6 4" xfId="2104" xr:uid="{00000000-0005-0000-0000-0000AE8A0000}"/>
    <cellStyle name="Normal 3 6 4 2" xfId="4546" xr:uid="{00000000-0005-0000-0000-0000AF8A0000}"/>
    <cellStyle name="Normal 3 6 4 2 2" xfId="18656" xr:uid="{00000000-0005-0000-0000-0000B08A0000}"/>
    <cellStyle name="Normal 3 6 4 2 2 2" xfId="31549" xr:uid="{00000000-0005-0000-0000-0000B18A0000}"/>
    <cellStyle name="Normal 3 6 4 2 3" xfId="14367" xr:uid="{00000000-0005-0000-0000-0000B28A0000}"/>
    <cellStyle name="Normal 3 6 4 2 3 2" xfId="36434" xr:uid="{00000000-0005-0000-0000-0000B38A0000}"/>
    <cellStyle name="Normal 3 6 4 2 4" xfId="9489" xr:uid="{00000000-0005-0000-0000-0000B48A0000}"/>
    <cellStyle name="Normal 3 6 4 2 5" xfId="26614" xr:uid="{00000000-0005-0000-0000-0000B58A0000}"/>
    <cellStyle name="Normal 3 6 4 2 6" xfId="41443" xr:uid="{00000000-0005-0000-0000-0000B68A0000}"/>
    <cellStyle name="Normal 3 6 4 2 7" xfId="46506" xr:uid="{BF4D12E1-DB03-49CA-BC8E-549891CA3A53}"/>
    <cellStyle name="Normal 3 6 4 3" xfId="7020" xr:uid="{00000000-0005-0000-0000-0000B78A0000}"/>
    <cellStyle name="Normal 3 6 4 3 2" xfId="29113" xr:uid="{00000000-0005-0000-0000-0000B88A0000}"/>
    <cellStyle name="Normal 3 6 4 4" xfId="16181" xr:uid="{00000000-0005-0000-0000-0000B98A0000}"/>
    <cellStyle name="Normal 3 6 4 4 2" xfId="33998" xr:uid="{00000000-0005-0000-0000-0000BA8A0000}"/>
    <cellStyle name="Normal 3 6 4 5" xfId="21422" xr:uid="{00000000-0005-0000-0000-0000BB8A0000}"/>
    <cellStyle name="Normal 3 6 4 6" xfId="11931" xr:uid="{00000000-0005-0000-0000-0000BC8A0000}"/>
    <cellStyle name="Normal 3 6 4 7" xfId="24072" xr:uid="{00000000-0005-0000-0000-0000BD8A0000}"/>
    <cellStyle name="Normal 3 6 4 8" xfId="38902" xr:uid="{00000000-0005-0000-0000-0000BE8A0000}"/>
    <cellStyle name="Normal 3 6 4 9" xfId="43970" xr:uid="{1DFE87AE-E861-497D-9B53-DCD1E7E879C0}"/>
    <cellStyle name="Normal 3 6 5" xfId="2637" xr:uid="{00000000-0005-0000-0000-0000BF8A0000}"/>
    <cellStyle name="Normal 3 6 5 2" xfId="5076" xr:uid="{00000000-0005-0000-0000-0000C08A0000}"/>
    <cellStyle name="Normal 3 6 5 2 2" xfId="19186" xr:uid="{00000000-0005-0000-0000-0000C18A0000}"/>
    <cellStyle name="Normal 3 6 5 2 2 2" xfId="32079" xr:uid="{00000000-0005-0000-0000-0000C28A0000}"/>
    <cellStyle name="Normal 3 6 5 2 3" xfId="14897" xr:uid="{00000000-0005-0000-0000-0000C38A0000}"/>
    <cellStyle name="Normal 3 6 5 2 3 2" xfId="36964" xr:uid="{00000000-0005-0000-0000-0000C48A0000}"/>
    <cellStyle name="Normal 3 6 5 2 4" xfId="10019" xr:uid="{00000000-0005-0000-0000-0000C58A0000}"/>
    <cellStyle name="Normal 3 6 5 2 5" xfId="27144" xr:uid="{00000000-0005-0000-0000-0000C68A0000}"/>
    <cellStyle name="Normal 3 6 5 2 6" xfId="41973" xr:uid="{00000000-0005-0000-0000-0000C78A0000}"/>
    <cellStyle name="Normal 3 6 5 2 7" xfId="47036" xr:uid="{F1EC7DB6-1972-4C72-AC6A-A9377939A85C}"/>
    <cellStyle name="Normal 3 6 5 3" xfId="7550" xr:uid="{00000000-0005-0000-0000-0000C88A0000}"/>
    <cellStyle name="Normal 3 6 5 3 2" xfId="29643" xr:uid="{00000000-0005-0000-0000-0000C98A0000}"/>
    <cellStyle name="Normal 3 6 5 4" xfId="16712" xr:uid="{00000000-0005-0000-0000-0000CA8A0000}"/>
    <cellStyle name="Normal 3 6 5 4 2" xfId="34528" xr:uid="{00000000-0005-0000-0000-0000CB8A0000}"/>
    <cellStyle name="Normal 3 6 5 5" xfId="21953" xr:uid="{00000000-0005-0000-0000-0000CC8A0000}"/>
    <cellStyle name="Normal 3 6 5 6" xfId="12461" xr:uid="{00000000-0005-0000-0000-0000CD8A0000}"/>
    <cellStyle name="Normal 3 6 5 7" xfId="24602" xr:uid="{00000000-0005-0000-0000-0000CE8A0000}"/>
    <cellStyle name="Normal 3 6 5 8" xfId="39432" xr:uid="{00000000-0005-0000-0000-0000CF8A0000}"/>
    <cellStyle name="Normal 3 6 5 9" xfId="44500" xr:uid="{26AEAD6D-2297-4E9B-95EF-105455015D65}"/>
    <cellStyle name="Normal 3 6 6" xfId="1049" xr:uid="{00000000-0005-0000-0000-0000D08A0000}"/>
    <cellStyle name="Normal 3 6 6 2" xfId="3494" xr:uid="{00000000-0005-0000-0000-0000D18A0000}"/>
    <cellStyle name="Normal 3 6 6 2 2" xfId="17604" xr:uid="{00000000-0005-0000-0000-0000D28A0000}"/>
    <cellStyle name="Normal 3 6 6 2 2 2" xfId="30497" xr:uid="{00000000-0005-0000-0000-0000D38A0000}"/>
    <cellStyle name="Normal 3 6 6 2 3" xfId="13315" xr:uid="{00000000-0005-0000-0000-0000D48A0000}"/>
    <cellStyle name="Normal 3 6 6 2 3 2" xfId="35382" xr:uid="{00000000-0005-0000-0000-0000D58A0000}"/>
    <cellStyle name="Normal 3 6 6 2 4" xfId="8437" xr:uid="{00000000-0005-0000-0000-0000D68A0000}"/>
    <cellStyle name="Normal 3 6 6 2 5" xfId="25562" xr:uid="{00000000-0005-0000-0000-0000D78A0000}"/>
    <cellStyle name="Normal 3 6 6 2 6" xfId="40391" xr:uid="{00000000-0005-0000-0000-0000D88A0000}"/>
    <cellStyle name="Normal 3 6 6 2 7" xfId="45454" xr:uid="{ABE4F986-B497-4CCE-9285-38F3854DBCCC}"/>
    <cellStyle name="Normal 3 6 6 3" xfId="5968" xr:uid="{00000000-0005-0000-0000-0000D98A0000}"/>
    <cellStyle name="Normal 3 6 6 3 2" xfId="28061" xr:uid="{00000000-0005-0000-0000-0000DA8A0000}"/>
    <cellStyle name="Normal 3 6 6 4" xfId="20370" xr:uid="{00000000-0005-0000-0000-0000DB8A0000}"/>
    <cellStyle name="Normal 3 6 6 4 2" xfId="32946" xr:uid="{00000000-0005-0000-0000-0000DC8A0000}"/>
    <cellStyle name="Normal 3 6 6 5" xfId="10879" xr:uid="{00000000-0005-0000-0000-0000DD8A0000}"/>
    <cellStyle name="Normal 3 6 6 6" xfId="23020" xr:uid="{00000000-0005-0000-0000-0000DE8A0000}"/>
    <cellStyle name="Normal 3 6 6 7" xfId="37850" xr:uid="{00000000-0005-0000-0000-0000DF8A0000}"/>
    <cellStyle name="Normal 3 6 6 8" xfId="42918" xr:uid="{929AA5C1-7256-4903-9095-84546C9FF7A4}"/>
    <cellStyle name="Normal 3 6 7" xfId="2995" xr:uid="{00000000-0005-0000-0000-0000E08A0000}"/>
    <cellStyle name="Normal 3 6 7 2" xfId="17105" xr:uid="{00000000-0005-0000-0000-0000E18A0000}"/>
    <cellStyle name="Normal 3 6 7 2 2" xfId="29998" xr:uid="{00000000-0005-0000-0000-0000E28A0000}"/>
    <cellStyle name="Normal 3 6 7 3" xfId="12816" xr:uid="{00000000-0005-0000-0000-0000E38A0000}"/>
    <cellStyle name="Normal 3 6 7 3 2" xfId="34883" xr:uid="{00000000-0005-0000-0000-0000E48A0000}"/>
    <cellStyle name="Normal 3 6 7 4" xfId="7938" xr:uid="{00000000-0005-0000-0000-0000E58A0000}"/>
    <cellStyle name="Normal 3 6 7 5" xfId="25063" xr:uid="{00000000-0005-0000-0000-0000E68A0000}"/>
    <cellStyle name="Normal 3 6 7 6" xfId="39892" xr:uid="{00000000-0005-0000-0000-0000E78A0000}"/>
    <cellStyle name="Normal 3 6 7 7" xfId="44955" xr:uid="{E2659FB2-6B11-4260-B67B-DB9DA3BB15BB}"/>
    <cellStyle name="Normal 3 6 8" xfId="5469" xr:uid="{00000000-0005-0000-0000-0000E88A0000}"/>
    <cellStyle name="Normal 3 6 8 2" xfId="27562" xr:uid="{00000000-0005-0000-0000-0000E98A0000}"/>
    <cellStyle name="Normal 3 6 9" xfId="15111" xr:uid="{00000000-0005-0000-0000-0000EA8A0000}"/>
    <cellStyle name="Normal 3 6 9 2" xfId="32447" xr:uid="{00000000-0005-0000-0000-0000EB8A0000}"/>
    <cellStyle name="Normal 3 7" xfId="536" xr:uid="{00000000-0005-0000-0000-0000EC8A0000}"/>
    <cellStyle name="Normal 3 7 10" xfId="19484" xr:uid="{00000000-0005-0000-0000-0000ED8A0000}"/>
    <cellStyle name="Normal 3 7 11" xfId="19896" xr:uid="{00000000-0005-0000-0000-0000EE8A0000}"/>
    <cellStyle name="Normal 3 7 12" xfId="10423" xr:uid="{00000000-0005-0000-0000-0000EF8A0000}"/>
    <cellStyle name="Normal 3 7 13" xfId="22564" xr:uid="{00000000-0005-0000-0000-0000F08A0000}"/>
    <cellStyle name="Normal 3 7 14" xfId="37394" xr:uid="{00000000-0005-0000-0000-0000F18A0000}"/>
    <cellStyle name="Normal 3 7 15" xfId="42462" xr:uid="{D36AFCF3-E1E3-4867-8B80-F873DD10B4D8}"/>
    <cellStyle name="Normal 3 7 2" xfId="777" xr:uid="{00000000-0005-0000-0000-0000F28A0000}"/>
    <cellStyle name="Normal 3 7 2 10" xfId="37599" xr:uid="{00000000-0005-0000-0000-0000F38A0000}"/>
    <cellStyle name="Normal 3 7 2 11" xfId="42667" xr:uid="{FB0C13CE-1CA6-4C72-8BD2-466625BCC835}"/>
    <cellStyle name="Normal 3 7 2 2" xfId="2352" xr:uid="{00000000-0005-0000-0000-0000F48A0000}"/>
    <cellStyle name="Normal 3 7 2 2 2" xfId="4794" xr:uid="{00000000-0005-0000-0000-0000F58A0000}"/>
    <cellStyle name="Normal 3 7 2 2 2 2" xfId="18904" xr:uid="{00000000-0005-0000-0000-0000F68A0000}"/>
    <cellStyle name="Normal 3 7 2 2 2 2 2" xfId="31797" xr:uid="{00000000-0005-0000-0000-0000F78A0000}"/>
    <cellStyle name="Normal 3 7 2 2 2 3" xfId="14615" xr:uid="{00000000-0005-0000-0000-0000F88A0000}"/>
    <cellStyle name="Normal 3 7 2 2 2 3 2" xfId="36682" xr:uid="{00000000-0005-0000-0000-0000F98A0000}"/>
    <cellStyle name="Normal 3 7 2 2 2 4" xfId="9737" xr:uid="{00000000-0005-0000-0000-0000FA8A0000}"/>
    <cellStyle name="Normal 3 7 2 2 2 5" xfId="26862" xr:uid="{00000000-0005-0000-0000-0000FB8A0000}"/>
    <cellStyle name="Normal 3 7 2 2 2 6" xfId="41691" xr:uid="{00000000-0005-0000-0000-0000FC8A0000}"/>
    <cellStyle name="Normal 3 7 2 2 2 7" xfId="46754" xr:uid="{AAD35668-40D0-48A4-B14F-7646B9563CF0}"/>
    <cellStyle name="Normal 3 7 2 2 3" xfId="7268" xr:uid="{00000000-0005-0000-0000-0000FD8A0000}"/>
    <cellStyle name="Normal 3 7 2 2 3 2" xfId="29361" xr:uid="{00000000-0005-0000-0000-0000FE8A0000}"/>
    <cellStyle name="Normal 3 7 2 2 4" xfId="16429" xr:uid="{00000000-0005-0000-0000-0000FF8A0000}"/>
    <cellStyle name="Normal 3 7 2 2 4 2" xfId="34246" xr:uid="{00000000-0005-0000-0000-0000008B0000}"/>
    <cellStyle name="Normal 3 7 2 2 5" xfId="21670" xr:uid="{00000000-0005-0000-0000-0000018B0000}"/>
    <cellStyle name="Normal 3 7 2 2 6" xfId="12179" xr:uid="{00000000-0005-0000-0000-0000028B0000}"/>
    <cellStyle name="Normal 3 7 2 2 7" xfId="24320" xr:uid="{00000000-0005-0000-0000-0000038B0000}"/>
    <cellStyle name="Normal 3 7 2 2 8" xfId="39150" xr:uid="{00000000-0005-0000-0000-0000048B0000}"/>
    <cellStyle name="Normal 3 7 2 2 9" xfId="44218" xr:uid="{36126919-A04E-440E-AB18-C7FED7B2C0DB}"/>
    <cellStyle name="Normal 3 7 2 3" xfId="1739" xr:uid="{00000000-0005-0000-0000-0000058B0000}"/>
    <cellStyle name="Normal 3 7 2 3 2" xfId="4181" xr:uid="{00000000-0005-0000-0000-0000068B0000}"/>
    <cellStyle name="Normal 3 7 2 3 2 2" xfId="18291" xr:uid="{00000000-0005-0000-0000-0000078B0000}"/>
    <cellStyle name="Normal 3 7 2 3 2 2 2" xfId="31184" xr:uid="{00000000-0005-0000-0000-0000088B0000}"/>
    <cellStyle name="Normal 3 7 2 3 2 3" xfId="14002" xr:uid="{00000000-0005-0000-0000-0000098B0000}"/>
    <cellStyle name="Normal 3 7 2 3 2 3 2" xfId="36069" xr:uid="{00000000-0005-0000-0000-00000A8B0000}"/>
    <cellStyle name="Normal 3 7 2 3 2 4" xfId="9124" xr:uid="{00000000-0005-0000-0000-00000B8B0000}"/>
    <cellStyle name="Normal 3 7 2 3 2 5" xfId="26249" xr:uid="{00000000-0005-0000-0000-00000C8B0000}"/>
    <cellStyle name="Normal 3 7 2 3 2 6" xfId="41078" xr:uid="{00000000-0005-0000-0000-00000D8B0000}"/>
    <cellStyle name="Normal 3 7 2 3 2 7" xfId="46141" xr:uid="{343EFAEA-430F-4227-A46A-327D514498E1}"/>
    <cellStyle name="Normal 3 7 2 3 3" xfId="6655" xr:uid="{00000000-0005-0000-0000-00000E8B0000}"/>
    <cellStyle name="Normal 3 7 2 3 3 2" xfId="28748" xr:uid="{00000000-0005-0000-0000-00000F8B0000}"/>
    <cellStyle name="Normal 3 7 2 3 4" xfId="21057" xr:uid="{00000000-0005-0000-0000-0000108B0000}"/>
    <cellStyle name="Normal 3 7 2 3 4 2" xfId="33633" xr:uid="{00000000-0005-0000-0000-0000118B0000}"/>
    <cellStyle name="Normal 3 7 2 3 5" xfId="11566" xr:uid="{00000000-0005-0000-0000-0000128B0000}"/>
    <cellStyle name="Normal 3 7 2 3 6" xfId="23707" xr:uid="{00000000-0005-0000-0000-0000138B0000}"/>
    <cellStyle name="Normal 3 7 2 3 7" xfId="38537" xr:uid="{00000000-0005-0000-0000-0000148B0000}"/>
    <cellStyle name="Normal 3 7 2 3 8" xfId="43605" xr:uid="{0D957015-3266-45B0-8C63-0DE90D23A635}"/>
    <cellStyle name="Normal 3 7 2 4" xfId="3243" xr:uid="{00000000-0005-0000-0000-0000158B0000}"/>
    <cellStyle name="Normal 3 7 2 4 2" xfId="17353" xr:uid="{00000000-0005-0000-0000-0000168B0000}"/>
    <cellStyle name="Normal 3 7 2 4 2 2" xfId="30246" xr:uid="{00000000-0005-0000-0000-0000178B0000}"/>
    <cellStyle name="Normal 3 7 2 4 3" xfId="13064" xr:uid="{00000000-0005-0000-0000-0000188B0000}"/>
    <cellStyle name="Normal 3 7 2 4 3 2" xfId="35131" xr:uid="{00000000-0005-0000-0000-0000198B0000}"/>
    <cellStyle name="Normal 3 7 2 4 4" xfId="8186" xr:uid="{00000000-0005-0000-0000-00001A8B0000}"/>
    <cellStyle name="Normal 3 7 2 4 5" xfId="25311" xr:uid="{00000000-0005-0000-0000-00001B8B0000}"/>
    <cellStyle name="Normal 3 7 2 4 6" xfId="40140" xr:uid="{00000000-0005-0000-0000-00001C8B0000}"/>
    <cellStyle name="Normal 3 7 2 4 7" xfId="45203" xr:uid="{9487F892-1B97-4436-88A5-65A04B8A6A49}"/>
    <cellStyle name="Normal 3 7 2 5" xfId="5717" xr:uid="{00000000-0005-0000-0000-00001D8B0000}"/>
    <cellStyle name="Normal 3 7 2 5 2" xfId="27810" xr:uid="{00000000-0005-0000-0000-00001E8B0000}"/>
    <cellStyle name="Normal 3 7 2 6" xfId="15816" xr:uid="{00000000-0005-0000-0000-00001F8B0000}"/>
    <cellStyle name="Normal 3 7 2 6 2" xfId="32695" xr:uid="{00000000-0005-0000-0000-0000208B0000}"/>
    <cellStyle name="Normal 3 7 2 7" xfId="20119" xr:uid="{00000000-0005-0000-0000-0000218B0000}"/>
    <cellStyle name="Normal 3 7 2 8" xfId="10628" xr:uid="{00000000-0005-0000-0000-0000228B0000}"/>
    <cellStyle name="Normal 3 7 2 9" xfId="22769" xr:uid="{00000000-0005-0000-0000-0000238B0000}"/>
    <cellStyle name="Normal 3 7 3" xfId="1534" xr:uid="{00000000-0005-0000-0000-0000248B0000}"/>
    <cellStyle name="Normal 3 7 3 2" xfId="3976" xr:uid="{00000000-0005-0000-0000-0000258B0000}"/>
    <cellStyle name="Normal 3 7 3 2 2" xfId="18086" xr:uid="{00000000-0005-0000-0000-0000268B0000}"/>
    <cellStyle name="Normal 3 7 3 2 2 2" xfId="30979" xr:uid="{00000000-0005-0000-0000-0000278B0000}"/>
    <cellStyle name="Normal 3 7 3 2 3" xfId="13797" xr:uid="{00000000-0005-0000-0000-0000288B0000}"/>
    <cellStyle name="Normal 3 7 3 2 3 2" xfId="35864" xr:uid="{00000000-0005-0000-0000-0000298B0000}"/>
    <cellStyle name="Normal 3 7 3 2 4" xfId="8919" xr:uid="{00000000-0005-0000-0000-00002A8B0000}"/>
    <cellStyle name="Normal 3 7 3 2 5" xfId="26044" xr:uid="{00000000-0005-0000-0000-00002B8B0000}"/>
    <cellStyle name="Normal 3 7 3 2 6" xfId="40873" xr:uid="{00000000-0005-0000-0000-00002C8B0000}"/>
    <cellStyle name="Normal 3 7 3 2 7" xfId="45936" xr:uid="{CCAFD63B-DA7D-421D-BF7D-02EFC6B9B62B}"/>
    <cellStyle name="Normal 3 7 3 3" xfId="6450" xr:uid="{00000000-0005-0000-0000-00002D8B0000}"/>
    <cellStyle name="Normal 3 7 3 3 2" xfId="28543" xr:uid="{00000000-0005-0000-0000-00002E8B0000}"/>
    <cellStyle name="Normal 3 7 3 4" xfId="15593" xr:uid="{00000000-0005-0000-0000-00002F8B0000}"/>
    <cellStyle name="Normal 3 7 3 4 2" xfId="33428" xr:uid="{00000000-0005-0000-0000-0000308B0000}"/>
    <cellStyle name="Normal 3 7 3 5" xfId="20852" xr:uid="{00000000-0005-0000-0000-0000318B0000}"/>
    <cellStyle name="Normal 3 7 3 6" xfId="11361" xr:uid="{00000000-0005-0000-0000-0000328B0000}"/>
    <cellStyle name="Normal 3 7 3 7" xfId="23502" xr:uid="{00000000-0005-0000-0000-0000338B0000}"/>
    <cellStyle name="Normal 3 7 3 8" xfId="38332" xr:uid="{00000000-0005-0000-0000-0000348B0000}"/>
    <cellStyle name="Normal 3 7 3 9" xfId="43400" xr:uid="{45F76980-A88C-4036-8DEC-1E801656CE40}"/>
    <cellStyle name="Normal 3 7 4" xfId="2147" xr:uid="{00000000-0005-0000-0000-0000358B0000}"/>
    <cellStyle name="Normal 3 7 4 2" xfId="4589" xr:uid="{00000000-0005-0000-0000-0000368B0000}"/>
    <cellStyle name="Normal 3 7 4 2 2" xfId="18699" xr:uid="{00000000-0005-0000-0000-0000378B0000}"/>
    <cellStyle name="Normal 3 7 4 2 2 2" xfId="31592" xr:uid="{00000000-0005-0000-0000-0000388B0000}"/>
    <cellStyle name="Normal 3 7 4 2 3" xfId="14410" xr:uid="{00000000-0005-0000-0000-0000398B0000}"/>
    <cellStyle name="Normal 3 7 4 2 3 2" xfId="36477" xr:uid="{00000000-0005-0000-0000-00003A8B0000}"/>
    <cellStyle name="Normal 3 7 4 2 4" xfId="9532" xr:uid="{00000000-0005-0000-0000-00003B8B0000}"/>
    <cellStyle name="Normal 3 7 4 2 5" xfId="26657" xr:uid="{00000000-0005-0000-0000-00003C8B0000}"/>
    <cellStyle name="Normal 3 7 4 2 6" xfId="41486" xr:uid="{00000000-0005-0000-0000-00003D8B0000}"/>
    <cellStyle name="Normal 3 7 4 2 7" xfId="46549" xr:uid="{BC803961-19E4-401A-BB09-3E467660279E}"/>
    <cellStyle name="Normal 3 7 4 3" xfId="7063" xr:uid="{00000000-0005-0000-0000-00003E8B0000}"/>
    <cellStyle name="Normal 3 7 4 3 2" xfId="29156" xr:uid="{00000000-0005-0000-0000-00003F8B0000}"/>
    <cellStyle name="Normal 3 7 4 4" xfId="16224" xr:uid="{00000000-0005-0000-0000-0000408B0000}"/>
    <cellStyle name="Normal 3 7 4 4 2" xfId="34041" xr:uid="{00000000-0005-0000-0000-0000418B0000}"/>
    <cellStyle name="Normal 3 7 4 5" xfId="21465" xr:uid="{00000000-0005-0000-0000-0000428B0000}"/>
    <cellStyle name="Normal 3 7 4 6" xfId="11974" xr:uid="{00000000-0005-0000-0000-0000438B0000}"/>
    <cellStyle name="Normal 3 7 4 7" xfId="24115" xr:uid="{00000000-0005-0000-0000-0000448B0000}"/>
    <cellStyle name="Normal 3 7 4 8" xfId="38945" xr:uid="{00000000-0005-0000-0000-0000458B0000}"/>
    <cellStyle name="Normal 3 7 4 9" xfId="44013" xr:uid="{140A448A-F678-4680-A3DD-995E1A44E7E1}"/>
    <cellStyle name="Normal 3 7 5" xfId="2638" xr:uid="{00000000-0005-0000-0000-0000468B0000}"/>
    <cellStyle name="Normal 3 7 5 2" xfId="5077" xr:uid="{00000000-0005-0000-0000-0000478B0000}"/>
    <cellStyle name="Normal 3 7 5 2 2" xfId="19187" xr:uid="{00000000-0005-0000-0000-0000488B0000}"/>
    <cellStyle name="Normal 3 7 5 2 2 2" xfId="32080" xr:uid="{00000000-0005-0000-0000-0000498B0000}"/>
    <cellStyle name="Normal 3 7 5 2 3" xfId="14898" xr:uid="{00000000-0005-0000-0000-00004A8B0000}"/>
    <cellStyle name="Normal 3 7 5 2 3 2" xfId="36965" xr:uid="{00000000-0005-0000-0000-00004B8B0000}"/>
    <cellStyle name="Normal 3 7 5 2 4" xfId="10020" xr:uid="{00000000-0005-0000-0000-00004C8B0000}"/>
    <cellStyle name="Normal 3 7 5 2 5" xfId="27145" xr:uid="{00000000-0005-0000-0000-00004D8B0000}"/>
    <cellStyle name="Normal 3 7 5 2 6" xfId="41974" xr:uid="{00000000-0005-0000-0000-00004E8B0000}"/>
    <cellStyle name="Normal 3 7 5 2 7" xfId="47037" xr:uid="{C96B023D-CDD4-46EB-93CA-1607CFA76026}"/>
    <cellStyle name="Normal 3 7 5 3" xfId="7551" xr:uid="{00000000-0005-0000-0000-00004F8B0000}"/>
    <cellStyle name="Normal 3 7 5 3 2" xfId="29644" xr:uid="{00000000-0005-0000-0000-0000508B0000}"/>
    <cellStyle name="Normal 3 7 5 4" xfId="16713" xr:uid="{00000000-0005-0000-0000-0000518B0000}"/>
    <cellStyle name="Normal 3 7 5 4 2" xfId="34529" xr:uid="{00000000-0005-0000-0000-0000528B0000}"/>
    <cellStyle name="Normal 3 7 5 5" xfId="21954" xr:uid="{00000000-0005-0000-0000-0000538B0000}"/>
    <cellStyle name="Normal 3 7 5 6" xfId="12462" xr:uid="{00000000-0005-0000-0000-0000548B0000}"/>
    <cellStyle name="Normal 3 7 5 7" xfId="24603" xr:uid="{00000000-0005-0000-0000-0000558B0000}"/>
    <cellStyle name="Normal 3 7 5 8" xfId="39433" xr:uid="{00000000-0005-0000-0000-0000568B0000}"/>
    <cellStyle name="Normal 3 7 5 9" xfId="44501" xr:uid="{5C9119C0-879B-4312-A6BC-8AB30054FD7F}"/>
    <cellStyle name="Normal 3 7 6" xfId="1092" xr:uid="{00000000-0005-0000-0000-0000578B0000}"/>
    <cellStyle name="Normal 3 7 6 2" xfId="3537" xr:uid="{00000000-0005-0000-0000-0000588B0000}"/>
    <cellStyle name="Normal 3 7 6 2 2" xfId="17647" xr:uid="{00000000-0005-0000-0000-0000598B0000}"/>
    <cellStyle name="Normal 3 7 6 2 2 2" xfId="30540" xr:uid="{00000000-0005-0000-0000-00005A8B0000}"/>
    <cellStyle name="Normal 3 7 6 2 3" xfId="13358" xr:uid="{00000000-0005-0000-0000-00005B8B0000}"/>
    <cellStyle name="Normal 3 7 6 2 3 2" xfId="35425" xr:uid="{00000000-0005-0000-0000-00005C8B0000}"/>
    <cellStyle name="Normal 3 7 6 2 4" xfId="8480" xr:uid="{00000000-0005-0000-0000-00005D8B0000}"/>
    <cellStyle name="Normal 3 7 6 2 5" xfId="25605" xr:uid="{00000000-0005-0000-0000-00005E8B0000}"/>
    <cellStyle name="Normal 3 7 6 2 6" xfId="40434" xr:uid="{00000000-0005-0000-0000-00005F8B0000}"/>
    <cellStyle name="Normal 3 7 6 2 7" xfId="45497" xr:uid="{70B6FD36-4FB2-4EC8-A3AC-EC0C8EB15569}"/>
    <cellStyle name="Normal 3 7 6 3" xfId="6011" xr:uid="{00000000-0005-0000-0000-0000608B0000}"/>
    <cellStyle name="Normal 3 7 6 3 2" xfId="28104" xr:uid="{00000000-0005-0000-0000-0000618B0000}"/>
    <cellStyle name="Normal 3 7 6 4" xfId="20413" xr:uid="{00000000-0005-0000-0000-0000628B0000}"/>
    <cellStyle name="Normal 3 7 6 4 2" xfId="32989" xr:uid="{00000000-0005-0000-0000-0000638B0000}"/>
    <cellStyle name="Normal 3 7 6 5" xfId="10922" xr:uid="{00000000-0005-0000-0000-0000648B0000}"/>
    <cellStyle name="Normal 3 7 6 6" xfId="23063" xr:uid="{00000000-0005-0000-0000-0000658B0000}"/>
    <cellStyle name="Normal 3 7 6 7" xfId="37893" xr:uid="{00000000-0005-0000-0000-0000668B0000}"/>
    <cellStyle name="Normal 3 7 6 8" xfId="42961" xr:uid="{39187ED1-3611-4749-B49D-ABB193558078}"/>
    <cellStyle name="Normal 3 7 7" xfId="3038" xr:uid="{00000000-0005-0000-0000-0000678B0000}"/>
    <cellStyle name="Normal 3 7 7 2" xfId="17148" xr:uid="{00000000-0005-0000-0000-0000688B0000}"/>
    <cellStyle name="Normal 3 7 7 2 2" xfId="30041" xr:uid="{00000000-0005-0000-0000-0000698B0000}"/>
    <cellStyle name="Normal 3 7 7 3" xfId="12859" xr:uid="{00000000-0005-0000-0000-00006A8B0000}"/>
    <cellStyle name="Normal 3 7 7 3 2" xfId="34926" xr:uid="{00000000-0005-0000-0000-00006B8B0000}"/>
    <cellStyle name="Normal 3 7 7 4" xfId="7981" xr:uid="{00000000-0005-0000-0000-00006C8B0000}"/>
    <cellStyle name="Normal 3 7 7 5" xfId="25106" xr:uid="{00000000-0005-0000-0000-00006D8B0000}"/>
    <cellStyle name="Normal 3 7 7 6" xfId="39935" xr:uid="{00000000-0005-0000-0000-00006E8B0000}"/>
    <cellStyle name="Normal 3 7 7 7" xfId="44998" xr:uid="{0088EC9E-1C84-4F99-9D6E-F2589AA5CA69}"/>
    <cellStyle name="Normal 3 7 8" xfId="5512" xr:uid="{00000000-0005-0000-0000-00006F8B0000}"/>
    <cellStyle name="Normal 3 7 8 2" xfId="27605" xr:uid="{00000000-0005-0000-0000-0000708B0000}"/>
    <cellStyle name="Normal 3 7 9" xfId="15154" xr:uid="{00000000-0005-0000-0000-0000718B0000}"/>
    <cellStyle name="Normal 3 7 9 2" xfId="32490" xr:uid="{00000000-0005-0000-0000-0000728B0000}"/>
    <cellStyle name="Normal 3 8" xfId="279" xr:uid="{00000000-0005-0000-0000-0000738B0000}"/>
    <cellStyle name="Normal 3 8 10" xfId="22335" xr:uid="{00000000-0005-0000-0000-0000748B0000}"/>
    <cellStyle name="Normal 3 8 11" xfId="37165" xr:uid="{00000000-0005-0000-0000-0000758B0000}"/>
    <cellStyle name="Normal 3 8 12" xfId="42233" xr:uid="{CEA201C1-79A2-40B2-AE86-DE4EDAD54983}"/>
    <cellStyle name="Normal 3 8 2" xfId="1302" xr:uid="{00000000-0005-0000-0000-0000768B0000}"/>
    <cellStyle name="Normal 3 8 2 2" xfId="3747" xr:uid="{00000000-0005-0000-0000-0000778B0000}"/>
    <cellStyle name="Normal 3 8 2 2 2" xfId="17857" xr:uid="{00000000-0005-0000-0000-0000788B0000}"/>
    <cellStyle name="Normal 3 8 2 2 2 2" xfId="30750" xr:uid="{00000000-0005-0000-0000-0000798B0000}"/>
    <cellStyle name="Normal 3 8 2 2 3" xfId="13568" xr:uid="{00000000-0005-0000-0000-00007A8B0000}"/>
    <cellStyle name="Normal 3 8 2 2 3 2" xfId="35635" xr:uid="{00000000-0005-0000-0000-00007B8B0000}"/>
    <cellStyle name="Normal 3 8 2 2 4" xfId="8690" xr:uid="{00000000-0005-0000-0000-00007C8B0000}"/>
    <cellStyle name="Normal 3 8 2 2 5" xfId="25815" xr:uid="{00000000-0005-0000-0000-00007D8B0000}"/>
    <cellStyle name="Normal 3 8 2 2 6" xfId="40644" xr:uid="{00000000-0005-0000-0000-00007E8B0000}"/>
    <cellStyle name="Normal 3 8 2 2 7" xfId="45707" xr:uid="{A4DAF0EF-B8F9-484C-9AE1-C4ACE532CB5C}"/>
    <cellStyle name="Normal 3 8 2 3" xfId="6221" xr:uid="{00000000-0005-0000-0000-00007F8B0000}"/>
    <cellStyle name="Normal 3 8 2 3 2" xfId="28314" xr:uid="{00000000-0005-0000-0000-0000808B0000}"/>
    <cellStyle name="Normal 3 8 2 4" xfId="15364" xr:uid="{00000000-0005-0000-0000-0000818B0000}"/>
    <cellStyle name="Normal 3 8 2 4 2" xfId="33199" xr:uid="{00000000-0005-0000-0000-0000828B0000}"/>
    <cellStyle name="Normal 3 8 2 5" xfId="20623" xr:uid="{00000000-0005-0000-0000-0000838B0000}"/>
    <cellStyle name="Normal 3 8 2 6" xfId="11132" xr:uid="{00000000-0005-0000-0000-0000848B0000}"/>
    <cellStyle name="Normal 3 8 2 7" xfId="23273" xr:uid="{00000000-0005-0000-0000-0000858B0000}"/>
    <cellStyle name="Normal 3 8 2 8" xfId="38103" xr:uid="{00000000-0005-0000-0000-0000868B0000}"/>
    <cellStyle name="Normal 3 8 2 9" xfId="43171" xr:uid="{E61D1789-2626-453D-82B5-4B914DCDC100}"/>
    <cellStyle name="Normal 3 8 3" xfId="1918" xr:uid="{00000000-0005-0000-0000-0000878B0000}"/>
    <cellStyle name="Normal 3 8 3 2" xfId="4360" xr:uid="{00000000-0005-0000-0000-0000888B0000}"/>
    <cellStyle name="Normal 3 8 3 2 2" xfId="18470" xr:uid="{00000000-0005-0000-0000-0000898B0000}"/>
    <cellStyle name="Normal 3 8 3 2 2 2" xfId="31363" xr:uid="{00000000-0005-0000-0000-00008A8B0000}"/>
    <cellStyle name="Normal 3 8 3 2 3" xfId="14181" xr:uid="{00000000-0005-0000-0000-00008B8B0000}"/>
    <cellStyle name="Normal 3 8 3 2 3 2" xfId="36248" xr:uid="{00000000-0005-0000-0000-00008C8B0000}"/>
    <cellStyle name="Normal 3 8 3 2 4" xfId="9303" xr:uid="{00000000-0005-0000-0000-00008D8B0000}"/>
    <cellStyle name="Normal 3 8 3 2 5" xfId="26428" xr:uid="{00000000-0005-0000-0000-00008E8B0000}"/>
    <cellStyle name="Normal 3 8 3 2 6" xfId="41257" xr:uid="{00000000-0005-0000-0000-00008F8B0000}"/>
    <cellStyle name="Normal 3 8 3 2 7" xfId="46320" xr:uid="{A5C80850-B778-46C7-B725-F133EADF53BA}"/>
    <cellStyle name="Normal 3 8 3 3" xfId="6834" xr:uid="{00000000-0005-0000-0000-0000908B0000}"/>
    <cellStyle name="Normal 3 8 3 3 2" xfId="28927" xr:uid="{00000000-0005-0000-0000-0000918B0000}"/>
    <cellStyle name="Normal 3 8 3 4" xfId="15995" xr:uid="{00000000-0005-0000-0000-0000928B0000}"/>
    <cellStyle name="Normal 3 8 3 4 2" xfId="33812" xr:uid="{00000000-0005-0000-0000-0000938B0000}"/>
    <cellStyle name="Normal 3 8 3 5" xfId="21236" xr:uid="{00000000-0005-0000-0000-0000948B0000}"/>
    <cellStyle name="Normal 3 8 3 6" xfId="11745" xr:uid="{00000000-0005-0000-0000-0000958B0000}"/>
    <cellStyle name="Normal 3 8 3 7" xfId="23886" xr:uid="{00000000-0005-0000-0000-0000968B0000}"/>
    <cellStyle name="Normal 3 8 3 8" xfId="38716" xr:uid="{00000000-0005-0000-0000-0000978B0000}"/>
    <cellStyle name="Normal 3 8 3 9" xfId="43784" xr:uid="{914C0675-F990-47B5-A9A4-7D58215572E2}"/>
    <cellStyle name="Normal 3 8 4" xfId="1149" xr:uid="{00000000-0005-0000-0000-0000988B0000}"/>
    <cellStyle name="Normal 3 8 4 2" xfId="3594" xr:uid="{00000000-0005-0000-0000-0000998B0000}"/>
    <cellStyle name="Normal 3 8 4 2 2" xfId="17704" xr:uid="{00000000-0005-0000-0000-00009A8B0000}"/>
    <cellStyle name="Normal 3 8 4 2 2 2" xfId="30597" xr:uid="{00000000-0005-0000-0000-00009B8B0000}"/>
    <cellStyle name="Normal 3 8 4 2 3" xfId="13415" xr:uid="{00000000-0005-0000-0000-00009C8B0000}"/>
    <cellStyle name="Normal 3 8 4 2 3 2" xfId="35482" xr:uid="{00000000-0005-0000-0000-00009D8B0000}"/>
    <cellStyle name="Normal 3 8 4 2 4" xfId="8537" xr:uid="{00000000-0005-0000-0000-00009E8B0000}"/>
    <cellStyle name="Normal 3 8 4 2 5" xfId="25662" xr:uid="{00000000-0005-0000-0000-00009F8B0000}"/>
    <cellStyle name="Normal 3 8 4 2 6" xfId="40491" xr:uid="{00000000-0005-0000-0000-0000A08B0000}"/>
    <cellStyle name="Normal 3 8 4 2 7" xfId="45554" xr:uid="{B0212730-68DA-4C6D-AB62-93F501282037}"/>
    <cellStyle name="Normal 3 8 4 3" xfId="6068" xr:uid="{00000000-0005-0000-0000-0000A18B0000}"/>
    <cellStyle name="Normal 3 8 4 3 2" xfId="28161" xr:uid="{00000000-0005-0000-0000-0000A28B0000}"/>
    <cellStyle name="Normal 3 8 4 4" xfId="20470" xr:uid="{00000000-0005-0000-0000-0000A38B0000}"/>
    <cellStyle name="Normal 3 8 4 4 2" xfId="33046" xr:uid="{00000000-0005-0000-0000-0000A48B0000}"/>
    <cellStyle name="Normal 3 8 4 5" xfId="10979" xr:uid="{00000000-0005-0000-0000-0000A58B0000}"/>
    <cellStyle name="Normal 3 8 4 6" xfId="23120" xr:uid="{00000000-0005-0000-0000-0000A68B0000}"/>
    <cellStyle name="Normal 3 8 4 7" xfId="37950" xr:uid="{00000000-0005-0000-0000-0000A78B0000}"/>
    <cellStyle name="Normal 3 8 4 8" xfId="43018" xr:uid="{9627EC75-BA3A-4DE1-BE9B-EBD0E7322E2D}"/>
    <cellStyle name="Normal 3 8 5" xfId="2809" xr:uid="{00000000-0005-0000-0000-0000A88B0000}"/>
    <cellStyle name="Normal 3 8 5 2" xfId="16919" xr:uid="{00000000-0005-0000-0000-0000A98B0000}"/>
    <cellStyle name="Normal 3 8 5 2 2" xfId="29812" xr:uid="{00000000-0005-0000-0000-0000AA8B0000}"/>
    <cellStyle name="Normal 3 8 5 3" xfId="12630" xr:uid="{00000000-0005-0000-0000-0000AB8B0000}"/>
    <cellStyle name="Normal 3 8 5 3 2" xfId="34697" xr:uid="{00000000-0005-0000-0000-0000AC8B0000}"/>
    <cellStyle name="Normal 3 8 5 4" xfId="7752" xr:uid="{00000000-0005-0000-0000-0000AD8B0000}"/>
    <cellStyle name="Normal 3 8 5 5" xfId="24877" xr:uid="{00000000-0005-0000-0000-0000AE8B0000}"/>
    <cellStyle name="Normal 3 8 5 6" xfId="39706" xr:uid="{00000000-0005-0000-0000-0000AF8B0000}"/>
    <cellStyle name="Normal 3 8 5 7" xfId="44769" xr:uid="{026D6C6B-399D-46DB-8A23-D9F1E8F2CF00}"/>
    <cellStyle name="Normal 3 8 6" xfId="5283" xr:uid="{00000000-0005-0000-0000-0000B08B0000}"/>
    <cellStyle name="Normal 3 8 6 2" xfId="27376" xr:uid="{00000000-0005-0000-0000-0000B18B0000}"/>
    <cellStyle name="Normal 3 8 7" xfId="15211" xr:uid="{00000000-0005-0000-0000-0000B28B0000}"/>
    <cellStyle name="Normal 3 8 7 2" xfId="32261" xr:uid="{00000000-0005-0000-0000-0000B38B0000}"/>
    <cellStyle name="Normal 3 8 8" xfId="19667" xr:uid="{00000000-0005-0000-0000-0000B48B0000}"/>
    <cellStyle name="Normal 3 8 9" xfId="10194" xr:uid="{00000000-0005-0000-0000-0000B58B0000}"/>
    <cellStyle name="Normal 3 9" xfId="767" xr:uid="{00000000-0005-0000-0000-0000B68B0000}"/>
    <cellStyle name="Normal 3 9 10" xfId="37589" xr:uid="{00000000-0005-0000-0000-0000B78B0000}"/>
    <cellStyle name="Normal 3 9 11" xfId="42657" xr:uid="{68B940B4-59F7-4641-8EB3-F625A4B443BE}"/>
    <cellStyle name="Normal 3 9 2" xfId="2342" xr:uid="{00000000-0005-0000-0000-0000B88B0000}"/>
    <cellStyle name="Normal 3 9 2 2" xfId="4784" xr:uid="{00000000-0005-0000-0000-0000B98B0000}"/>
    <cellStyle name="Normal 3 9 2 2 2" xfId="18894" xr:uid="{00000000-0005-0000-0000-0000BA8B0000}"/>
    <cellStyle name="Normal 3 9 2 2 2 2" xfId="31787" xr:uid="{00000000-0005-0000-0000-0000BB8B0000}"/>
    <cellStyle name="Normal 3 9 2 2 3" xfId="14605" xr:uid="{00000000-0005-0000-0000-0000BC8B0000}"/>
    <cellStyle name="Normal 3 9 2 2 3 2" xfId="36672" xr:uid="{00000000-0005-0000-0000-0000BD8B0000}"/>
    <cellStyle name="Normal 3 9 2 2 4" xfId="9727" xr:uid="{00000000-0005-0000-0000-0000BE8B0000}"/>
    <cellStyle name="Normal 3 9 2 2 5" xfId="26852" xr:uid="{00000000-0005-0000-0000-0000BF8B0000}"/>
    <cellStyle name="Normal 3 9 2 2 6" xfId="41681" xr:uid="{00000000-0005-0000-0000-0000C08B0000}"/>
    <cellStyle name="Normal 3 9 2 2 7" xfId="46744" xr:uid="{A05EDDE2-2A22-4D6A-BA02-EDF06BF420E3}"/>
    <cellStyle name="Normal 3 9 2 3" xfId="7258" xr:uid="{00000000-0005-0000-0000-0000C18B0000}"/>
    <cellStyle name="Normal 3 9 2 3 2" xfId="29351" xr:uid="{00000000-0005-0000-0000-0000C28B0000}"/>
    <cellStyle name="Normal 3 9 2 4" xfId="16419" xr:uid="{00000000-0005-0000-0000-0000C38B0000}"/>
    <cellStyle name="Normal 3 9 2 4 2" xfId="34236" xr:uid="{00000000-0005-0000-0000-0000C48B0000}"/>
    <cellStyle name="Normal 3 9 2 5" xfId="21660" xr:uid="{00000000-0005-0000-0000-0000C58B0000}"/>
    <cellStyle name="Normal 3 9 2 6" xfId="12169" xr:uid="{00000000-0005-0000-0000-0000C68B0000}"/>
    <cellStyle name="Normal 3 9 2 7" xfId="24310" xr:uid="{00000000-0005-0000-0000-0000C78B0000}"/>
    <cellStyle name="Normal 3 9 2 8" xfId="39140" xr:uid="{00000000-0005-0000-0000-0000C88B0000}"/>
    <cellStyle name="Normal 3 9 2 9" xfId="44208" xr:uid="{65F03ABA-7960-4A75-BDE5-8D9816E402D9}"/>
    <cellStyle name="Normal 3 9 3" xfId="1729" xr:uid="{00000000-0005-0000-0000-0000C98B0000}"/>
    <cellStyle name="Normal 3 9 3 2" xfId="4171" xr:uid="{00000000-0005-0000-0000-0000CA8B0000}"/>
    <cellStyle name="Normal 3 9 3 2 2" xfId="18281" xr:uid="{00000000-0005-0000-0000-0000CB8B0000}"/>
    <cellStyle name="Normal 3 9 3 2 2 2" xfId="31174" xr:uid="{00000000-0005-0000-0000-0000CC8B0000}"/>
    <cellStyle name="Normal 3 9 3 2 3" xfId="13992" xr:uid="{00000000-0005-0000-0000-0000CD8B0000}"/>
    <cellStyle name="Normal 3 9 3 2 3 2" xfId="36059" xr:uid="{00000000-0005-0000-0000-0000CE8B0000}"/>
    <cellStyle name="Normal 3 9 3 2 4" xfId="9114" xr:uid="{00000000-0005-0000-0000-0000CF8B0000}"/>
    <cellStyle name="Normal 3 9 3 2 5" xfId="26239" xr:uid="{00000000-0005-0000-0000-0000D08B0000}"/>
    <cellStyle name="Normal 3 9 3 2 6" xfId="41068" xr:uid="{00000000-0005-0000-0000-0000D18B0000}"/>
    <cellStyle name="Normal 3 9 3 2 7" xfId="46131" xr:uid="{4E09250C-AD0A-4643-B7B8-EBA0F8EF7146}"/>
    <cellStyle name="Normal 3 9 3 3" xfId="6645" xr:uid="{00000000-0005-0000-0000-0000D28B0000}"/>
    <cellStyle name="Normal 3 9 3 3 2" xfId="28738" xr:uid="{00000000-0005-0000-0000-0000D38B0000}"/>
    <cellStyle name="Normal 3 9 3 4" xfId="21047" xr:uid="{00000000-0005-0000-0000-0000D48B0000}"/>
    <cellStyle name="Normal 3 9 3 4 2" xfId="33623" xr:uid="{00000000-0005-0000-0000-0000D58B0000}"/>
    <cellStyle name="Normal 3 9 3 5" xfId="11556" xr:uid="{00000000-0005-0000-0000-0000D68B0000}"/>
    <cellStyle name="Normal 3 9 3 6" xfId="23697" xr:uid="{00000000-0005-0000-0000-0000D78B0000}"/>
    <cellStyle name="Normal 3 9 3 7" xfId="38527" xr:uid="{00000000-0005-0000-0000-0000D88B0000}"/>
    <cellStyle name="Normal 3 9 3 8" xfId="43595" xr:uid="{CFB1AD05-DC97-4262-9C8E-6C45FD676F53}"/>
    <cellStyle name="Normal 3 9 4" xfId="3233" xr:uid="{00000000-0005-0000-0000-0000D98B0000}"/>
    <cellStyle name="Normal 3 9 4 2" xfId="17343" xr:uid="{00000000-0005-0000-0000-0000DA8B0000}"/>
    <cellStyle name="Normal 3 9 4 2 2" xfId="30236" xr:uid="{00000000-0005-0000-0000-0000DB8B0000}"/>
    <cellStyle name="Normal 3 9 4 3" xfId="13054" xr:uid="{00000000-0005-0000-0000-0000DC8B0000}"/>
    <cellStyle name="Normal 3 9 4 3 2" xfId="35121" xr:uid="{00000000-0005-0000-0000-0000DD8B0000}"/>
    <cellStyle name="Normal 3 9 4 4" xfId="8176" xr:uid="{00000000-0005-0000-0000-0000DE8B0000}"/>
    <cellStyle name="Normal 3 9 4 5" xfId="25301" xr:uid="{00000000-0005-0000-0000-0000DF8B0000}"/>
    <cellStyle name="Normal 3 9 4 6" xfId="40130" xr:uid="{00000000-0005-0000-0000-0000E08B0000}"/>
    <cellStyle name="Normal 3 9 4 7" xfId="45193" xr:uid="{1B368376-B722-463B-B5BA-17E478F8E409}"/>
    <cellStyle name="Normal 3 9 5" xfId="5707" xr:uid="{00000000-0005-0000-0000-0000E18B0000}"/>
    <cellStyle name="Normal 3 9 5 2" xfId="27800" xr:uid="{00000000-0005-0000-0000-0000E28B0000}"/>
    <cellStyle name="Normal 3 9 6" xfId="15806" xr:uid="{00000000-0005-0000-0000-0000E38B0000}"/>
    <cellStyle name="Normal 3 9 6 2" xfId="32685" xr:uid="{00000000-0005-0000-0000-0000E48B0000}"/>
    <cellStyle name="Normal 3 9 7" xfId="20109" xr:uid="{00000000-0005-0000-0000-0000E58B0000}"/>
    <cellStyle name="Normal 3 9 8" xfId="10618" xr:uid="{00000000-0005-0000-0000-0000E68B0000}"/>
    <cellStyle name="Normal 3 9 9" xfId="22759" xr:uid="{00000000-0005-0000-0000-0000E78B0000}"/>
    <cellStyle name="Normal 4" xfId="74" xr:uid="{00000000-0005-0000-0000-0000E88B0000}"/>
    <cellStyle name="Normal 4 10" xfId="498" xr:uid="{00000000-0005-0000-0000-0000E98B0000}"/>
    <cellStyle name="Normal 4 2" xfId="321" xr:uid="{00000000-0005-0000-0000-0000EA8B0000}"/>
    <cellStyle name="Normal 5" xfId="90" xr:uid="{00000000-0005-0000-0000-0000EB8B0000}"/>
    <cellStyle name="Normal 5 10" xfId="778" xr:uid="{00000000-0005-0000-0000-0000EC8B0000}"/>
    <cellStyle name="Normal 5 10 10" xfId="37600" xr:uid="{00000000-0005-0000-0000-0000ED8B0000}"/>
    <cellStyle name="Normal 5 10 11" xfId="42668" xr:uid="{2D02E442-F678-4804-9FE2-E7AF2DCF28AF}"/>
    <cellStyle name="Normal 5 10 2" xfId="2353" xr:uid="{00000000-0005-0000-0000-0000EE8B0000}"/>
    <cellStyle name="Normal 5 10 2 2" xfId="4795" xr:uid="{00000000-0005-0000-0000-0000EF8B0000}"/>
    <cellStyle name="Normal 5 10 2 2 2" xfId="18905" xr:uid="{00000000-0005-0000-0000-0000F08B0000}"/>
    <cellStyle name="Normal 5 10 2 2 2 2" xfId="31798" xr:uid="{00000000-0005-0000-0000-0000F18B0000}"/>
    <cellStyle name="Normal 5 10 2 2 3" xfId="14616" xr:uid="{00000000-0005-0000-0000-0000F28B0000}"/>
    <cellStyle name="Normal 5 10 2 2 3 2" xfId="36683" xr:uid="{00000000-0005-0000-0000-0000F38B0000}"/>
    <cellStyle name="Normal 5 10 2 2 4" xfId="9738" xr:uid="{00000000-0005-0000-0000-0000F48B0000}"/>
    <cellStyle name="Normal 5 10 2 2 5" xfId="26863" xr:uid="{00000000-0005-0000-0000-0000F58B0000}"/>
    <cellStyle name="Normal 5 10 2 2 6" xfId="41692" xr:uid="{00000000-0005-0000-0000-0000F68B0000}"/>
    <cellStyle name="Normal 5 10 2 2 7" xfId="46755" xr:uid="{EC393B76-DBEB-4CE4-9F8B-E5CE711970B5}"/>
    <cellStyle name="Normal 5 10 2 3" xfId="7269" xr:uid="{00000000-0005-0000-0000-0000F78B0000}"/>
    <cellStyle name="Normal 5 10 2 3 2" xfId="29362" xr:uid="{00000000-0005-0000-0000-0000F88B0000}"/>
    <cellStyle name="Normal 5 10 2 4" xfId="16430" xr:uid="{00000000-0005-0000-0000-0000F98B0000}"/>
    <cellStyle name="Normal 5 10 2 4 2" xfId="34247" xr:uid="{00000000-0005-0000-0000-0000FA8B0000}"/>
    <cellStyle name="Normal 5 10 2 5" xfId="21671" xr:uid="{00000000-0005-0000-0000-0000FB8B0000}"/>
    <cellStyle name="Normal 5 10 2 6" xfId="12180" xr:uid="{00000000-0005-0000-0000-0000FC8B0000}"/>
    <cellStyle name="Normal 5 10 2 7" xfId="24321" xr:uid="{00000000-0005-0000-0000-0000FD8B0000}"/>
    <cellStyle name="Normal 5 10 2 8" xfId="39151" xr:uid="{00000000-0005-0000-0000-0000FE8B0000}"/>
    <cellStyle name="Normal 5 10 2 9" xfId="44219" xr:uid="{06BA5C9C-8C2B-4454-BEF0-51132DEDE40B}"/>
    <cellStyle name="Normal 5 10 3" xfId="1740" xr:uid="{00000000-0005-0000-0000-0000FF8B0000}"/>
    <cellStyle name="Normal 5 10 3 2" xfId="4182" xr:uid="{00000000-0005-0000-0000-0000008C0000}"/>
    <cellStyle name="Normal 5 10 3 2 2" xfId="18292" xr:uid="{00000000-0005-0000-0000-0000018C0000}"/>
    <cellStyle name="Normal 5 10 3 2 2 2" xfId="31185" xr:uid="{00000000-0005-0000-0000-0000028C0000}"/>
    <cellStyle name="Normal 5 10 3 2 3" xfId="14003" xr:uid="{00000000-0005-0000-0000-0000038C0000}"/>
    <cellStyle name="Normal 5 10 3 2 3 2" xfId="36070" xr:uid="{00000000-0005-0000-0000-0000048C0000}"/>
    <cellStyle name="Normal 5 10 3 2 4" xfId="9125" xr:uid="{00000000-0005-0000-0000-0000058C0000}"/>
    <cellStyle name="Normal 5 10 3 2 5" xfId="26250" xr:uid="{00000000-0005-0000-0000-0000068C0000}"/>
    <cellStyle name="Normal 5 10 3 2 6" xfId="41079" xr:uid="{00000000-0005-0000-0000-0000078C0000}"/>
    <cellStyle name="Normal 5 10 3 2 7" xfId="46142" xr:uid="{AC5CB3E6-3675-4D1C-8250-EFF656E20D9F}"/>
    <cellStyle name="Normal 5 10 3 3" xfId="6656" xr:uid="{00000000-0005-0000-0000-0000088C0000}"/>
    <cellStyle name="Normal 5 10 3 3 2" xfId="28749" xr:uid="{00000000-0005-0000-0000-0000098C0000}"/>
    <cellStyle name="Normal 5 10 3 4" xfId="21058" xr:uid="{00000000-0005-0000-0000-00000A8C0000}"/>
    <cellStyle name="Normal 5 10 3 4 2" xfId="33634" xr:uid="{00000000-0005-0000-0000-00000B8C0000}"/>
    <cellStyle name="Normal 5 10 3 5" xfId="11567" xr:uid="{00000000-0005-0000-0000-00000C8C0000}"/>
    <cellStyle name="Normal 5 10 3 6" xfId="23708" xr:uid="{00000000-0005-0000-0000-00000D8C0000}"/>
    <cellStyle name="Normal 5 10 3 7" xfId="38538" xr:uid="{00000000-0005-0000-0000-00000E8C0000}"/>
    <cellStyle name="Normal 5 10 3 8" xfId="43606" xr:uid="{89F79B4C-8873-49E6-BE06-41ABC4BFB698}"/>
    <cellStyle name="Normal 5 10 4" xfId="3244" xr:uid="{00000000-0005-0000-0000-00000F8C0000}"/>
    <cellStyle name="Normal 5 10 4 2" xfId="17354" xr:uid="{00000000-0005-0000-0000-0000108C0000}"/>
    <cellStyle name="Normal 5 10 4 2 2" xfId="30247" xr:uid="{00000000-0005-0000-0000-0000118C0000}"/>
    <cellStyle name="Normal 5 10 4 3" xfId="13065" xr:uid="{00000000-0005-0000-0000-0000128C0000}"/>
    <cellStyle name="Normal 5 10 4 3 2" xfId="35132" xr:uid="{00000000-0005-0000-0000-0000138C0000}"/>
    <cellStyle name="Normal 5 10 4 4" xfId="8187" xr:uid="{00000000-0005-0000-0000-0000148C0000}"/>
    <cellStyle name="Normal 5 10 4 5" xfId="25312" xr:uid="{00000000-0005-0000-0000-0000158C0000}"/>
    <cellStyle name="Normal 5 10 4 6" xfId="40141" xr:uid="{00000000-0005-0000-0000-0000168C0000}"/>
    <cellStyle name="Normal 5 10 4 7" xfId="45204" xr:uid="{09C68333-FC10-43F7-BB28-2E44467046BD}"/>
    <cellStyle name="Normal 5 10 5" xfId="5718" xr:uid="{00000000-0005-0000-0000-0000178C0000}"/>
    <cellStyle name="Normal 5 10 5 2" xfId="27811" xr:uid="{00000000-0005-0000-0000-0000188C0000}"/>
    <cellStyle name="Normal 5 10 6" xfId="15817" xr:uid="{00000000-0005-0000-0000-0000198C0000}"/>
    <cellStyle name="Normal 5 10 6 2" xfId="32696" xr:uid="{00000000-0005-0000-0000-00001A8C0000}"/>
    <cellStyle name="Normal 5 10 7" xfId="20120" xr:uid="{00000000-0005-0000-0000-00001B8C0000}"/>
    <cellStyle name="Normal 5 10 8" xfId="10629" xr:uid="{00000000-0005-0000-0000-00001C8C0000}"/>
    <cellStyle name="Normal 5 10 9" xfId="22770" xr:uid="{00000000-0005-0000-0000-00001D8C0000}"/>
    <cellStyle name="Normal 5 11" xfId="819" xr:uid="{00000000-0005-0000-0000-00001E8C0000}"/>
    <cellStyle name="Normal 5 11 10" xfId="37620" xr:uid="{00000000-0005-0000-0000-00001F8C0000}"/>
    <cellStyle name="Normal 5 11 11" xfId="42688" xr:uid="{908389D1-55D6-4476-8985-B94A6BE32F67}"/>
    <cellStyle name="Normal 5 11 2" xfId="2373" xr:uid="{00000000-0005-0000-0000-0000208C0000}"/>
    <cellStyle name="Normal 5 11 2 2" xfId="4815" xr:uid="{00000000-0005-0000-0000-0000218C0000}"/>
    <cellStyle name="Normal 5 11 2 2 2" xfId="18925" xr:uid="{00000000-0005-0000-0000-0000228C0000}"/>
    <cellStyle name="Normal 5 11 2 2 2 2" xfId="31818" xr:uid="{00000000-0005-0000-0000-0000238C0000}"/>
    <cellStyle name="Normal 5 11 2 2 3" xfId="14636" xr:uid="{00000000-0005-0000-0000-0000248C0000}"/>
    <cellStyle name="Normal 5 11 2 2 3 2" xfId="36703" xr:uid="{00000000-0005-0000-0000-0000258C0000}"/>
    <cellStyle name="Normal 5 11 2 2 4" xfId="9758" xr:uid="{00000000-0005-0000-0000-0000268C0000}"/>
    <cellStyle name="Normal 5 11 2 2 5" xfId="26883" xr:uid="{00000000-0005-0000-0000-0000278C0000}"/>
    <cellStyle name="Normal 5 11 2 2 6" xfId="41712" xr:uid="{00000000-0005-0000-0000-0000288C0000}"/>
    <cellStyle name="Normal 5 11 2 2 7" xfId="46775" xr:uid="{58605D36-44BE-4AF2-A717-D432C10E23D0}"/>
    <cellStyle name="Normal 5 11 2 3" xfId="7289" xr:uid="{00000000-0005-0000-0000-0000298C0000}"/>
    <cellStyle name="Normal 5 11 2 3 2" xfId="29382" xr:uid="{00000000-0005-0000-0000-00002A8C0000}"/>
    <cellStyle name="Normal 5 11 2 4" xfId="16450" xr:uid="{00000000-0005-0000-0000-00002B8C0000}"/>
    <cellStyle name="Normal 5 11 2 4 2" xfId="34267" xr:uid="{00000000-0005-0000-0000-00002C8C0000}"/>
    <cellStyle name="Normal 5 11 2 5" xfId="21691" xr:uid="{00000000-0005-0000-0000-00002D8C0000}"/>
    <cellStyle name="Normal 5 11 2 6" xfId="12200" xr:uid="{00000000-0005-0000-0000-00002E8C0000}"/>
    <cellStyle name="Normal 5 11 2 7" xfId="24341" xr:uid="{00000000-0005-0000-0000-00002F8C0000}"/>
    <cellStyle name="Normal 5 11 2 8" xfId="39171" xr:uid="{00000000-0005-0000-0000-0000308C0000}"/>
    <cellStyle name="Normal 5 11 2 9" xfId="44239" xr:uid="{CFDE0734-05A1-484B-BD84-6C842A2FC598}"/>
    <cellStyle name="Normal 5 11 3" xfId="1760" xr:uid="{00000000-0005-0000-0000-0000318C0000}"/>
    <cellStyle name="Normal 5 11 3 2" xfId="4202" xr:uid="{00000000-0005-0000-0000-0000328C0000}"/>
    <cellStyle name="Normal 5 11 3 2 2" xfId="18312" xr:uid="{00000000-0005-0000-0000-0000338C0000}"/>
    <cellStyle name="Normal 5 11 3 2 2 2" xfId="31205" xr:uid="{00000000-0005-0000-0000-0000348C0000}"/>
    <cellStyle name="Normal 5 11 3 2 3" xfId="14023" xr:uid="{00000000-0005-0000-0000-0000358C0000}"/>
    <cellStyle name="Normal 5 11 3 2 3 2" xfId="36090" xr:uid="{00000000-0005-0000-0000-0000368C0000}"/>
    <cellStyle name="Normal 5 11 3 2 4" xfId="9145" xr:uid="{00000000-0005-0000-0000-0000378C0000}"/>
    <cellStyle name="Normal 5 11 3 2 5" xfId="26270" xr:uid="{00000000-0005-0000-0000-0000388C0000}"/>
    <cellStyle name="Normal 5 11 3 2 6" xfId="41099" xr:uid="{00000000-0005-0000-0000-0000398C0000}"/>
    <cellStyle name="Normal 5 11 3 2 7" xfId="46162" xr:uid="{B016D3C0-8A87-4DEA-9736-DD95C0447748}"/>
    <cellStyle name="Normal 5 11 3 3" xfId="6676" xr:uid="{00000000-0005-0000-0000-00003A8C0000}"/>
    <cellStyle name="Normal 5 11 3 3 2" xfId="28769" xr:uid="{00000000-0005-0000-0000-00003B8C0000}"/>
    <cellStyle name="Normal 5 11 3 4" xfId="21078" xr:uid="{00000000-0005-0000-0000-00003C8C0000}"/>
    <cellStyle name="Normal 5 11 3 4 2" xfId="33654" xr:uid="{00000000-0005-0000-0000-00003D8C0000}"/>
    <cellStyle name="Normal 5 11 3 5" xfId="11587" xr:uid="{00000000-0005-0000-0000-00003E8C0000}"/>
    <cellStyle name="Normal 5 11 3 6" xfId="23728" xr:uid="{00000000-0005-0000-0000-00003F8C0000}"/>
    <cellStyle name="Normal 5 11 3 7" xfId="38558" xr:uid="{00000000-0005-0000-0000-0000408C0000}"/>
    <cellStyle name="Normal 5 11 3 8" xfId="43626" xr:uid="{CF9AF92D-7C5C-4A27-8342-39421B7AA8B8}"/>
    <cellStyle name="Normal 5 11 4" xfId="3264" xr:uid="{00000000-0005-0000-0000-0000418C0000}"/>
    <cellStyle name="Normal 5 11 4 2" xfId="17374" xr:uid="{00000000-0005-0000-0000-0000428C0000}"/>
    <cellStyle name="Normal 5 11 4 2 2" xfId="30267" xr:uid="{00000000-0005-0000-0000-0000438C0000}"/>
    <cellStyle name="Normal 5 11 4 3" xfId="13085" xr:uid="{00000000-0005-0000-0000-0000448C0000}"/>
    <cellStyle name="Normal 5 11 4 3 2" xfId="35152" xr:uid="{00000000-0005-0000-0000-0000458C0000}"/>
    <cellStyle name="Normal 5 11 4 4" xfId="8207" xr:uid="{00000000-0005-0000-0000-0000468C0000}"/>
    <cellStyle name="Normal 5 11 4 5" xfId="25332" xr:uid="{00000000-0005-0000-0000-0000478C0000}"/>
    <cellStyle name="Normal 5 11 4 6" xfId="40161" xr:uid="{00000000-0005-0000-0000-0000488C0000}"/>
    <cellStyle name="Normal 5 11 4 7" xfId="45224" xr:uid="{9E4DC608-6DF4-42CB-B7F6-C561B79939AC}"/>
    <cellStyle name="Normal 5 11 5" xfId="5738" xr:uid="{00000000-0005-0000-0000-0000498C0000}"/>
    <cellStyle name="Normal 5 11 5 2" xfId="27831" xr:uid="{00000000-0005-0000-0000-00004A8C0000}"/>
    <cellStyle name="Normal 5 11 6" xfId="15837" xr:uid="{00000000-0005-0000-0000-00004B8C0000}"/>
    <cellStyle name="Normal 5 11 6 2" xfId="32716" xr:uid="{00000000-0005-0000-0000-00004C8C0000}"/>
    <cellStyle name="Normal 5 11 7" xfId="20140" xr:uid="{00000000-0005-0000-0000-00004D8C0000}"/>
    <cellStyle name="Normal 5 11 8" xfId="10649" xr:uid="{00000000-0005-0000-0000-00004E8C0000}"/>
    <cellStyle name="Normal 5 11 9" xfId="22790" xr:uid="{00000000-0005-0000-0000-00004F8C0000}"/>
    <cellStyle name="Normal 5 12" xfId="1158" xr:uid="{00000000-0005-0000-0000-0000508C0000}"/>
    <cellStyle name="Normal 5 12 2" xfId="3603" xr:uid="{00000000-0005-0000-0000-0000518C0000}"/>
    <cellStyle name="Normal 5 12 2 2" xfId="17713" xr:uid="{00000000-0005-0000-0000-0000528C0000}"/>
    <cellStyle name="Normal 5 12 2 2 2" xfId="30606" xr:uid="{00000000-0005-0000-0000-0000538C0000}"/>
    <cellStyle name="Normal 5 12 2 3" xfId="13424" xr:uid="{00000000-0005-0000-0000-0000548C0000}"/>
    <cellStyle name="Normal 5 12 2 3 2" xfId="35491" xr:uid="{00000000-0005-0000-0000-0000558C0000}"/>
    <cellStyle name="Normal 5 12 2 4" xfId="8546" xr:uid="{00000000-0005-0000-0000-0000568C0000}"/>
    <cellStyle name="Normal 5 12 2 5" xfId="25671" xr:uid="{00000000-0005-0000-0000-0000578C0000}"/>
    <cellStyle name="Normal 5 12 2 6" xfId="40500" xr:uid="{00000000-0005-0000-0000-0000588C0000}"/>
    <cellStyle name="Normal 5 12 2 7" xfId="45563" xr:uid="{E6ECC693-6ECA-4F4E-BED3-AF125A481D7F}"/>
    <cellStyle name="Normal 5 12 3" xfId="6077" xr:uid="{00000000-0005-0000-0000-0000598C0000}"/>
    <cellStyle name="Normal 5 12 3 2" xfId="28170" xr:uid="{00000000-0005-0000-0000-00005A8C0000}"/>
    <cellStyle name="Normal 5 12 4" xfId="15220" xr:uid="{00000000-0005-0000-0000-00005B8C0000}"/>
    <cellStyle name="Normal 5 12 4 2" xfId="33055" xr:uid="{00000000-0005-0000-0000-00005C8C0000}"/>
    <cellStyle name="Normal 5 12 5" xfId="20479" xr:uid="{00000000-0005-0000-0000-00005D8C0000}"/>
    <cellStyle name="Normal 5 12 6" xfId="10988" xr:uid="{00000000-0005-0000-0000-00005E8C0000}"/>
    <cellStyle name="Normal 5 12 7" xfId="23129" xr:uid="{00000000-0005-0000-0000-00005F8C0000}"/>
    <cellStyle name="Normal 5 12 8" xfId="37959" xr:uid="{00000000-0005-0000-0000-0000608C0000}"/>
    <cellStyle name="Normal 5 12 9" xfId="43027" xr:uid="{CEF77F88-FA44-4A57-B2DC-B7BB2202A398}"/>
    <cellStyle name="Normal 5 13" xfId="1764" xr:uid="{00000000-0005-0000-0000-0000618C0000}"/>
    <cellStyle name="Normal 5 13 2" xfId="4206" xr:uid="{00000000-0005-0000-0000-0000628C0000}"/>
    <cellStyle name="Normal 5 13 2 2" xfId="18316" xr:uid="{00000000-0005-0000-0000-0000638C0000}"/>
    <cellStyle name="Normal 5 13 2 2 2" xfId="31209" xr:uid="{00000000-0005-0000-0000-0000648C0000}"/>
    <cellStyle name="Normal 5 13 2 3" xfId="14027" xr:uid="{00000000-0005-0000-0000-0000658C0000}"/>
    <cellStyle name="Normal 5 13 2 3 2" xfId="36094" xr:uid="{00000000-0005-0000-0000-0000668C0000}"/>
    <cellStyle name="Normal 5 13 2 4" xfId="9149" xr:uid="{00000000-0005-0000-0000-0000678C0000}"/>
    <cellStyle name="Normal 5 13 2 5" xfId="26274" xr:uid="{00000000-0005-0000-0000-0000688C0000}"/>
    <cellStyle name="Normal 5 13 2 6" xfId="41103" xr:uid="{00000000-0005-0000-0000-0000698C0000}"/>
    <cellStyle name="Normal 5 13 2 7" xfId="46166" xr:uid="{F74CB0E0-8E85-41C9-9BEA-CAE3C6F86FFE}"/>
    <cellStyle name="Normal 5 13 3" xfId="6680" xr:uid="{00000000-0005-0000-0000-00006A8C0000}"/>
    <cellStyle name="Normal 5 13 3 2" xfId="28773" xr:uid="{00000000-0005-0000-0000-00006B8C0000}"/>
    <cellStyle name="Normal 5 13 4" xfId="15841" xr:uid="{00000000-0005-0000-0000-00006C8C0000}"/>
    <cellStyle name="Normal 5 13 4 2" xfId="33658" xr:uid="{00000000-0005-0000-0000-00006D8C0000}"/>
    <cellStyle name="Normal 5 13 5" xfId="21082" xr:uid="{00000000-0005-0000-0000-00006E8C0000}"/>
    <cellStyle name="Normal 5 13 6" xfId="11591" xr:uid="{00000000-0005-0000-0000-00006F8C0000}"/>
    <cellStyle name="Normal 5 13 7" xfId="23732" xr:uid="{00000000-0005-0000-0000-0000708C0000}"/>
    <cellStyle name="Normal 5 13 8" xfId="38562" xr:uid="{00000000-0005-0000-0000-0000718C0000}"/>
    <cellStyle name="Normal 5 13 9" xfId="43630" xr:uid="{1CA99612-C5C9-47BE-BAFA-77B0070EFBE0}"/>
    <cellStyle name="Normal 5 14" xfId="1770" xr:uid="{00000000-0005-0000-0000-0000728C0000}"/>
    <cellStyle name="Normal 5 14 2" xfId="4212" xr:uid="{00000000-0005-0000-0000-0000738C0000}"/>
    <cellStyle name="Normal 5 14 2 2" xfId="18322" xr:uid="{00000000-0005-0000-0000-0000748C0000}"/>
    <cellStyle name="Normal 5 14 2 2 2" xfId="31215" xr:uid="{00000000-0005-0000-0000-0000758C0000}"/>
    <cellStyle name="Normal 5 14 2 3" xfId="14033" xr:uid="{00000000-0005-0000-0000-0000768C0000}"/>
    <cellStyle name="Normal 5 14 2 3 2" xfId="36100" xr:uid="{00000000-0005-0000-0000-0000778C0000}"/>
    <cellStyle name="Normal 5 14 2 4" xfId="9155" xr:uid="{00000000-0005-0000-0000-0000788C0000}"/>
    <cellStyle name="Normal 5 14 2 5" xfId="26280" xr:uid="{00000000-0005-0000-0000-0000798C0000}"/>
    <cellStyle name="Normal 5 14 2 6" xfId="41109" xr:uid="{00000000-0005-0000-0000-00007A8C0000}"/>
    <cellStyle name="Normal 5 14 2 7" xfId="46172" xr:uid="{37B9D506-95A1-4FC4-9837-0548F55E86BA}"/>
    <cellStyle name="Normal 5 14 3" xfId="6686" xr:uid="{00000000-0005-0000-0000-00007B8C0000}"/>
    <cellStyle name="Normal 5 14 3 2" xfId="28779" xr:uid="{00000000-0005-0000-0000-00007C8C0000}"/>
    <cellStyle name="Normal 5 14 4" xfId="15847" xr:uid="{00000000-0005-0000-0000-00007D8C0000}"/>
    <cellStyle name="Normal 5 14 4 2" xfId="33664" xr:uid="{00000000-0005-0000-0000-00007E8C0000}"/>
    <cellStyle name="Normal 5 14 5" xfId="21088" xr:uid="{00000000-0005-0000-0000-00007F8C0000}"/>
    <cellStyle name="Normal 5 14 6" xfId="11597" xr:uid="{00000000-0005-0000-0000-0000808C0000}"/>
    <cellStyle name="Normal 5 14 7" xfId="23738" xr:uid="{00000000-0005-0000-0000-0000818C0000}"/>
    <cellStyle name="Normal 5 14 8" xfId="38568" xr:uid="{00000000-0005-0000-0000-0000828C0000}"/>
    <cellStyle name="Normal 5 14 9" xfId="43636" xr:uid="{07DDE4FF-2614-4B67-B241-9656A38E0088}"/>
    <cellStyle name="Normal 5 15" xfId="1774" xr:uid="{00000000-0005-0000-0000-0000838C0000}"/>
    <cellStyle name="Normal 5 15 2" xfId="4216" xr:uid="{00000000-0005-0000-0000-0000848C0000}"/>
    <cellStyle name="Normal 5 15 2 2" xfId="18326" xr:uid="{00000000-0005-0000-0000-0000858C0000}"/>
    <cellStyle name="Normal 5 15 2 2 2" xfId="31219" xr:uid="{00000000-0005-0000-0000-0000868C0000}"/>
    <cellStyle name="Normal 5 15 2 3" xfId="14037" xr:uid="{00000000-0005-0000-0000-0000878C0000}"/>
    <cellStyle name="Normal 5 15 2 3 2" xfId="36104" xr:uid="{00000000-0005-0000-0000-0000888C0000}"/>
    <cellStyle name="Normal 5 15 2 4" xfId="9159" xr:uid="{00000000-0005-0000-0000-0000898C0000}"/>
    <cellStyle name="Normal 5 15 2 5" xfId="26284" xr:uid="{00000000-0005-0000-0000-00008A8C0000}"/>
    <cellStyle name="Normal 5 15 2 6" xfId="41113" xr:uid="{00000000-0005-0000-0000-00008B8C0000}"/>
    <cellStyle name="Normal 5 15 2 7" xfId="46176" xr:uid="{9474B4F4-92D3-4882-9954-C7563E0EF604}"/>
    <cellStyle name="Normal 5 15 3" xfId="6690" xr:uid="{00000000-0005-0000-0000-00008C8C0000}"/>
    <cellStyle name="Normal 5 15 3 2" xfId="28783" xr:uid="{00000000-0005-0000-0000-00008D8C0000}"/>
    <cellStyle name="Normal 5 15 4" xfId="15851" xr:uid="{00000000-0005-0000-0000-00008E8C0000}"/>
    <cellStyle name="Normal 5 15 4 2" xfId="33668" xr:uid="{00000000-0005-0000-0000-00008F8C0000}"/>
    <cellStyle name="Normal 5 15 5" xfId="21092" xr:uid="{00000000-0005-0000-0000-0000908C0000}"/>
    <cellStyle name="Normal 5 15 6" xfId="11601" xr:uid="{00000000-0005-0000-0000-0000918C0000}"/>
    <cellStyle name="Normal 5 15 7" xfId="23742" xr:uid="{00000000-0005-0000-0000-0000928C0000}"/>
    <cellStyle name="Normal 5 15 8" xfId="38572" xr:uid="{00000000-0005-0000-0000-0000938C0000}"/>
    <cellStyle name="Normal 5 15 9" xfId="43640" xr:uid="{3ED3C3F6-9D75-4015-92BE-A2510A221E7C}"/>
    <cellStyle name="Normal 5 16" xfId="2474" xr:uid="{00000000-0005-0000-0000-0000948C0000}"/>
    <cellStyle name="Normal 5 16 2" xfId="4916" xr:uid="{00000000-0005-0000-0000-0000958C0000}"/>
    <cellStyle name="Normal 5 16 2 2" xfId="19026" xr:uid="{00000000-0005-0000-0000-0000968C0000}"/>
    <cellStyle name="Normal 5 16 2 2 2" xfId="31919" xr:uid="{00000000-0005-0000-0000-0000978C0000}"/>
    <cellStyle name="Normal 5 16 2 3" xfId="14737" xr:uid="{00000000-0005-0000-0000-0000988C0000}"/>
    <cellStyle name="Normal 5 16 2 3 2" xfId="36804" xr:uid="{00000000-0005-0000-0000-0000998C0000}"/>
    <cellStyle name="Normal 5 16 2 4" xfId="9859" xr:uid="{00000000-0005-0000-0000-00009A8C0000}"/>
    <cellStyle name="Normal 5 16 2 5" xfId="26984" xr:uid="{00000000-0005-0000-0000-00009B8C0000}"/>
    <cellStyle name="Normal 5 16 2 6" xfId="41813" xr:uid="{00000000-0005-0000-0000-00009C8C0000}"/>
    <cellStyle name="Normal 5 16 2 7" xfId="46876" xr:uid="{73B3BB5B-1840-4BE2-9BED-B7D1B8B7E3DC}"/>
    <cellStyle name="Normal 5 16 3" xfId="7390" xr:uid="{00000000-0005-0000-0000-00009D8C0000}"/>
    <cellStyle name="Normal 5 16 3 2" xfId="29483" xr:uid="{00000000-0005-0000-0000-00009E8C0000}"/>
    <cellStyle name="Normal 5 16 4" xfId="16551" xr:uid="{00000000-0005-0000-0000-00009F8C0000}"/>
    <cellStyle name="Normal 5 16 4 2" xfId="34368" xr:uid="{00000000-0005-0000-0000-0000A08C0000}"/>
    <cellStyle name="Normal 5 16 5" xfId="21792" xr:uid="{00000000-0005-0000-0000-0000A18C0000}"/>
    <cellStyle name="Normal 5 16 6" xfId="12301" xr:uid="{00000000-0005-0000-0000-0000A28C0000}"/>
    <cellStyle name="Normal 5 16 7" xfId="24442" xr:uid="{00000000-0005-0000-0000-0000A38C0000}"/>
    <cellStyle name="Normal 5 16 8" xfId="39272" xr:uid="{00000000-0005-0000-0000-0000A48C0000}"/>
    <cellStyle name="Normal 5 16 9" xfId="44340" xr:uid="{FC5C19B7-E89D-42F5-A009-E9F797FB7456}"/>
    <cellStyle name="Normal 5 17" xfId="5101" xr:uid="{00000000-0005-0000-0000-0000A58C0000}"/>
    <cellStyle name="Normal 5 17 2" xfId="7575" xr:uid="{00000000-0005-0000-0000-0000A68C0000}"/>
    <cellStyle name="Normal 5 17 2 2" xfId="19211" xr:uid="{00000000-0005-0000-0000-0000A78C0000}"/>
    <cellStyle name="Normal 5 17 2 3" xfId="27169" xr:uid="{00000000-0005-0000-0000-0000A88C0000}"/>
    <cellStyle name="Normal 5 17 2 4" xfId="41998" xr:uid="{00000000-0005-0000-0000-0000A98C0000}"/>
    <cellStyle name="Normal 5 17 2 5" xfId="47061" xr:uid="{E923D87C-F3FD-4FC6-97C4-42FD85628CE3}"/>
    <cellStyle name="Normal 5 17 3" xfId="21978" xr:uid="{00000000-0005-0000-0000-0000AA8C0000}"/>
    <cellStyle name="Normal 5 17 3 2" xfId="32104" xr:uid="{00000000-0005-0000-0000-0000AB8C0000}"/>
    <cellStyle name="Normal 5 17 4" xfId="14922" xr:uid="{00000000-0005-0000-0000-0000AC8C0000}"/>
    <cellStyle name="Normal 5 17 4 2" xfId="36989" xr:uid="{00000000-0005-0000-0000-0000AD8C0000}"/>
    <cellStyle name="Normal 5 17 5" xfId="24627" xr:uid="{00000000-0005-0000-0000-0000AE8C0000}"/>
    <cellStyle name="Normal 5 17 6" xfId="39457" xr:uid="{00000000-0005-0000-0000-0000AF8C0000}"/>
    <cellStyle name="Normal 5 17 7" xfId="44525" xr:uid="{4721E81F-7FAB-41CE-94B7-466ADF8699A7}"/>
    <cellStyle name="Normal 5 18" xfId="2665" xr:uid="{00000000-0005-0000-0000-0000B08C0000}"/>
    <cellStyle name="Normal 5 18 2" xfId="7625" xr:uid="{00000000-0005-0000-0000-0000B18C0000}"/>
    <cellStyle name="Normal 5 18 2 2" xfId="27219" xr:uid="{00000000-0005-0000-0000-0000B28C0000}"/>
    <cellStyle name="Normal 5 18 2 3" xfId="42048" xr:uid="{00000000-0005-0000-0000-0000B38C0000}"/>
    <cellStyle name="Normal 5 18 2 4" xfId="47110" xr:uid="{EB71A936-C07C-47CC-93D6-1F0D9A5030B9}"/>
    <cellStyle name="Normal 5 18 3" xfId="22027" xr:uid="{00000000-0005-0000-0000-0000B48C0000}"/>
    <cellStyle name="Normal 5 18 3 2" xfId="29668" xr:uid="{00000000-0005-0000-0000-0000B58C0000}"/>
    <cellStyle name="Normal 5 18 4" xfId="12486" xr:uid="{00000000-0005-0000-0000-0000B68C0000}"/>
    <cellStyle name="Normal 5 18 4 2" xfId="34553" xr:uid="{00000000-0005-0000-0000-0000B78C0000}"/>
    <cellStyle name="Normal 5 18 5" xfId="24677" xr:uid="{00000000-0005-0000-0000-0000B88C0000}"/>
    <cellStyle name="Normal 5 18 6" xfId="39506" xr:uid="{00000000-0005-0000-0000-0000B98C0000}"/>
    <cellStyle name="Normal 5 18 7" xfId="44574" xr:uid="{BCABC16C-073A-4F12-A3B8-98FA69503453}"/>
    <cellStyle name="Normal 5 19" xfId="7632" xr:uid="{00000000-0005-0000-0000-0000BA8C0000}"/>
    <cellStyle name="Normal 5 19 2" xfId="16739" xr:uid="{00000000-0005-0000-0000-0000BB8C0000}"/>
    <cellStyle name="Normal 5 19 3" xfId="24684" xr:uid="{00000000-0005-0000-0000-0000BC8C0000}"/>
    <cellStyle name="Normal 5 19 4" xfId="39513" xr:uid="{00000000-0005-0000-0000-0000BD8C0000}"/>
    <cellStyle name="Normal 5 19 5" xfId="44581" xr:uid="{420463C3-5212-4DC1-8FF0-5C0FDB07089B}"/>
    <cellStyle name="Normal 5 2" xfId="166" xr:uid="{00000000-0005-0000-0000-0000BE8C0000}"/>
    <cellStyle name="Normal 5 2 10" xfId="2475" xr:uid="{00000000-0005-0000-0000-0000BF8C0000}"/>
    <cellStyle name="Normal 5 2 10 2" xfId="4917" xr:uid="{00000000-0005-0000-0000-0000C08C0000}"/>
    <cellStyle name="Normal 5 2 10 2 2" xfId="19027" xr:uid="{00000000-0005-0000-0000-0000C18C0000}"/>
    <cellStyle name="Normal 5 2 10 2 2 2" xfId="31920" xr:uid="{00000000-0005-0000-0000-0000C28C0000}"/>
    <cellStyle name="Normal 5 2 10 2 3" xfId="14738" xr:uid="{00000000-0005-0000-0000-0000C38C0000}"/>
    <cellStyle name="Normal 5 2 10 2 3 2" xfId="36805" xr:uid="{00000000-0005-0000-0000-0000C48C0000}"/>
    <cellStyle name="Normal 5 2 10 2 4" xfId="9860" xr:uid="{00000000-0005-0000-0000-0000C58C0000}"/>
    <cellStyle name="Normal 5 2 10 2 5" xfId="26985" xr:uid="{00000000-0005-0000-0000-0000C68C0000}"/>
    <cellStyle name="Normal 5 2 10 2 6" xfId="41814" xr:uid="{00000000-0005-0000-0000-0000C78C0000}"/>
    <cellStyle name="Normal 5 2 10 2 7" xfId="46877" xr:uid="{05E34B33-7C55-45CE-A0E0-914D07F1D162}"/>
    <cellStyle name="Normal 5 2 10 3" xfId="7391" xr:uid="{00000000-0005-0000-0000-0000C88C0000}"/>
    <cellStyle name="Normal 5 2 10 3 2" xfId="29484" xr:uid="{00000000-0005-0000-0000-0000C98C0000}"/>
    <cellStyle name="Normal 5 2 10 4" xfId="16552" xr:uid="{00000000-0005-0000-0000-0000CA8C0000}"/>
    <cellStyle name="Normal 5 2 10 4 2" xfId="34369" xr:uid="{00000000-0005-0000-0000-0000CB8C0000}"/>
    <cellStyle name="Normal 5 2 10 5" xfId="21793" xr:uid="{00000000-0005-0000-0000-0000CC8C0000}"/>
    <cellStyle name="Normal 5 2 10 6" xfId="12302" xr:uid="{00000000-0005-0000-0000-0000CD8C0000}"/>
    <cellStyle name="Normal 5 2 10 7" xfId="24443" xr:uid="{00000000-0005-0000-0000-0000CE8C0000}"/>
    <cellStyle name="Normal 5 2 10 8" xfId="39273" xr:uid="{00000000-0005-0000-0000-0000CF8C0000}"/>
    <cellStyle name="Normal 5 2 10 9" xfId="44341" xr:uid="{0139F813-F51E-44D6-A178-E436685D9D60}"/>
    <cellStyle name="Normal 5 2 11" xfId="932" xr:uid="{00000000-0005-0000-0000-0000D08C0000}"/>
    <cellStyle name="Normal 5 2 11 2" xfId="3377" xr:uid="{00000000-0005-0000-0000-0000D18C0000}"/>
    <cellStyle name="Normal 5 2 11 2 2" xfId="17487" xr:uid="{00000000-0005-0000-0000-0000D28C0000}"/>
    <cellStyle name="Normal 5 2 11 2 2 2" xfId="30380" xr:uid="{00000000-0005-0000-0000-0000D38C0000}"/>
    <cellStyle name="Normal 5 2 11 2 3" xfId="13198" xr:uid="{00000000-0005-0000-0000-0000D48C0000}"/>
    <cellStyle name="Normal 5 2 11 2 3 2" xfId="35265" xr:uid="{00000000-0005-0000-0000-0000D58C0000}"/>
    <cellStyle name="Normal 5 2 11 2 4" xfId="8320" xr:uid="{00000000-0005-0000-0000-0000D68C0000}"/>
    <cellStyle name="Normal 5 2 11 2 5" xfId="25445" xr:uid="{00000000-0005-0000-0000-0000D78C0000}"/>
    <cellStyle name="Normal 5 2 11 2 6" xfId="40274" xr:uid="{00000000-0005-0000-0000-0000D88C0000}"/>
    <cellStyle name="Normal 5 2 11 2 7" xfId="45337" xr:uid="{18A5FF76-EF3F-4A01-A679-215151E42EBD}"/>
    <cellStyle name="Normal 5 2 11 3" xfId="5851" xr:uid="{00000000-0005-0000-0000-0000D98C0000}"/>
    <cellStyle name="Normal 5 2 11 3 2" xfId="27944" xr:uid="{00000000-0005-0000-0000-0000DA8C0000}"/>
    <cellStyle name="Normal 5 2 11 4" xfId="20253" xr:uid="{00000000-0005-0000-0000-0000DB8C0000}"/>
    <cellStyle name="Normal 5 2 11 4 2" xfId="32829" xr:uid="{00000000-0005-0000-0000-0000DC8C0000}"/>
    <cellStyle name="Normal 5 2 11 5" xfId="10762" xr:uid="{00000000-0005-0000-0000-0000DD8C0000}"/>
    <cellStyle name="Normal 5 2 11 6" xfId="22903" xr:uid="{00000000-0005-0000-0000-0000DE8C0000}"/>
    <cellStyle name="Normal 5 2 11 7" xfId="37733" xr:uid="{00000000-0005-0000-0000-0000DF8C0000}"/>
    <cellStyle name="Normal 5 2 11 8" xfId="42801" xr:uid="{9C3F5622-49ED-4F9E-A043-3642AD000FAE}"/>
    <cellStyle name="Normal 5 2 12" xfId="2714" xr:uid="{00000000-0005-0000-0000-0000E08C0000}"/>
    <cellStyle name="Normal 5 2 12 2" xfId="7626" xr:uid="{00000000-0005-0000-0000-0000E18C0000}"/>
    <cellStyle name="Normal 5 2 12 2 2" xfId="27220" xr:uid="{00000000-0005-0000-0000-0000E28C0000}"/>
    <cellStyle name="Normal 5 2 12 2 3" xfId="42049" xr:uid="{00000000-0005-0000-0000-0000E38C0000}"/>
    <cellStyle name="Normal 5 2 12 2 4" xfId="47111" xr:uid="{277E7373-27BB-4946-8853-FF3B31DD334B}"/>
    <cellStyle name="Normal 5 2 12 3" xfId="22028" xr:uid="{00000000-0005-0000-0000-0000E48C0000}"/>
    <cellStyle name="Normal 5 2 12 3 2" xfId="29717" xr:uid="{00000000-0005-0000-0000-0000E58C0000}"/>
    <cellStyle name="Normal 5 2 12 4" xfId="12535" xr:uid="{00000000-0005-0000-0000-0000E68C0000}"/>
    <cellStyle name="Normal 5 2 12 4 2" xfId="34602" xr:uid="{00000000-0005-0000-0000-0000E78C0000}"/>
    <cellStyle name="Normal 5 2 12 5" xfId="24678" xr:uid="{00000000-0005-0000-0000-0000E88C0000}"/>
    <cellStyle name="Normal 5 2 12 6" xfId="39507" xr:uid="{00000000-0005-0000-0000-0000E98C0000}"/>
    <cellStyle name="Normal 5 2 12 7" xfId="44575" xr:uid="{08A2C6E9-EAFB-414D-896F-4BDBEFC9A14D}"/>
    <cellStyle name="Normal 5 2 13" xfId="5185" xr:uid="{00000000-0005-0000-0000-0000EA8C0000}"/>
    <cellStyle name="Normal 5 2 13 2" xfId="16782" xr:uid="{00000000-0005-0000-0000-0000EB8C0000}"/>
    <cellStyle name="Normal 5 2 13 3" xfId="24780" xr:uid="{00000000-0005-0000-0000-0000EC8C0000}"/>
    <cellStyle name="Normal 5 2 13 4" xfId="39609" xr:uid="{00000000-0005-0000-0000-0000ED8C0000}"/>
    <cellStyle name="Normal 5 2 13 5" xfId="44674" xr:uid="{EEEC87DE-BB22-42DE-8B2C-1717AC7440A2}"/>
    <cellStyle name="Normal 5 2 14" xfId="14994" xr:uid="{00000000-0005-0000-0000-0000EE8C0000}"/>
    <cellStyle name="Normal 5 2 14 2" xfId="27279" xr:uid="{00000000-0005-0000-0000-0000EF8C0000}"/>
    <cellStyle name="Normal 5 2 15" xfId="19324" xr:uid="{00000000-0005-0000-0000-0000F08C0000}"/>
    <cellStyle name="Normal 5 2 15 2" xfId="32164" xr:uid="{00000000-0005-0000-0000-0000F18C0000}"/>
    <cellStyle name="Normal 5 2 16" xfId="19571" xr:uid="{00000000-0005-0000-0000-0000F28C0000}"/>
    <cellStyle name="Normal 5 2 17" xfId="10097" xr:uid="{00000000-0005-0000-0000-0000F38C0000}"/>
    <cellStyle name="Normal 5 2 18" xfId="22109" xr:uid="{00000000-0005-0000-0000-0000F48C0000}"/>
    <cellStyle name="Normal 5 2 19" xfId="22238" xr:uid="{00000000-0005-0000-0000-0000F58C0000}"/>
    <cellStyle name="Normal 5 2 2" xfId="244" xr:uid="{00000000-0005-0000-0000-0000F68C0000}"/>
    <cellStyle name="Normal 5 2 2 10" xfId="15054" xr:uid="{00000000-0005-0000-0000-0000F78C0000}"/>
    <cellStyle name="Normal 5 2 2 10 2" xfId="32226" xr:uid="{00000000-0005-0000-0000-0000F88C0000}"/>
    <cellStyle name="Normal 5 2 2 11" xfId="19384" xr:uid="{00000000-0005-0000-0000-0000F98C0000}"/>
    <cellStyle name="Normal 5 2 2 12" xfId="19632" xr:uid="{00000000-0005-0000-0000-0000FA8C0000}"/>
    <cellStyle name="Normal 5 2 2 13" xfId="10159" xr:uid="{00000000-0005-0000-0000-0000FB8C0000}"/>
    <cellStyle name="Normal 5 2 2 14" xfId="22160" xr:uid="{00000000-0005-0000-0000-0000FC8C0000}"/>
    <cellStyle name="Normal 5 2 2 15" xfId="22300" xr:uid="{00000000-0005-0000-0000-0000FD8C0000}"/>
    <cellStyle name="Normal 5 2 2 16" xfId="37130" xr:uid="{00000000-0005-0000-0000-0000FE8C0000}"/>
    <cellStyle name="Normal 5 2 2 17" xfId="42198" xr:uid="{3EA07947-6A92-4D78-A77F-55B4293F72D1}"/>
    <cellStyle name="Normal 5 2 2 2" xfId="433" xr:uid="{00000000-0005-0000-0000-0000FF8C0000}"/>
    <cellStyle name="Normal 5 2 2 2 10" xfId="37294" xr:uid="{00000000-0005-0000-0000-0000008D0000}"/>
    <cellStyle name="Normal 5 2 2 2 11" xfId="42362" xr:uid="{6DF664E8-EEDA-4E0D-A624-AFA84E916230}"/>
    <cellStyle name="Normal 5 2 2 2 2" xfId="2047" xr:uid="{00000000-0005-0000-0000-0000018D0000}"/>
    <cellStyle name="Normal 5 2 2 2 2 2" xfId="4489" xr:uid="{00000000-0005-0000-0000-0000028D0000}"/>
    <cellStyle name="Normal 5 2 2 2 2 2 2" xfId="18599" xr:uid="{00000000-0005-0000-0000-0000038D0000}"/>
    <cellStyle name="Normal 5 2 2 2 2 2 2 2" xfId="31492" xr:uid="{00000000-0005-0000-0000-0000048D0000}"/>
    <cellStyle name="Normal 5 2 2 2 2 2 3" xfId="14310" xr:uid="{00000000-0005-0000-0000-0000058D0000}"/>
    <cellStyle name="Normal 5 2 2 2 2 2 3 2" xfId="36377" xr:uid="{00000000-0005-0000-0000-0000068D0000}"/>
    <cellStyle name="Normal 5 2 2 2 2 2 4" xfId="9432" xr:uid="{00000000-0005-0000-0000-0000078D0000}"/>
    <cellStyle name="Normal 5 2 2 2 2 2 5" xfId="26557" xr:uid="{00000000-0005-0000-0000-0000088D0000}"/>
    <cellStyle name="Normal 5 2 2 2 2 2 6" xfId="41386" xr:uid="{00000000-0005-0000-0000-0000098D0000}"/>
    <cellStyle name="Normal 5 2 2 2 2 2 7" xfId="46449" xr:uid="{4DFF02D7-DFE8-4C54-B16C-B6759BE5E36A}"/>
    <cellStyle name="Normal 5 2 2 2 2 3" xfId="6963" xr:uid="{00000000-0005-0000-0000-00000A8D0000}"/>
    <cellStyle name="Normal 5 2 2 2 2 3 2" xfId="29056" xr:uid="{00000000-0005-0000-0000-00000B8D0000}"/>
    <cellStyle name="Normal 5 2 2 2 2 4" xfId="16124" xr:uid="{00000000-0005-0000-0000-00000C8D0000}"/>
    <cellStyle name="Normal 5 2 2 2 2 4 2" xfId="33941" xr:uid="{00000000-0005-0000-0000-00000D8D0000}"/>
    <cellStyle name="Normal 5 2 2 2 2 5" xfId="21365" xr:uid="{00000000-0005-0000-0000-00000E8D0000}"/>
    <cellStyle name="Normal 5 2 2 2 2 6" xfId="11874" xr:uid="{00000000-0005-0000-0000-00000F8D0000}"/>
    <cellStyle name="Normal 5 2 2 2 2 7" xfId="24015" xr:uid="{00000000-0005-0000-0000-0000108D0000}"/>
    <cellStyle name="Normal 5 2 2 2 2 8" xfId="38845" xr:uid="{00000000-0005-0000-0000-0000118D0000}"/>
    <cellStyle name="Normal 5 2 2 2 2 9" xfId="43913" xr:uid="{42A15494-FB5A-49F6-967C-D39DC663ECCC}"/>
    <cellStyle name="Normal 5 2 2 2 3" xfId="1434" xr:uid="{00000000-0005-0000-0000-0000128D0000}"/>
    <cellStyle name="Normal 5 2 2 2 3 2" xfId="3876" xr:uid="{00000000-0005-0000-0000-0000138D0000}"/>
    <cellStyle name="Normal 5 2 2 2 3 2 2" xfId="17986" xr:uid="{00000000-0005-0000-0000-0000148D0000}"/>
    <cellStyle name="Normal 5 2 2 2 3 2 2 2" xfId="30879" xr:uid="{00000000-0005-0000-0000-0000158D0000}"/>
    <cellStyle name="Normal 5 2 2 2 3 2 3" xfId="13697" xr:uid="{00000000-0005-0000-0000-0000168D0000}"/>
    <cellStyle name="Normal 5 2 2 2 3 2 3 2" xfId="35764" xr:uid="{00000000-0005-0000-0000-0000178D0000}"/>
    <cellStyle name="Normal 5 2 2 2 3 2 4" xfId="8819" xr:uid="{00000000-0005-0000-0000-0000188D0000}"/>
    <cellStyle name="Normal 5 2 2 2 3 2 5" xfId="25944" xr:uid="{00000000-0005-0000-0000-0000198D0000}"/>
    <cellStyle name="Normal 5 2 2 2 3 2 6" xfId="40773" xr:uid="{00000000-0005-0000-0000-00001A8D0000}"/>
    <cellStyle name="Normal 5 2 2 2 3 2 7" xfId="45836" xr:uid="{40E79FAF-4E9E-4435-B0E7-BD2CB960479A}"/>
    <cellStyle name="Normal 5 2 2 2 3 3" xfId="6350" xr:uid="{00000000-0005-0000-0000-00001B8D0000}"/>
    <cellStyle name="Normal 5 2 2 2 3 3 2" xfId="28443" xr:uid="{00000000-0005-0000-0000-00001C8D0000}"/>
    <cellStyle name="Normal 5 2 2 2 3 4" xfId="20752" xr:uid="{00000000-0005-0000-0000-00001D8D0000}"/>
    <cellStyle name="Normal 5 2 2 2 3 4 2" xfId="33328" xr:uid="{00000000-0005-0000-0000-00001E8D0000}"/>
    <cellStyle name="Normal 5 2 2 2 3 5" xfId="11261" xr:uid="{00000000-0005-0000-0000-00001F8D0000}"/>
    <cellStyle name="Normal 5 2 2 2 3 6" xfId="23402" xr:uid="{00000000-0005-0000-0000-0000208D0000}"/>
    <cellStyle name="Normal 5 2 2 2 3 7" xfId="38232" xr:uid="{00000000-0005-0000-0000-0000218D0000}"/>
    <cellStyle name="Normal 5 2 2 2 3 8" xfId="43300" xr:uid="{E75429BD-85C8-4CA5-9B42-0286550D2D59}"/>
    <cellStyle name="Normal 5 2 2 2 4" xfId="2938" xr:uid="{00000000-0005-0000-0000-0000228D0000}"/>
    <cellStyle name="Normal 5 2 2 2 4 2" xfId="17048" xr:uid="{00000000-0005-0000-0000-0000238D0000}"/>
    <cellStyle name="Normal 5 2 2 2 4 2 2" xfId="29941" xr:uid="{00000000-0005-0000-0000-0000248D0000}"/>
    <cellStyle name="Normal 5 2 2 2 4 3" xfId="12759" xr:uid="{00000000-0005-0000-0000-0000258D0000}"/>
    <cellStyle name="Normal 5 2 2 2 4 3 2" xfId="34826" xr:uid="{00000000-0005-0000-0000-0000268D0000}"/>
    <cellStyle name="Normal 5 2 2 2 4 4" xfId="7881" xr:uid="{00000000-0005-0000-0000-0000278D0000}"/>
    <cellStyle name="Normal 5 2 2 2 4 5" xfId="25006" xr:uid="{00000000-0005-0000-0000-0000288D0000}"/>
    <cellStyle name="Normal 5 2 2 2 4 6" xfId="39835" xr:uid="{00000000-0005-0000-0000-0000298D0000}"/>
    <cellStyle name="Normal 5 2 2 2 4 7" xfId="44898" xr:uid="{DF5289B5-B995-4B7A-8EE6-CC54E0F91E7B}"/>
    <cellStyle name="Normal 5 2 2 2 5" xfId="5412" xr:uid="{00000000-0005-0000-0000-00002A8D0000}"/>
    <cellStyle name="Normal 5 2 2 2 5 2" xfId="27505" xr:uid="{00000000-0005-0000-0000-00002B8D0000}"/>
    <cellStyle name="Normal 5 2 2 2 6" xfId="15493" xr:uid="{00000000-0005-0000-0000-00002C8D0000}"/>
    <cellStyle name="Normal 5 2 2 2 6 2" xfId="32390" xr:uid="{00000000-0005-0000-0000-00002D8D0000}"/>
    <cellStyle name="Normal 5 2 2 2 7" xfId="19796" xr:uid="{00000000-0005-0000-0000-00002E8D0000}"/>
    <cellStyle name="Normal 5 2 2 2 8" xfId="10323" xr:uid="{00000000-0005-0000-0000-00002F8D0000}"/>
    <cellStyle name="Normal 5 2 2 2 9" xfId="22464" xr:uid="{00000000-0005-0000-0000-0000308D0000}"/>
    <cellStyle name="Normal 5 2 2 3" xfId="780" xr:uid="{00000000-0005-0000-0000-0000318D0000}"/>
    <cellStyle name="Normal 5 2 2 3 10" xfId="37602" xr:uid="{00000000-0005-0000-0000-0000328D0000}"/>
    <cellStyle name="Normal 5 2 2 3 11" xfId="42670" xr:uid="{83A4AC4C-B3F5-49DA-807C-61A17F0CF249}"/>
    <cellStyle name="Normal 5 2 2 3 2" xfId="2355" xr:uid="{00000000-0005-0000-0000-0000338D0000}"/>
    <cellStyle name="Normal 5 2 2 3 2 2" xfId="4797" xr:uid="{00000000-0005-0000-0000-0000348D0000}"/>
    <cellStyle name="Normal 5 2 2 3 2 2 2" xfId="18907" xr:uid="{00000000-0005-0000-0000-0000358D0000}"/>
    <cellStyle name="Normal 5 2 2 3 2 2 2 2" xfId="31800" xr:uid="{00000000-0005-0000-0000-0000368D0000}"/>
    <cellStyle name="Normal 5 2 2 3 2 2 3" xfId="14618" xr:uid="{00000000-0005-0000-0000-0000378D0000}"/>
    <cellStyle name="Normal 5 2 2 3 2 2 3 2" xfId="36685" xr:uid="{00000000-0005-0000-0000-0000388D0000}"/>
    <cellStyle name="Normal 5 2 2 3 2 2 4" xfId="9740" xr:uid="{00000000-0005-0000-0000-0000398D0000}"/>
    <cellStyle name="Normal 5 2 2 3 2 2 5" xfId="26865" xr:uid="{00000000-0005-0000-0000-00003A8D0000}"/>
    <cellStyle name="Normal 5 2 2 3 2 2 6" xfId="41694" xr:uid="{00000000-0005-0000-0000-00003B8D0000}"/>
    <cellStyle name="Normal 5 2 2 3 2 2 7" xfId="46757" xr:uid="{2338D327-D6F0-43F9-A2A0-4543BE97549B}"/>
    <cellStyle name="Normal 5 2 2 3 2 3" xfId="7271" xr:uid="{00000000-0005-0000-0000-00003C8D0000}"/>
    <cellStyle name="Normal 5 2 2 3 2 3 2" xfId="29364" xr:uid="{00000000-0005-0000-0000-00003D8D0000}"/>
    <cellStyle name="Normal 5 2 2 3 2 4" xfId="16432" xr:uid="{00000000-0005-0000-0000-00003E8D0000}"/>
    <cellStyle name="Normal 5 2 2 3 2 4 2" xfId="34249" xr:uid="{00000000-0005-0000-0000-00003F8D0000}"/>
    <cellStyle name="Normal 5 2 2 3 2 5" xfId="21673" xr:uid="{00000000-0005-0000-0000-0000408D0000}"/>
    <cellStyle name="Normal 5 2 2 3 2 6" xfId="12182" xr:uid="{00000000-0005-0000-0000-0000418D0000}"/>
    <cellStyle name="Normal 5 2 2 3 2 7" xfId="24323" xr:uid="{00000000-0005-0000-0000-0000428D0000}"/>
    <cellStyle name="Normal 5 2 2 3 2 8" xfId="39153" xr:uid="{00000000-0005-0000-0000-0000438D0000}"/>
    <cellStyle name="Normal 5 2 2 3 2 9" xfId="44221" xr:uid="{1A3F9350-1E90-4E1B-AC49-26CC264D7836}"/>
    <cellStyle name="Normal 5 2 2 3 3" xfId="1742" xr:uid="{00000000-0005-0000-0000-0000448D0000}"/>
    <cellStyle name="Normal 5 2 2 3 3 2" xfId="4184" xr:uid="{00000000-0005-0000-0000-0000458D0000}"/>
    <cellStyle name="Normal 5 2 2 3 3 2 2" xfId="18294" xr:uid="{00000000-0005-0000-0000-0000468D0000}"/>
    <cellStyle name="Normal 5 2 2 3 3 2 2 2" xfId="31187" xr:uid="{00000000-0005-0000-0000-0000478D0000}"/>
    <cellStyle name="Normal 5 2 2 3 3 2 3" xfId="14005" xr:uid="{00000000-0005-0000-0000-0000488D0000}"/>
    <cellStyle name="Normal 5 2 2 3 3 2 3 2" xfId="36072" xr:uid="{00000000-0005-0000-0000-0000498D0000}"/>
    <cellStyle name="Normal 5 2 2 3 3 2 4" xfId="9127" xr:uid="{00000000-0005-0000-0000-00004A8D0000}"/>
    <cellStyle name="Normal 5 2 2 3 3 2 5" xfId="26252" xr:uid="{00000000-0005-0000-0000-00004B8D0000}"/>
    <cellStyle name="Normal 5 2 2 3 3 2 6" xfId="41081" xr:uid="{00000000-0005-0000-0000-00004C8D0000}"/>
    <cellStyle name="Normal 5 2 2 3 3 2 7" xfId="46144" xr:uid="{5464F5E0-5DB4-4F79-B36E-BA01DBEA2A28}"/>
    <cellStyle name="Normal 5 2 2 3 3 3" xfId="6658" xr:uid="{00000000-0005-0000-0000-00004D8D0000}"/>
    <cellStyle name="Normal 5 2 2 3 3 3 2" xfId="28751" xr:uid="{00000000-0005-0000-0000-00004E8D0000}"/>
    <cellStyle name="Normal 5 2 2 3 3 4" xfId="21060" xr:uid="{00000000-0005-0000-0000-00004F8D0000}"/>
    <cellStyle name="Normal 5 2 2 3 3 4 2" xfId="33636" xr:uid="{00000000-0005-0000-0000-0000508D0000}"/>
    <cellStyle name="Normal 5 2 2 3 3 5" xfId="11569" xr:uid="{00000000-0005-0000-0000-0000518D0000}"/>
    <cellStyle name="Normal 5 2 2 3 3 6" xfId="23710" xr:uid="{00000000-0005-0000-0000-0000528D0000}"/>
    <cellStyle name="Normal 5 2 2 3 3 7" xfId="38540" xr:uid="{00000000-0005-0000-0000-0000538D0000}"/>
    <cellStyle name="Normal 5 2 2 3 3 8" xfId="43608" xr:uid="{0C05663A-1419-40EA-A0F6-A921A2803BC1}"/>
    <cellStyle name="Normal 5 2 2 3 4" xfId="3246" xr:uid="{00000000-0005-0000-0000-0000548D0000}"/>
    <cellStyle name="Normal 5 2 2 3 4 2" xfId="17356" xr:uid="{00000000-0005-0000-0000-0000558D0000}"/>
    <cellStyle name="Normal 5 2 2 3 4 2 2" xfId="30249" xr:uid="{00000000-0005-0000-0000-0000568D0000}"/>
    <cellStyle name="Normal 5 2 2 3 4 3" xfId="13067" xr:uid="{00000000-0005-0000-0000-0000578D0000}"/>
    <cellStyle name="Normal 5 2 2 3 4 3 2" xfId="35134" xr:uid="{00000000-0005-0000-0000-0000588D0000}"/>
    <cellStyle name="Normal 5 2 2 3 4 4" xfId="8189" xr:uid="{00000000-0005-0000-0000-0000598D0000}"/>
    <cellStyle name="Normal 5 2 2 3 4 5" xfId="25314" xr:uid="{00000000-0005-0000-0000-00005A8D0000}"/>
    <cellStyle name="Normal 5 2 2 3 4 6" xfId="40143" xr:uid="{00000000-0005-0000-0000-00005B8D0000}"/>
    <cellStyle name="Normal 5 2 2 3 4 7" xfId="45206" xr:uid="{24D876EC-AB09-40B9-A99D-2F78DF8F6635}"/>
    <cellStyle name="Normal 5 2 2 3 5" xfId="5720" xr:uid="{00000000-0005-0000-0000-00005C8D0000}"/>
    <cellStyle name="Normal 5 2 2 3 5 2" xfId="27813" xr:uid="{00000000-0005-0000-0000-00005D8D0000}"/>
    <cellStyle name="Normal 5 2 2 3 6" xfId="15819" xr:uid="{00000000-0005-0000-0000-00005E8D0000}"/>
    <cellStyle name="Normal 5 2 2 3 6 2" xfId="32698" xr:uid="{00000000-0005-0000-0000-00005F8D0000}"/>
    <cellStyle name="Normal 5 2 2 3 7" xfId="20122" xr:uid="{00000000-0005-0000-0000-0000608D0000}"/>
    <cellStyle name="Normal 5 2 2 3 8" xfId="10631" xr:uid="{00000000-0005-0000-0000-0000618D0000}"/>
    <cellStyle name="Normal 5 2 2 3 9" xfId="22772" xr:uid="{00000000-0005-0000-0000-0000628D0000}"/>
    <cellStyle name="Normal 5 2 2 4" xfId="1267" xr:uid="{00000000-0005-0000-0000-0000638D0000}"/>
    <cellStyle name="Normal 5 2 2 4 2" xfId="3712" xr:uid="{00000000-0005-0000-0000-0000648D0000}"/>
    <cellStyle name="Normal 5 2 2 4 2 2" xfId="17822" xr:uid="{00000000-0005-0000-0000-0000658D0000}"/>
    <cellStyle name="Normal 5 2 2 4 2 2 2" xfId="30715" xr:uid="{00000000-0005-0000-0000-0000668D0000}"/>
    <cellStyle name="Normal 5 2 2 4 2 3" xfId="13533" xr:uid="{00000000-0005-0000-0000-0000678D0000}"/>
    <cellStyle name="Normal 5 2 2 4 2 3 2" xfId="35600" xr:uid="{00000000-0005-0000-0000-0000688D0000}"/>
    <cellStyle name="Normal 5 2 2 4 2 4" xfId="8655" xr:uid="{00000000-0005-0000-0000-0000698D0000}"/>
    <cellStyle name="Normal 5 2 2 4 2 5" xfId="25780" xr:uid="{00000000-0005-0000-0000-00006A8D0000}"/>
    <cellStyle name="Normal 5 2 2 4 2 6" xfId="40609" xr:uid="{00000000-0005-0000-0000-00006B8D0000}"/>
    <cellStyle name="Normal 5 2 2 4 2 7" xfId="45672" xr:uid="{0C4403B8-9EAF-47DA-BE47-ADA91691316C}"/>
    <cellStyle name="Normal 5 2 2 4 3" xfId="6186" xr:uid="{00000000-0005-0000-0000-00006C8D0000}"/>
    <cellStyle name="Normal 5 2 2 4 3 2" xfId="28279" xr:uid="{00000000-0005-0000-0000-00006D8D0000}"/>
    <cellStyle name="Normal 5 2 2 4 4" xfId="15329" xr:uid="{00000000-0005-0000-0000-00006E8D0000}"/>
    <cellStyle name="Normal 5 2 2 4 4 2" xfId="33164" xr:uid="{00000000-0005-0000-0000-00006F8D0000}"/>
    <cellStyle name="Normal 5 2 2 4 5" xfId="20588" xr:uid="{00000000-0005-0000-0000-0000708D0000}"/>
    <cellStyle name="Normal 5 2 2 4 6" xfId="11097" xr:uid="{00000000-0005-0000-0000-0000718D0000}"/>
    <cellStyle name="Normal 5 2 2 4 7" xfId="23238" xr:uid="{00000000-0005-0000-0000-0000728D0000}"/>
    <cellStyle name="Normal 5 2 2 4 8" xfId="38068" xr:uid="{00000000-0005-0000-0000-0000738D0000}"/>
    <cellStyle name="Normal 5 2 2 4 9" xfId="43136" xr:uid="{54EE5D73-8E37-4C66-B658-36A15873C9F3}"/>
    <cellStyle name="Normal 5 2 2 5" xfId="1883" xr:uid="{00000000-0005-0000-0000-0000748D0000}"/>
    <cellStyle name="Normal 5 2 2 5 2" xfId="4325" xr:uid="{00000000-0005-0000-0000-0000758D0000}"/>
    <cellStyle name="Normal 5 2 2 5 2 2" xfId="18435" xr:uid="{00000000-0005-0000-0000-0000768D0000}"/>
    <cellStyle name="Normal 5 2 2 5 2 2 2" xfId="31328" xr:uid="{00000000-0005-0000-0000-0000778D0000}"/>
    <cellStyle name="Normal 5 2 2 5 2 3" xfId="14146" xr:uid="{00000000-0005-0000-0000-0000788D0000}"/>
    <cellStyle name="Normal 5 2 2 5 2 3 2" xfId="36213" xr:uid="{00000000-0005-0000-0000-0000798D0000}"/>
    <cellStyle name="Normal 5 2 2 5 2 4" xfId="9268" xr:uid="{00000000-0005-0000-0000-00007A8D0000}"/>
    <cellStyle name="Normal 5 2 2 5 2 5" xfId="26393" xr:uid="{00000000-0005-0000-0000-00007B8D0000}"/>
    <cellStyle name="Normal 5 2 2 5 2 6" xfId="41222" xr:uid="{00000000-0005-0000-0000-00007C8D0000}"/>
    <cellStyle name="Normal 5 2 2 5 2 7" xfId="46285" xr:uid="{BD8333DA-B863-4062-8E3F-202C56EA3C6A}"/>
    <cellStyle name="Normal 5 2 2 5 3" xfId="6799" xr:uid="{00000000-0005-0000-0000-00007D8D0000}"/>
    <cellStyle name="Normal 5 2 2 5 3 2" xfId="28892" xr:uid="{00000000-0005-0000-0000-00007E8D0000}"/>
    <cellStyle name="Normal 5 2 2 5 4" xfId="15960" xr:uid="{00000000-0005-0000-0000-00007F8D0000}"/>
    <cellStyle name="Normal 5 2 2 5 4 2" xfId="33777" xr:uid="{00000000-0005-0000-0000-0000808D0000}"/>
    <cellStyle name="Normal 5 2 2 5 5" xfId="21201" xr:uid="{00000000-0005-0000-0000-0000818D0000}"/>
    <cellStyle name="Normal 5 2 2 5 6" xfId="11710" xr:uid="{00000000-0005-0000-0000-0000828D0000}"/>
    <cellStyle name="Normal 5 2 2 5 7" xfId="23851" xr:uid="{00000000-0005-0000-0000-0000838D0000}"/>
    <cellStyle name="Normal 5 2 2 5 8" xfId="38681" xr:uid="{00000000-0005-0000-0000-0000848D0000}"/>
    <cellStyle name="Normal 5 2 2 5 9" xfId="43749" xr:uid="{26EEB9FC-135C-4D5E-8707-BA22A42559AC}"/>
    <cellStyle name="Normal 5 2 2 6" xfId="2542" xr:uid="{00000000-0005-0000-0000-0000858D0000}"/>
    <cellStyle name="Normal 5 2 2 6 2" xfId="4984" xr:uid="{00000000-0005-0000-0000-0000868D0000}"/>
    <cellStyle name="Normal 5 2 2 6 2 2" xfId="19094" xr:uid="{00000000-0005-0000-0000-0000878D0000}"/>
    <cellStyle name="Normal 5 2 2 6 2 2 2" xfId="31987" xr:uid="{00000000-0005-0000-0000-0000888D0000}"/>
    <cellStyle name="Normal 5 2 2 6 2 3" xfId="14805" xr:uid="{00000000-0005-0000-0000-0000898D0000}"/>
    <cellStyle name="Normal 5 2 2 6 2 3 2" xfId="36872" xr:uid="{00000000-0005-0000-0000-00008A8D0000}"/>
    <cellStyle name="Normal 5 2 2 6 2 4" xfId="9927" xr:uid="{00000000-0005-0000-0000-00008B8D0000}"/>
    <cellStyle name="Normal 5 2 2 6 2 5" xfId="27052" xr:uid="{00000000-0005-0000-0000-00008C8D0000}"/>
    <cellStyle name="Normal 5 2 2 6 2 6" xfId="41881" xr:uid="{00000000-0005-0000-0000-00008D8D0000}"/>
    <cellStyle name="Normal 5 2 2 6 2 7" xfId="46944" xr:uid="{2C4F9A2D-F3B1-4994-814A-A785D26315D3}"/>
    <cellStyle name="Normal 5 2 2 6 3" xfId="7458" xr:uid="{00000000-0005-0000-0000-00008E8D0000}"/>
    <cellStyle name="Normal 5 2 2 6 3 2" xfId="29551" xr:uid="{00000000-0005-0000-0000-00008F8D0000}"/>
    <cellStyle name="Normal 5 2 2 6 4" xfId="16619" xr:uid="{00000000-0005-0000-0000-0000908D0000}"/>
    <cellStyle name="Normal 5 2 2 6 4 2" xfId="34436" xr:uid="{00000000-0005-0000-0000-0000918D0000}"/>
    <cellStyle name="Normal 5 2 2 6 5" xfId="21860" xr:uid="{00000000-0005-0000-0000-0000928D0000}"/>
    <cellStyle name="Normal 5 2 2 6 6" xfId="12369" xr:uid="{00000000-0005-0000-0000-0000938D0000}"/>
    <cellStyle name="Normal 5 2 2 6 7" xfId="24510" xr:uid="{00000000-0005-0000-0000-0000948D0000}"/>
    <cellStyle name="Normal 5 2 2 6 8" xfId="39340" xr:uid="{00000000-0005-0000-0000-0000958D0000}"/>
    <cellStyle name="Normal 5 2 2 6 9" xfId="44408" xr:uid="{D53B634E-FF56-4764-91C4-BE160F0EAA05}"/>
    <cellStyle name="Normal 5 2 2 7" xfId="992" xr:uid="{00000000-0005-0000-0000-0000968D0000}"/>
    <cellStyle name="Normal 5 2 2 7 2" xfId="3437" xr:uid="{00000000-0005-0000-0000-0000978D0000}"/>
    <cellStyle name="Normal 5 2 2 7 2 2" xfId="17547" xr:uid="{00000000-0005-0000-0000-0000988D0000}"/>
    <cellStyle name="Normal 5 2 2 7 2 2 2" xfId="30440" xr:uid="{00000000-0005-0000-0000-0000998D0000}"/>
    <cellStyle name="Normal 5 2 2 7 2 3" xfId="13258" xr:uid="{00000000-0005-0000-0000-00009A8D0000}"/>
    <cellStyle name="Normal 5 2 2 7 2 3 2" xfId="35325" xr:uid="{00000000-0005-0000-0000-00009B8D0000}"/>
    <cellStyle name="Normal 5 2 2 7 2 4" xfId="8380" xr:uid="{00000000-0005-0000-0000-00009C8D0000}"/>
    <cellStyle name="Normal 5 2 2 7 2 5" xfId="25505" xr:uid="{00000000-0005-0000-0000-00009D8D0000}"/>
    <cellStyle name="Normal 5 2 2 7 2 6" xfId="40334" xr:uid="{00000000-0005-0000-0000-00009E8D0000}"/>
    <cellStyle name="Normal 5 2 2 7 2 7" xfId="45397" xr:uid="{B38BACB4-95F5-45BC-AB33-62BF5FB29C3C}"/>
    <cellStyle name="Normal 5 2 2 7 3" xfId="5911" xr:uid="{00000000-0005-0000-0000-00009F8D0000}"/>
    <cellStyle name="Normal 5 2 2 7 3 2" xfId="28004" xr:uid="{00000000-0005-0000-0000-0000A08D0000}"/>
    <cellStyle name="Normal 5 2 2 7 4" xfId="20313" xr:uid="{00000000-0005-0000-0000-0000A18D0000}"/>
    <cellStyle name="Normal 5 2 2 7 4 2" xfId="32889" xr:uid="{00000000-0005-0000-0000-0000A28D0000}"/>
    <cellStyle name="Normal 5 2 2 7 5" xfId="10822" xr:uid="{00000000-0005-0000-0000-0000A38D0000}"/>
    <cellStyle name="Normal 5 2 2 7 6" xfId="22963" xr:uid="{00000000-0005-0000-0000-0000A48D0000}"/>
    <cellStyle name="Normal 5 2 2 7 7" xfId="37793" xr:uid="{00000000-0005-0000-0000-0000A58D0000}"/>
    <cellStyle name="Normal 5 2 2 7 8" xfId="42861" xr:uid="{8B31FD77-C4B9-4395-811F-092B15C1CFF8}"/>
    <cellStyle name="Normal 5 2 2 8" xfId="2774" xr:uid="{00000000-0005-0000-0000-0000A68D0000}"/>
    <cellStyle name="Normal 5 2 2 8 2" xfId="16884" xr:uid="{00000000-0005-0000-0000-0000A78D0000}"/>
    <cellStyle name="Normal 5 2 2 8 2 2" xfId="29777" xr:uid="{00000000-0005-0000-0000-0000A88D0000}"/>
    <cellStyle name="Normal 5 2 2 8 3" xfId="12595" xr:uid="{00000000-0005-0000-0000-0000A98D0000}"/>
    <cellStyle name="Normal 5 2 2 8 3 2" xfId="34662" xr:uid="{00000000-0005-0000-0000-0000AA8D0000}"/>
    <cellStyle name="Normal 5 2 2 8 4" xfId="7717" xr:uid="{00000000-0005-0000-0000-0000AB8D0000}"/>
    <cellStyle name="Normal 5 2 2 8 5" xfId="24842" xr:uid="{00000000-0005-0000-0000-0000AC8D0000}"/>
    <cellStyle name="Normal 5 2 2 8 6" xfId="39671" xr:uid="{00000000-0005-0000-0000-0000AD8D0000}"/>
    <cellStyle name="Normal 5 2 2 8 7" xfId="44734" xr:uid="{1E785356-0AFA-4CC4-B788-F50629689D45}"/>
    <cellStyle name="Normal 5 2 2 9" xfId="5248" xr:uid="{00000000-0005-0000-0000-0000AE8D0000}"/>
    <cellStyle name="Normal 5 2 2 9 2" xfId="27341" xr:uid="{00000000-0005-0000-0000-0000AF8D0000}"/>
    <cellStyle name="Normal 5 2 20" xfId="37068" xr:uid="{00000000-0005-0000-0000-0000B08D0000}"/>
    <cellStyle name="Normal 5 2 21" xfId="42138" xr:uid="{E51E8FB2-29E5-4C1E-B285-B7ACB9478F2A}"/>
    <cellStyle name="Normal 5 2 3" xfId="253" xr:uid="{00000000-0005-0000-0000-0000B18D0000}"/>
    <cellStyle name="Normal 5 2 3 10" xfId="15063" xr:uid="{00000000-0005-0000-0000-0000B28D0000}"/>
    <cellStyle name="Normal 5 2 3 10 2" xfId="32235" xr:uid="{00000000-0005-0000-0000-0000B38D0000}"/>
    <cellStyle name="Normal 5 2 3 11" xfId="19393" xr:uid="{00000000-0005-0000-0000-0000B48D0000}"/>
    <cellStyle name="Normal 5 2 3 12" xfId="19641" xr:uid="{00000000-0005-0000-0000-0000B58D0000}"/>
    <cellStyle name="Normal 5 2 3 13" xfId="10168" xr:uid="{00000000-0005-0000-0000-0000B68D0000}"/>
    <cellStyle name="Normal 5 2 3 14" xfId="22309" xr:uid="{00000000-0005-0000-0000-0000B78D0000}"/>
    <cellStyle name="Normal 5 2 3 15" xfId="37139" xr:uid="{00000000-0005-0000-0000-0000B88D0000}"/>
    <cellStyle name="Normal 5 2 3 16" xfId="42207" xr:uid="{C455682B-BD0B-4255-B200-C40A959A5055}"/>
    <cellStyle name="Normal 5 2 3 2" xfId="442" xr:uid="{00000000-0005-0000-0000-0000B98D0000}"/>
    <cellStyle name="Normal 5 2 3 2 10" xfId="37303" xr:uid="{00000000-0005-0000-0000-0000BA8D0000}"/>
    <cellStyle name="Normal 5 2 3 2 11" xfId="42371" xr:uid="{D8575736-59A4-473B-A857-66E25DE0A9B9}"/>
    <cellStyle name="Normal 5 2 3 2 2" xfId="2056" xr:uid="{00000000-0005-0000-0000-0000BB8D0000}"/>
    <cellStyle name="Normal 5 2 3 2 2 2" xfId="4498" xr:uid="{00000000-0005-0000-0000-0000BC8D0000}"/>
    <cellStyle name="Normal 5 2 3 2 2 2 2" xfId="18608" xr:uid="{00000000-0005-0000-0000-0000BD8D0000}"/>
    <cellStyle name="Normal 5 2 3 2 2 2 2 2" xfId="31501" xr:uid="{00000000-0005-0000-0000-0000BE8D0000}"/>
    <cellStyle name="Normal 5 2 3 2 2 2 3" xfId="14319" xr:uid="{00000000-0005-0000-0000-0000BF8D0000}"/>
    <cellStyle name="Normal 5 2 3 2 2 2 3 2" xfId="36386" xr:uid="{00000000-0005-0000-0000-0000C08D0000}"/>
    <cellStyle name="Normal 5 2 3 2 2 2 4" xfId="9441" xr:uid="{00000000-0005-0000-0000-0000C18D0000}"/>
    <cellStyle name="Normal 5 2 3 2 2 2 5" xfId="26566" xr:uid="{00000000-0005-0000-0000-0000C28D0000}"/>
    <cellStyle name="Normal 5 2 3 2 2 2 6" xfId="41395" xr:uid="{00000000-0005-0000-0000-0000C38D0000}"/>
    <cellStyle name="Normal 5 2 3 2 2 2 7" xfId="46458" xr:uid="{5D315A10-97ED-4336-A234-AE850C85D428}"/>
    <cellStyle name="Normal 5 2 3 2 2 3" xfId="6972" xr:uid="{00000000-0005-0000-0000-0000C48D0000}"/>
    <cellStyle name="Normal 5 2 3 2 2 3 2" xfId="29065" xr:uid="{00000000-0005-0000-0000-0000C58D0000}"/>
    <cellStyle name="Normal 5 2 3 2 2 4" xfId="16133" xr:uid="{00000000-0005-0000-0000-0000C68D0000}"/>
    <cellStyle name="Normal 5 2 3 2 2 4 2" xfId="33950" xr:uid="{00000000-0005-0000-0000-0000C78D0000}"/>
    <cellStyle name="Normal 5 2 3 2 2 5" xfId="21374" xr:uid="{00000000-0005-0000-0000-0000C88D0000}"/>
    <cellStyle name="Normal 5 2 3 2 2 6" xfId="11883" xr:uid="{00000000-0005-0000-0000-0000C98D0000}"/>
    <cellStyle name="Normal 5 2 3 2 2 7" xfId="24024" xr:uid="{00000000-0005-0000-0000-0000CA8D0000}"/>
    <cellStyle name="Normal 5 2 3 2 2 8" xfId="38854" xr:uid="{00000000-0005-0000-0000-0000CB8D0000}"/>
    <cellStyle name="Normal 5 2 3 2 2 9" xfId="43922" xr:uid="{6EA75A32-FADB-4C3A-87F4-B8BF134ECECB}"/>
    <cellStyle name="Normal 5 2 3 2 3" xfId="1443" xr:uid="{00000000-0005-0000-0000-0000CC8D0000}"/>
    <cellStyle name="Normal 5 2 3 2 3 2" xfId="3885" xr:uid="{00000000-0005-0000-0000-0000CD8D0000}"/>
    <cellStyle name="Normal 5 2 3 2 3 2 2" xfId="17995" xr:uid="{00000000-0005-0000-0000-0000CE8D0000}"/>
    <cellStyle name="Normal 5 2 3 2 3 2 2 2" xfId="30888" xr:uid="{00000000-0005-0000-0000-0000CF8D0000}"/>
    <cellStyle name="Normal 5 2 3 2 3 2 3" xfId="13706" xr:uid="{00000000-0005-0000-0000-0000D08D0000}"/>
    <cellStyle name="Normal 5 2 3 2 3 2 3 2" xfId="35773" xr:uid="{00000000-0005-0000-0000-0000D18D0000}"/>
    <cellStyle name="Normal 5 2 3 2 3 2 4" xfId="8828" xr:uid="{00000000-0005-0000-0000-0000D28D0000}"/>
    <cellStyle name="Normal 5 2 3 2 3 2 5" xfId="25953" xr:uid="{00000000-0005-0000-0000-0000D38D0000}"/>
    <cellStyle name="Normal 5 2 3 2 3 2 6" xfId="40782" xr:uid="{00000000-0005-0000-0000-0000D48D0000}"/>
    <cellStyle name="Normal 5 2 3 2 3 2 7" xfId="45845" xr:uid="{F91463E9-2016-43EF-9476-E6E8285FA94F}"/>
    <cellStyle name="Normal 5 2 3 2 3 3" xfId="6359" xr:uid="{00000000-0005-0000-0000-0000D58D0000}"/>
    <cellStyle name="Normal 5 2 3 2 3 3 2" xfId="28452" xr:uid="{00000000-0005-0000-0000-0000D68D0000}"/>
    <cellStyle name="Normal 5 2 3 2 3 4" xfId="20761" xr:uid="{00000000-0005-0000-0000-0000D78D0000}"/>
    <cellStyle name="Normal 5 2 3 2 3 4 2" xfId="33337" xr:uid="{00000000-0005-0000-0000-0000D88D0000}"/>
    <cellStyle name="Normal 5 2 3 2 3 5" xfId="11270" xr:uid="{00000000-0005-0000-0000-0000D98D0000}"/>
    <cellStyle name="Normal 5 2 3 2 3 6" xfId="23411" xr:uid="{00000000-0005-0000-0000-0000DA8D0000}"/>
    <cellStyle name="Normal 5 2 3 2 3 7" xfId="38241" xr:uid="{00000000-0005-0000-0000-0000DB8D0000}"/>
    <cellStyle name="Normal 5 2 3 2 3 8" xfId="43309" xr:uid="{08F1F3A6-8FB7-42C6-9BCC-6CE788253C62}"/>
    <cellStyle name="Normal 5 2 3 2 4" xfId="2947" xr:uid="{00000000-0005-0000-0000-0000DC8D0000}"/>
    <cellStyle name="Normal 5 2 3 2 4 2" xfId="17057" xr:uid="{00000000-0005-0000-0000-0000DD8D0000}"/>
    <cellStyle name="Normal 5 2 3 2 4 2 2" xfId="29950" xr:uid="{00000000-0005-0000-0000-0000DE8D0000}"/>
    <cellStyle name="Normal 5 2 3 2 4 3" xfId="12768" xr:uid="{00000000-0005-0000-0000-0000DF8D0000}"/>
    <cellStyle name="Normal 5 2 3 2 4 3 2" xfId="34835" xr:uid="{00000000-0005-0000-0000-0000E08D0000}"/>
    <cellStyle name="Normal 5 2 3 2 4 4" xfId="7890" xr:uid="{00000000-0005-0000-0000-0000E18D0000}"/>
    <cellStyle name="Normal 5 2 3 2 4 5" xfId="25015" xr:uid="{00000000-0005-0000-0000-0000E28D0000}"/>
    <cellStyle name="Normal 5 2 3 2 4 6" xfId="39844" xr:uid="{00000000-0005-0000-0000-0000E38D0000}"/>
    <cellStyle name="Normal 5 2 3 2 4 7" xfId="44907" xr:uid="{0369237B-FA61-4FC9-8ECB-345FC1655258}"/>
    <cellStyle name="Normal 5 2 3 2 5" xfId="5421" xr:uid="{00000000-0005-0000-0000-0000E48D0000}"/>
    <cellStyle name="Normal 5 2 3 2 5 2" xfId="27514" xr:uid="{00000000-0005-0000-0000-0000E58D0000}"/>
    <cellStyle name="Normal 5 2 3 2 6" xfId="15502" xr:uid="{00000000-0005-0000-0000-0000E68D0000}"/>
    <cellStyle name="Normal 5 2 3 2 6 2" xfId="32399" xr:uid="{00000000-0005-0000-0000-0000E78D0000}"/>
    <cellStyle name="Normal 5 2 3 2 7" xfId="19805" xr:uid="{00000000-0005-0000-0000-0000E88D0000}"/>
    <cellStyle name="Normal 5 2 3 2 8" xfId="10332" xr:uid="{00000000-0005-0000-0000-0000E98D0000}"/>
    <cellStyle name="Normal 5 2 3 2 9" xfId="22473" xr:uid="{00000000-0005-0000-0000-0000EA8D0000}"/>
    <cellStyle name="Normal 5 2 3 3" xfId="781" xr:uid="{00000000-0005-0000-0000-0000EB8D0000}"/>
    <cellStyle name="Normal 5 2 3 3 10" xfId="37603" xr:uid="{00000000-0005-0000-0000-0000EC8D0000}"/>
    <cellStyle name="Normal 5 2 3 3 11" xfId="42671" xr:uid="{448DE40D-71AB-451A-BC2E-2F35726D3A71}"/>
    <cellStyle name="Normal 5 2 3 3 2" xfId="2356" xr:uid="{00000000-0005-0000-0000-0000ED8D0000}"/>
    <cellStyle name="Normal 5 2 3 3 2 2" xfId="4798" xr:uid="{00000000-0005-0000-0000-0000EE8D0000}"/>
    <cellStyle name="Normal 5 2 3 3 2 2 2" xfId="18908" xr:uid="{00000000-0005-0000-0000-0000EF8D0000}"/>
    <cellStyle name="Normal 5 2 3 3 2 2 2 2" xfId="31801" xr:uid="{00000000-0005-0000-0000-0000F08D0000}"/>
    <cellStyle name="Normal 5 2 3 3 2 2 3" xfId="14619" xr:uid="{00000000-0005-0000-0000-0000F18D0000}"/>
    <cellStyle name="Normal 5 2 3 3 2 2 3 2" xfId="36686" xr:uid="{00000000-0005-0000-0000-0000F28D0000}"/>
    <cellStyle name="Normal 5 2 3 3 2 2 4" xfId="9741" xr:uid="{00000000-0005-0000-0000-0000F38D0000}"/>
    <cellStyle name="Normal 5 2 3 3 2 2 5" xfId="26866" xr:uid="{00000000-0005-0000-0000-0000F48D0000}"/>
    <cellStyle name="Normal 5 2 3 3 2 2 6" xfId="41695" xr:uid="{00000000-0005-0000-0000-0000F58D0000}"/>
    <cellStyle name="Normal 5 2 3 3 2 2 7" xfId="46758" xr:uid="{5059AE68-B0E9-461B-BC2D-FEDB23469AB5}"/>
    <cellStyle name="Normal 5 2 3 3 2 3" xfId="7272" xr:uid="{00000000-0005-0000-0000-0000F68D0000}"/>
    <cellStyle name="Normal 5 2 3 3 2 3 2" xfId="29365" xr:uid="{00000000-0005-0000-0000-0000F78D0000}"/>
    <cellStyle name="Normal 5 2 3 3 2 4" xfId="16433" xr:uid="{00000000-0005-0000-0000-0000F88D0000}"/>
    <cellStyle name="Normal 5 2 3 3 2 4 2" xfId="34250" xr:uid="{00000000-0005-0000-0000-0000F98D0000}"/>
    <cellStyle name="Normal 5 2 3 3 2 5" xfId="21674" xr:uid="{00000000-0005-0000-0000-0000FA8D0000}"/>
    <cellStyle name="Normal 5 2 3 3 2 6" xfId="12183" xr:uid="{00000000-0005-0000-0000-0000FB8D0000}"/>
    <cellStyle name="Normal 5 2 3 3 2 7" xfId="24324" xr:uid="{00000000-0005-0000-0000-0000FC8D0000}"/>
    <cellStyle name="Normal 5 2 3 3 2 8" xfId="39154" xr:uid="{00000000-0005-0000-0000-0000FD8D0000}"/>
    <cellStyle name="Normal 5 2 3 3 2 9" xfId="44222" xr:uid="{9D4B0273-3855-4262-9935-B9CDD0AE6E4D}"/>
    <cellStyle name="Normal 5 2 3 3 3" xfId="1743" xr:uid="{00000000-0005-0000-0000-0000FE8D0000}"/>
    <cellStyle name="Normal 5 2 3 3 3 2" xfId="4185" xr:uid="{00000000-0005-0000-0000-0000FF8D0000}"/>
    <cellStyle name="Normal 5 2 3 3 3 2 2" xfId="18295" xr:uid="{00000000-0005-0000-0000-0000008E0000}"/>
    <cellStyle name="Normal 5 2 3 3 3 2 2 2" xfId="31188" xr:uid="{00000000-0005-0000-0000-0000018E0000}"/>
    <cellStyle name="Normal 5 2 3 3 3 2 3" xfId="14006" xr:uid="{00000000-0005-0000-0000-0000028E0000}"/>
    <cellStyle name="Normal 5 2 3 3 3 2 3 2" xfId="36073" xr:uid="{00000000-0005-0000-0000-0000038E0000}"/>
    <cellStyle name="Normal 5 2 3 3 3 2 4" xfId="9128" xr:uid="{00000000-0005-0000-0000-0000048E0000}"/>
    <cellStyle name="Normal 5 2 3 3 3 2 5" xfId="26253" xr:uid="{00000000-0005-0000-0000-0000058E0000}"/>
    <cellStyle name="Normal 5 2 3 3 3 2 6" xfId="41082" xr:uid="{00000000-0005-0000-0000-0000068E0000}"/>
    <cellStyle name="Normal 5 2 3 3 3 2 7" xfId="46145" xr:uid="{72540C23-34C1-41A0-80C4-C174984C7C9C}"/>
    <cellStyle name="Normal 5 2 3 3 3 3" xfId="6659" xr:uid="{00000000-0005-0000-0000-0000078E0000}"/>
    <cellStyle name="Normal 5 2 3 3 3 3 2" xfId="28752" xr:uid="{00000000-0005-0000-0000-0000088E0000}"/>
    <cellStyle name="Normal 5 2 3 3 3 4" xfId="21061" xr:uid="{00000000-0005-0000-0000-0000098E0000}"/>
    <cellStyle name="Normal 5 2 3 3 3 4 2" xfId="33637" xr:uid="{00000000-0005-0000-0000-00000A8E0000}"/>
    <cellStyle name="Normal 5 2 3 3 3 5" xfId="11570" xr:uid="{00000000-0005-0000-0000-00000B8E0000}"/>
    <cellStyle name="Normal 5 2 3 3 3 6" xfId="23711" xr:uid="{00000000-0005-0000-0000-00000C8E0000}"/>
    <cellStyle name="Normal 5 2 3 3 3 7" xfId="38541" xr:uid="{00000000-0005-0000-0000-00000D8E0000}"/>
    <cellStyle name="Normal 5 2 3 3 3 8" xfId="43609" xr:uid="{B2392FED-634A-471B-AB23-C73CE395982B}"/>
    <cellStyle name="Normal 5 2 3 3 4" xfId="3247" xr:uid="{00000000-0005-0000-0000-00000E8E0000}"/>
    <cellStyle name="Normal 5 2 3 3 4 2" xfId="17357" xr:uid="{00000000-0005-0000-0000-00000F8E0000}"/>
    <cellStyle name="Normal 5 2 3 3 4 2 2" xfId="30250" xr:uid="{00000000-0005-0000-0000-0000108E0000}"/>
    <cellStyle name="Normal 5 2 3 3 4 3" xfId="13068" xr:uid="{00000000-0005-0000-0000-0000118E0000}"/>
    <cellStyle name="Normal 5 2 3 3 4 3 2" xfId="35135" xr:uid="{00000000-0005-0000-0000-0000128E0000}"/>
    <cellStyle name="Normal 5 2 3 3 4 4" xfId="8190" xr:uid="{00000000-0005-0000-0000-0000138E0000}"/>
    <cellStyle name="Normal 5 2 3 3 4 5" xfId="25315" xr:uid="{00000000-0005-0000-0000-0000148E0000}"/>
    <cellStyle name="Normal 5 2 3 3 4 6" xfId="40144" xr:uid="{00000000-0005-0000-0000-0000158E0000}"/>
    <cellStyle name="Normal 5 2 3 3 4 7" xfId="45207" xr:uid="{B1335969-983B-429A-A491-64B1F0CC6220}"/>
    <cellStyle name="Normal 5 2 3 3 5" xfId="5721" xr:uid="{00000000-0005-0000-0000-0000168E0000}"/>
    <cellStyle name="Normal 5 2 3 3 5 2" xfId="27814" xr:uid="{00000000-0005-0000-0000-0000178E0000}"/>
    <cellStyle name="Normal 5 2 3 3 6" xfId="15820" xr:uid="{00000000-0005-0000-0000-0000188E0000}"/>
    <cellStyle name="Normal 5 2 3 3 6 2" xfId="32699" xr:uid="{00000000-0005-0000-0000-0000198E0000}"/>
    <cellStyle name="Normal 5 2 3 3 7" xfId="20123" xr:uid="{00000000-0005-0000-0000-00001A8E0000}"/>
    <cellStyle name="Normal 5 2 3 3 8" xfId="10632" xr:uid="{00000000-0005-0000-0000-00001B8E0000}"/>
    <cellStyle name="Normal 5 2 3 3 9" xfId="22773" xr:uid="{00000000-0005-0000-0000-00001C8E0000}"/>
    <cellStyle name="Normal 5 2 3 4" xfId="1276" xr:uid="{00000000-0005-0000-0000-00001D8E0000}"/>
    <cellStyle name="Normal 5 2 3 4 2" xfId="3721" xr:uid="{00000000-0005-0000-0000-00001E8E0000}"/>
    <cellStyle name="Normal 5 2 3 4 2 2" xfId="17831" xr:uid="{00000000-0005-0000-0000-00001F8E0000}"/>
    <cellStyle name="Normal 5 2 3 4 2 2 2" xfId="30724" xr:uid="{00000000-0005-0000-0000-0000208E0000}"/>
    <cellStyle name="Normal 5 2 3 4 2 3" xfId="13542" xr:uid="{00000000-0005-0000-0000-0000218E0000}"/>
    <cellStyle name="Normal 5 2 3 4 2 3 2" xfId="35609" xr:uid="{00000000-0005-0000-0000-0000228E0000}"/>
    <cellStyle name="Normal 5 2 3 4 2 4" xfId="8664" xr:uid="{00000000-0005-0000-0000-0000238E0000}"/>
    <cellStyle name="Normal 5 2 3 4 2 5" xfId="25789" xr:uid="{00000000-0005-0000-0000-0000248E0000}"/>
    <cellStyle name="Normal 5 2 3 4 2 6" xfId="40618" xr:uid="{00000000-0005-0000-0000-0000258E0000}"/>
    <cellStyle name="Normal 5 2 3 4 2 7" xfId="45681" xr:uid="{45A31EFC-E88C-4DA6-93FB-8A8E41572C91}"/>
    <cellStyle name="Normal 5 2 3 4 3" xfId="6195" xr:uid="{00000000-0005-0000-0000-0000268E0000}"/>
    <cellStyle name="Normal 5 2 3 4 3 2" xfId="28288" xr:uid="{00000000-0005-0000-0000-0000278E0000}"/>
    <cellStyle name="Normal 5 2 3 4 4" xfId="15338" xr:uid="{00000000-0005-0000-0000-0000288E0000}"/>
    <cellStyle name="Normal 5 2 3 4 4 2" xfId="33173" xr:uid="{00000000-0005-0000-0000-0000298E0000}"/>
    <cellStyle name="Normal 5 2 3 4 5" xfId="20597" xr:uid="{00000000-0005-0000-0000-00002A8E0000}"/>
    <cellStyle name="Normal 5 2 3 4 6" xfId="11106" xr:uid="{00000000-0005-0000-0000-00002B8E0000}"/>
    <cellStyle name="Normal 5 2 3 4 7" xfId="23247" xr:uid="{00000000-0005-0000-0000-00002C8E0000}"/>
    <cellStyle name="Normal 5 2 3 4 8" xfId="38077" xr:uid="{00000000-0005-0000-0000-00002D8E0000}"/>
    <cellStyle name="Normal 5 2 3 4 9" xfId="43145" xr:uid="{DE02FB34-CAF0-4962-A8F4-6C8BD00FBB49}"/>
    <cellStyle name="Normal 5 2 3 5" xfId="1892" xr:uid="{00000000-0005-0000-0000-00002E8E0000}"/>
    <cellStyle name="Normal 5 2 3 5 2" xfId="4334" xr:uid="{00000000-0005-0000-0000-00002F8E0000}"/>
    <cellStyle name="Normal 5 2 3 5 2 2" xfId="18444" xr:uid="{00000000-0005-0000-0000-0000308E0000}"/>
    <cellStyle name="Normal 5 2 3 5 2 2 2" xfId="31337" xr:uid="{00000000-0005-0000-0000-0000318E0000}"/>
    <cellStyle name="Normal 5 2 3 5 2 3" xfId="14155" xr:uid="{00000000-0005-0000-0000-0000328E0000}"/>
    <cellStyle name="Normal 5 2 3 5 2 3 2" xfId="36222" xr:uid="{00000000-0005-0000-0000-0000338E0000}"/>
    <cellStyle name="Normal 5 2 3 5 2 4" xfId="9277" xr:uid="{00000000-0005-0000-0000-0000348E0000}"/>
    <cellStyle name="Normal 5 2 3 5 2 5" xfId="26402" xr:uid="{00000000-0005-0000-0000-0000358E0000}"/>
    <cellStyle name="Normal 5 2 3 5 2 6" xfId="41231" xr:uid="{00000000-0005-0000-0000-0000368E0000}"/>
    <cellStyle name="Normal 5 2 3 5 2 7" xfId="46294" xr:uid="{F62EC5AB-DC06-4D77-9DEF-49ABB0BFB0D7}"/>
    <cellStyle name="Normal 5 2 3 5 3" xfId="6808" xr:uid="{00000000-0005-0000-0000-0000378E0000}"/>
    <cellStyle name="Normal 5 2 3 5 3 2" xfId="28901" xr:uid="{00000000-0005-0000-0000-0000388E0000}"/>
    <cellStyle name="Normal 5 2 3 5 4" xfId="15969" xr:uid="{00000000-0005-0000-0000-0000398E0000}"/>
    <cellStyle name="Normal 5 2 3 5 4 2" xfId="33786" xr:uid="{00000000-0005-0000-0000-00003A8E0000}"/>
    <cellStyle name="Normal 5 2 3 5 5" xfId="21210" xr:uid="{00000000-0005-0000-0000-00003B8E0000}"/>
    <cellStyle name="Normal 5 2 3 5 6" xfId="11719" xr:uid="{00000000-0005-0000-0000-00003C8E0000}"/>
    <cellStyle name="Normal 5 2 3 5 7" xfId="23860" xr:uid="{00000000-0005-0000-0000-00003D8E0000}"/>
    <cellStyle name="Normal 5 2 3 5 8" xfId="38690" xr:uid="{00000000-0005-0000-0000-00003E8E0000}"/>
    <cellStyle name="Normal 5 2 3 5 9" xfId="43758" xr:uid="{411E5AC0-4B90-42E7-9314-5B1454002F5C}"/>
    <cellStyle name="Normal 5 2 3 6" xfId="2551" xr:uid="{00000000-0005-0000-0000-00003F8E0000}"/>
    <cellStyle name="Normal 5 2 3 6 2" xfId="4993" xr:uid="{00000000-0005-0000-0000-0000408E0000}"/>
    <cellStyle name="Normal 5 2 3 6 2 2" xfId="19103" xr:uid="{00000000-0005-0000-0000-0000418E0000}"/>
    <cellStyle name="Normal 5 2 3 6 2 2 2" xfId="31996" xr:uid="{00000000-0005-0000-0000-0000428E0000}"/>
    <cellStyle name="Normal 5 2 3 6 2 3" xfId="14814" xr:uid="{00000000-0005-0000-0000-0000438E0000}"/>
    <cellStyle name="Normal 5 2 3 6 2 3 2" xfId="36881" xr:uid="{00000000-0005-0000-0000-0000448E0000}"/>
    <cellStyle name="Normal 5 2 3 6 2 4" xfId="9936" xr:uid="{00000000-0005-0000-0000-0000458E0000}"/>
    <cellStyle name="Normal 5 2 3 6 2 5" xfId="27061" xr:uid="{00000000-0005-0000-0000-0000468E0000}"/>
    <cellStyle name="Normal 5 2 3 6 2 6" xfId="41890" xr:uid="{00000000-0005-0000-0000-0000478E0000}"/>
    <cellStyle name="Normal 5 2 3 6 2 7" xfId="46953" xr:uid="{E449C4F6-D6A4-436C-A0AA-30FB0DC0DC3B}"/>
    <cellStyle name="Normal 5 2 3 6 3" xfId="7467" xr:uid="{00000000-0005-0000-0000-0000488E0000}"/>
    <cellStyle name="Normal 5 2 3 6 3 2" xfId="29560" xr:uid="{00000000-0005-0000-0000-0000498E0000}"/>
    <cellStyle name="Normal 5 2 3 6 4" xfId="16628" xr:uid="{00000000-0005-0000-0000-00004A8E0000}"/>
    <cellStyle name="Normal 5 2 3 6 4 2" xfId="34445" xr:uid="{00000000-0005-0000-0000-00004B8E0000}"/>
    <cellStyle name="Normal 5 2 3 6 5" xfId="21869" xr:uid="{00000000-0005-0000-0000-00004C8E0000}"/>
    <cellStyle name="Normal 5 2 3 6 6" xfId="12378" xr:uid="{00000000-0005-0000-0000-00004D8E0000}"/>
    <cellStyle name="Normal 5 2 3 6 7" xfId="24519" xr:uid="{00000000-0005-0000-0000-00004E8E0000}"/>
    <cellStyle name="Normal 5 2 3 6 8" xfId="39349" xr:uid="{00000000-0005-0000-0000-00004F8E0000}"/>
    <cellStyle name="Normal 5 2 3 6 9" xfId="44417" xr:uid="{E4E5A1AF-6FDA-40E3-9FB9-688DCFAE40ED}"/>
    <cellStyle name="Normal 5 2 3 7" xfId="1001" xr:uid="{00000000-0005-0000-0000-0000508E0000}"/>
    <cellStyle name="Normal 5 2 3 7 2" xfId="3446" xr:uid="{00000000-0005-0000-0000-0000518E0000}"/>
    <cellStyle name="Normal 5 2 3 7 2 2" xfId="17556" xr:uid="{00000000-0005-0000-0000-0000528E0000}"/>
    <cellStyle name="Normal 5 2 3 7 2 2 2" xfId="30449" xr:uid="{00000000-0005-0000-0000-0000538E0000}"/>
    <cellStyle name="Normal 5 2 3 7 2 3" xfId="13267" xr:uid="{00000000-0005-0000-0000-0000548E0000}"/>
    <cellStyle name="Normal 5 2 3 7 2 3 2" xfId="35334" xr:uid="{00000000-0005-0000-0000-0000558E0000}"/>
    <cellStyle name="Normal 5 2 3 7 2 4" xfId="8389" xr:uid="{00000000-0005-0000-0000-0000568E0000}"/>
    <cellStyle name="Normal 5 2 3 7 2 5" xfId="25514" xr:uid="{00000000-0005-0000-0000-0000578E0000}"/>
    <cellStyle name="Normal 5 2 3 7 2 6" xfId="40343" xr:uid="{00000000-0005-0000-0000-0000588E0000}"/>
    <cellStyle name="Normal 5 2 3 7 2 7" xfId="45406" xr:uid="{2F715C22-5335-4C49-9B1C-D657E8870066}"/>
    <cellStyle name="Normal 5 2 3 7 3" xfId="5920" xr:uid="{00000000-0005-0000-0000-0000598E0000}"/>
    <cellStyle name="Normal 5 2 3 7 3 2" xfId="28013" xr:uid="{00000000-0005-0000-0000-00005A8E0000}"/>
    <cellStyle name="Normal 5 2 3 7 4" xfId="20322" xr:uid="{00000000-0005-0000-0000-00005B8E0000}"/>
    <cellStyle name="Normal 5 2 3 7 4 2" xfId="32898" xr:uid="{00000000-0005-0000-0000-00005C8E0000}"/>
    <cellStyle name="Normal 5 2 3 7 5" xfId="10831" xr:uid="{00000000-0005-0000-0000-00005D8E0000}"/>
    <cellStyle name="Normal 5 2 3 7 6" xfId="22972" xr:uid="{00000000-0005-0000-0000-00005E8E0000}"/>
    <cellStyle name="Normal 5 2 3 7 7" xfId="37802" xr:uid="{00000000-0005-0000-0000-00005F8E0000}"/>
    <cellStyle name="Normal 5 2 3 7 8" xfId="42870" xr:uid="{10140E68-E42D-43D7-BE8D-BB92DD028B52}"/>
    <cellStyle name="Normal 5 2 3 8" xfId="2783" xr:uid="{00000000-0005-0000-0000-0000608E0000}"/>
    <cellStyle name="Normal 5 2 3 8 2" xfId="16893" xr:uid="{00000000-0005-0000-0000-0000618E0000}"/>
    <cellStyle name="Normal 5 2 3 8 2 2" xfId="29786" xr:uid="{00000000-0005-0000-0000-0000628E0000}"/>
    <cellStyle name="Normal 5 2 3 8 3" xfId="12604" xr:uid="{00000000-0005-0000-0000-0000638E0000}"/>
    <cellStyle name="Normal 5 2 3 8 3 2" xfId="34671" xr:uid="{00000000-0005-0000-0000-0000648E0000}"/>
    <cellStyle name="Normal 5 2 3 8 4" xfId="7726" xr:uid="{00000000-0005-0000-0000-0000658E0000}"/>
    <cellStyle name="Normal 5 2 3 8 5" xfId="24851" xr:uid="{00000000-0005-0000-0000-0000668E0000}"/>
    <cellStyle name="Normal 5 2 3 8 6" xfId="39680" xr:uid="{00000000-0005-0000-0000-0000678E0000}"/>
    <cellStyle name="Normal 5 2 3 8 7" xfId="44743" xr:uid="{51F6243D-A6F5-4E62-8E86-198D909CF7AA}"/>
    <cellStyle name="Normal 5 2 3 9" xfId="5257" xr:uid="{00000000-0005-0000-0000-0000688E0000}"/>
    <cellStyle name="Normal 5 2 3 9 2" xfId="27350" xr:uid="{00000000-0005-0000-0000-0000698E0000}"/>
    <cellStyle name="Normal 5 2 4" xfId="190" xr:uid="{00000000-0005-0000-0000-00006A8E0000}"/>
    <cellStyle name="Normal 5 2 4 10" xfId="15004" xr:uid="{00000000-0005-0000-0000-00006B8E0000}"/>
    <cellStyle name="Normal 5 2 4 10 2" xfId="32174" xr:uid="{00000000-0005-0000-0000-00006C8E0000}"/>
    <cellStyle name="Normal 5 2 4 11" xfId="19334" xr:uid="{00000000-0005-0000-0000-00006D8E0000}"/>
    <cellStyle name="Normal 5 2 4 12" xfId="19582" xr:uid="{00000000-0005-0000-0000-00006E8E0000}"/>
    <cellStyle name="Normal 5 2 4 13" xfId="10107" xr:uid="{00000000-0005-0000-0000-00006F8E0000}"/>
    <cellStyle name="Normal 5 2 4 14" xfId="22248" xr:uid="{00000000-0005-0000-0000-0000708E0000}"/>
    <cellStyle name="Normal 5 2 4 15" xfId="37078" xr:uid="{00000000-0005-0000-0000-0000718E0000}"/>
    <cellStyle name="Normal 5 2 4 16" xfId="42148" xr:uid="{8F168AB9-267D-411F-B996-15704F0D2F2D}"/>
    <cellStyle name="Normal 5 2 4 2" xfId="383" xr:uid="{00000000-0005-0000-0000-0000728E0000}"/>
    <cellStyle name="Normal 5 2 4 2 10" xfId="37244" xr:uid="{00000000-0005-0000-0000-0000738E0000}"/>
    <cellStyle name="Normal 5 2 4 2 11" xfId="42312" xr:uid="{F8C89312-E201-4B85-89A1-F7FF586564E9}"/>
    <cellStyle name="Normal 5 2 4 2 2" xfId="1997" xr:uid="{00000000-0005-0000-0000-0000748E0000}"/>
    <cellStyle name="Normal 5 2 4 2 2 2" xfId="4439" xr:uid="{00000000-0005-0000-0000-0000758E0000}"/>
    <cellStyle name="Normal 5 2 4 2 2 2 2" xfId="18549" xr:uid="{00000000-0005-0000-0000-0000768E0000}"/>
    <cellStyle name="Normal 5 2 4 2 2 2 2 2" xfId="31442" xr:uid="{00000000-0005-0000-0000-0000778E0000}"/>
    <cellStyle name="Normal 5 2 4 2 2 2 3" xfId="14260" xr:uid="{00000000-0005-0000-0000-0000788E0000}"/>
    <cellStyle name="Normal 5 2 4 2 2 2 3 2" xfId="36327" xr:uid="{00000000-0005-0000-0000-0000798E0000}"/>
    <cellStyle name="Normal 5 2 4 2 2 2 4" xfId="9382" xr:uid="{00000000-0005-0000-0000-00007A8E0000}"/>
    <cellStyle name="Normal 5 2 4 2 2 2 5" xfId="26507" xr:uid="{00000000-0005-0000-0000-00007B8E0000}"/>
    <cellStyle name="Normal 5 2 4 2 2 2 6" xfId="41336" xr:uid="{00000000-0005-0000-0000-00007C8E0000}"/>
    <cellStyle name="Normal 5 2 4 2 2 2 7" xfId="46399" xr:uid="{DAE2BBD0-AC7A-43F3-A89C-60482FADD30E}"/>
    <cellStyle name="Normal 5 2 4 2 2 3" xfId="6913" xr:uid="{00000000-0005-0000-0000-00007D8E0000}"/>
    <cellStyle name="Normal 5 2 4 2 2 3 2" xfId="29006" xr:uid="{00000000-0005-0000-0000-00007E8E0000}"/>
    <cellStyle name="Normal 5 2 4 2 2 4" xfId="16074" xr:uid="{00000000-0005-0000-0000-00007F8E0000}"/>
    <cellStyle name="Normal 5 2 4 2 2 4 2" xfId="33891" xr:uid="{00000000-0005-0000-0000-0000808E0000}"/>
    <cellStyle name="Normal 5 2 4 2 2 5" xfId="21315" xr:uid="{00000000-0005-0000-0000-0000818E0000}"/>
    <cellStyle name="Normal 5 2 4 2 2 6" xfId="11824" xr:uid="{00000000-0005-0000-0000-0000828E0000}"/>
    <cellStyle name="Normal 5 2 4 2 2 7" xfId="23965" xr:uid="{00000000-0005-0000-0000-0000838E0000}"/>
    <cellStyle name="Normal 5 2 4 2 2 8" xfId="38795" xr:uid="{00000000-0005-0000-0000-0000848E0000}"/>
    <cellStyle name="Normal 5 2 4 2 2 9" xfId="43863" xr:uid="{DDFA6139-3D0E-413F-A466-58E368CE22EA}"/>
    <cellStyle name="Normal 5 2 4 2 3" xfId="1384" xr:uid="{00000000-0005-0000-0000-0000858E0000}"/>
    <cellStyle name="Normal 5 2 4 2 3 2" xfId="3826" xr:uid="{00000000-0005-0000-0000-0000868E0000}"/>
    <cellStyle name="Normal 5 2 4 2 3 2 2" xfId="17936" xr:uid="{00000000-0005-0000-0000-0000878E0000}"/>
    <cellStyle name="Normal 5 2 4 2 3 2 2 2" xfId="30829" xr:uid="{00000000-0005-0000-0000-0000888E0000}"/>
    <cellStyle name="Normal 5 2 4 2 3 2 3" xfId="13647" xr:uid="{00000000-0005-0000-0000-0000898E0000}"/>
    <cellStyle name="Normal 5 2 4 2 3 2 3 2" xfId="35714" xr:uid="{00000000-0005-0000-0000-00008A8E0000}"/>
    <cellStyle name="Normal 5 2 4 2 3 2 4" xfId="8769" xr:uid="{00000000-0005-0000-0000-00008B8E0000}"/>
    <cellStyle name="Normal 5 2 4 2 3 2 5" xfId="25894" xr:uid="{00000000-0005-0000-0000-00008C8E0000}"/>
    <cellStyle name="Normal 5 2 4 2 3 2 6" xfId="40723" xr:uid="{00000000-0005-0000-0000-00008D8E0000}"/>
    <cellStyle name="Normal 5 2 4 2 3 2 7" xfId="45786" xr:uid="{614F651B-C28E-4080-BFD8-BD1BE86B9210}"/>
    <cellStyle name="Normal 5 2 4 2 3 3" xfId="6300" xr:uid="{00000000-0005-0000-0000-00008E8E0000}"/>
    <cellStyle name="Normal 5 2 4 2 3 3 2" xfId="28393" xr:uid="{00000000-0005-0000-0000-00008F8E0000}"/>
    <cellStyle name="Normal 5 2 4 2 3 4" xfId="20702" xr:uid="{00000000-0005-0000-0000-0000908E0000}"/>
    <cellStyle name="Normal 5 2 4 2 3 4 2" xfId="33278" xr:uid="{00000000-0005-0000-0000-0000918E0000}"/>
    <cellStyle name="Normal 5 2 4 2 3 5" xfId="11211" xr:uid="{00000000-0005-0000-0000-0000928E0000}"/>
    <cellStyle name="Normal 5 2 4 2 3 6" xfId="23352" xr:uid="{00000000-0005-0000-0000-0000938E0000}"/>
    <cellStyle name="Normal 5 2 4 2 3 7" xfId="38182" xr:uid="{00000000-0005-0000-0000-0000948E0000}"/>
    <cellStyle name="Normal 5 2 4 2 3 8" xfId="43250" xr:uid="{2451BE57-5FB1-48AF-A6A3-286B736DB7F2}"/>
    <cellStyle name="Normal 5 2 4 2 4" xfId="2888" xr:uid="{00000000-0005-0000-0000-0000958E0000}"/>
    <cellStyle name="Normal 5 2 4 2 4 2" xfId="16998" xr:uid="{00000000-0005-0000-0000-0000968E0000}"/>
    <cellStyle name="Normal 5 2 4 2 4 2 2" xfId="29891" xr:uid="{00000000-0005-0000-0000-0000978E0000}"/>
    <cellStyle name="Normal 5 2 4 2 4 3" xfId="12709" xr:uid="{00000000-0005-0000-0000-0000988E0000}"/>
    <cellStyle name="Normal 5 2 4 2 4 3 2" xfId="34776" xr:uid="{00000000-0005-0000-0000-0000998E0000}"/>
    <cellStyle name="Normal 5 2 4 2 4 4" xfId="7831" xr:uid="{00000000-0005-0000-0000-00009A8E0000}"/>
    <cellStyle name="Normal 5 2 4 2 4 5" xfId="24956" xr:uid="{00000000-0005-0000-0000-00009B8E0000}"/>
    <cellStyle name="Normal 5 2 4 2 4 6" xfId="39785" xr:uid="{00000000-0005-0000-0000-00009C8E0000}"/>
    <cellStyle name="Normal 5 2 4 2 4 7" xfId="44848" xr:uid="{4F9793C5-0F5D-4C6A-9191-8018815A1AA2}"/>
    <cellStyle name="Normal 5 2 4 2 5" xfId="5362" xr:uid="{00000000-0005-0000-0000-00009D8E0000}"/>
    <cellStyle name="Normal 5 2 4 2 5 2" xfId="27455" xr:uid="{00000000-0005-0000-0000-00009E8E0000}"/>
    <cellStyle name="Normal 5 2 4 2 6" xfId="15443" xr:uid="{00000000-0005-0000-0000-00009F8E0000}"/>
    <cellStyle name="Normal 5 2 4 2 6 2" xfId="32340" xr:uid="{00000000-0005-0000-0000-0000A08E0000}"/>
    <cellStyle name="Normal 5 2 4 2 7" xfId="19746" xr:uid="{00000000-0005-0000-0000-0000A18E0000}"/>
    <cellStyle name="Normal 5 2 4 2 8" xfId="10273" xr:uid="{00000000-0005-0000-0000-0000A28E0000}"/>
    <cellStyle name="Normal 5 2 4 2 9" xfId="22414" xr:uid="{00000000-0005-0000-0000-0000A38E0000}"/>
    <cellStyle name="Normal 5 2 4 3" xfId="782" xr:uid="{00000000-0005-0000-0000-0000A48E0000}"/>
    <cellStyle name="Normal 5 2 4 3 10" xfId="37604" xr:uid="{00000000-0005-0000-0000-0000A58E0000}"/>
    <cellStyle name="Normal 5 2 4 3 11" xfId="42672" xr:uid="{FBB74973-4504-4CB9-B94A-6786AB89AD36}"/>
    <cellStyle name="Normal 5 2 4 3 2" xfId="2357" xr:uid="{00000000-0005-0000-0000-0000A68E0000}"/>
    <cellStyle name="Normal 5 2 4 3 2 2" xfId="4799" xr:uid="{00000000-0005-0000-0000-0000A78E0000}"/>
    <cellStyle name="Normal 5 2 4 3 2 2 2" xfId="18909" xr:uid="{00000000-0005-0000-0000-0000A88E0000}"/>
    <cellStyle name="Normal 5 2 4 3 2 2 2 2" xfId="31802" xr:uid="{00000000-0005-0000-0000-0000A98E0000}"/>
    <cellStyle name="Normal 5 2 4 3 2 2 3" xfId="14620" xr:uid="{00000000-0005-0000-0000-0000AA8E0000}"/>
    <cellStyle name="Normal 5 2 4 3 2 2 3 2" xfId="36687" xr:uid="{00000000-0005-0000-0000-0000AB8E0000}"/>
    <cellStyle name="Normal 5 2 4 3 2 2 4" xfId="9742" xr:uid="{00000000-0005-0000-0000-0000AC8E0000}"/>
    <cellStyle name="Normal 5 2 4 3 2 2 5" xfId="26867" xr:uid="{00000000-0005-0000-0000-0000AD8E0000}"/>
    <cellStyle name="Normal 5 2 4 3 2 2 6" xfId="41696" xr:uid="{00000000-0005-0000-0000-0000AE8E0000}"/>
    <cellStyle name="Normal 5 2 4 3 2 2 7" xfId="46759" xr:uid="{3A8AC327-4827-41F0-98FC-23AF77082E72}"/>
    <cellStyle name="Normal 5 2 4 3 2 3" xfId="7273" xr:uid="{00000000-0005-0000-0000-0000AF8E0000}"/>
    <cellStyle name="Normal 5 2 4 3 2 3 2" xfId="29366" xr:uid="{00000000-0005-0000-0000-0000B08E0000}"/>
    <cellStyle name="Normal 5 2 4 3 2 4" xfId="16434" xr:uid="{00000000-0005-0000-0000-0000B18E0000}"/>
    <cellStyle name="Normal 5 2 4 3 2 4 2" xfId="34251" xr:uid="{00000000-0005-0000-0000-0000B28E0000}"/>
    <cellStyle name="Normal 5 2 4 3 2 5" xfId="21675" xr:uid="{00000000-0005-0000-0000-0000B38E0000}"/>
    <cellStyle name="Normal 5 2 4 3 2 6" xfId="12184" xr:uid="{00000000-0005-0000-0000-0000B48E0000}"/>
    <cellStyle name="Normal 5 2 4 3 2 7" xfId="24325" xr:uid="{00000000-0005-0000-0000-0000B58E0000}"/>
    <cellStyle name="Normal 5 2 4 3 2 8" xfId="39155" xr:uid="{00000000-0005-0000-0000-0000B68E0000}"/>
    <cellStyle name="Normal 5 2 4 3 2 9" xfId="44223" xr:uid="{73923A90-F875-418E-9B78-7D6FFB2FCF42}"/>
    <cellStyle name="Normal 5 2 4 3 3" xfId="1744" xr:uid="{00000000-0005-0000-0000-0000B78E0000}"/>
    <cellStyle name="Normal 5 2 4 3 3 2" xfId="4186" xr:uid="{00000000-0005-0000-0000-0000B88E0000}"/>
    <cellStyle name="Normal 5 2 4 3 3 2 2" xfId="18296" xr:uid="{00000000-0005-0000-0000-0000B98E0000}"/>
    <cellStyle name="Normal 5 2 4 3 3 2 2 2" xfId="31189" xr:uid="{00000000-0005-0000-0000-0000BA8E0000}"/>
    <cellStyle name="Normal 5 2 4 3 3 2 3" xfId="14007" xr:uid="{00000000-0005-0000-0000-0000BB8E0000}"/>
    <cellStyle name="Normal 5 2 4 3 3 2 3 2" xfId="36074" xr:uid="{00000000-0005-0000-0000-0000BC8E0000}"/>
    <cellStyle name="Normal 5 2 4 3 3 2 4" xfId="9129" xr:uid="{00000000-0005-0000-0000-0000BD8E0000}"/>
    <cellStyle name="Normal 5 2 4 3 3 2 5" xfId="26254" xr:uid="{00000000-0005-0000-0000-0000BE8E0000}"/>
    <cellStyle name="Normal 5 2 4 3 3 2 6" xfId="41083" xr:uid="{00000000-0005-0000-0000-0000BF8E0000}"/>
    <cellStyle name="Normal 5 2 4 3 3 2 7" xfId="46146" xr:uid="{E92EC1B6-7438-4B37-AAAE-C7F47CF33FAC}"/>
    <cellStyle name="Normal 5 2 4 3 3 3" xfId="6660" xr:uid="{00000000-0005-0000-0000-0000C08E0000}"/>
    <cellStyle name="Normal 5 2 4 3 3 3 2" xfId="28753" xr:uid="{00000000-0005-0000-0000-0000C18E0000}"/>
    <cellStyle name="Normal 5 2 4 3 3 4" xfId="21062" xr:uid="{00000000-0005-0000-0000-0000C28E0000}"/>
    <cellStyle name="Normal 5 2 4 3 3 4 2" xfId="33638" xr:uid="{00000000-0005-0000-0000-0000C38E0000}"/>
    <cellStyle name="Normal 5 2 4 3 3 5" xfId="11571" xr:uid="{00000000-0005-0000-0000-0000C48E0000}"/>
    <cellStyle name="Normal 5 2 4 3 3 6" xfId="23712" xr:uid="{00000000-0005-0000-0000-0000C58E0000}"/>
    <cellStyle name="Normal 5 2 4 3 3 7" xfId="38542" xr:uid="{00000000-0005-0000-0000-0000C68E0000}"/>
    <cellStyle name="Normal 5 2 4 3 3 8" xfId="43610" xr:uid="{11EEBDCC-5ACF-4260-BF36-F64FB2A9100A}"/>
    <cellStyle name="Normal 5 2 4 3 4" xfId="3248" xr:uid="{00000000-0005-0000-0000-0000C78E0000}"/>
    <cellStyle name="Normal 5 2 4 3 4 2" xfId="17358" xr:uid="{00000000-0005-0000-0000-0000C88E0000}"/>
    <cellStyle name="Normal 5 2 4 3 4 2 2" xfId="30251" xr:uid="{00000000-0005-0000-0000-0000C98E0000}"/>
    <cellStyle name="Normal 5 2 4 3 4 3" xfId="13069" xr:uid="{00000000-0005-0000-0000-0000CA8E0000}"/>
    <cellStyle name="Normal 5 2 4 3 4 3 2" xfId="35136" xr:uid="{00000000-0005-0000-0000-0000CB8E0000}"/>
    <cellStyle name="Normal 5 2 4 3 4 4" xfId="8191" xr:uid="{00000000-0005-0000-0000-0000CC8E0000}"/>
    <cellStyle name="Normal 5 2 4 3 4 5" xfId="25316" xr:uid="{00000000-0005-0000-0000-0000CD8E0000}"/>
    <cellStyle name="Normal 5 2 4 3 4 6" xfId="40145" xr:uid="{00000000-0005-0000-0000-0000CE8E0000}"/>
    <cellStyle name="Normal 5 2 4 3 4 7" xfId="45208" xr:uid="{1A787FD0-D44E-475F-89AE-8F56287A6B9B}"/>
    <cellStyle name="Normal 5 2 4 3 5" xfId="5722" xr:uid="{00000000-0005-0000-0000-0000CF8E0000}"/>
    <cellStyle name="Normal 5 2 4 3 5 2" xfId="27815" xr:uid="{00000000-0005-0000-0000-0000D08E0000}"/>
    <cellStyle name="Normal 5 2 4 3 6" xfId="15821" xr:uid="{00000000-0005-0000-0000-0000D18E0000}"/>
    <cellStyle name="Normal 5 2 4 3 6 2" xfId="32700" xr:uid="{00000000-0005-0000-0000-0000D28E0000}"/>
    <cellStyle name="Normal 5 2 4 3 7" xfId="20124" xr:uid="{00000000-0005-0000-0000-0000D38E0000}"/>
    <cellStyle name="Normal 5 2 4 3 8" xfId="10633" xr:uid="{00000000-0005-0000-0000-0000D48E0000}"/>
    <cellStyle name="Normal 5 2 4 3 9" xfId="22774" xr:uid="{00000000-0005-0000-0000-0000D58E0000}"/>
    <cellStyle name="Normal 5 2 4 4" xfId="1217" xr:uid="{00000000-0005-0000-0000-0000D68E0000}"/>
    <cellStyle name="Normal 5 2 4 4 2" xfId="3662" xr:uid="{00000000-0005-0000-0000-0000D78E0000}"/>
    <cellStyle name="Normal 5 2 4 4 2 2" xfId="17772" xr:uid="{00000000-0005-0000-0000-0000D88E0000}"/>
    <cellStyle name="Normal 5 2 4 4 2 2 2" xfId="30665" xr:uid="{00000000-0005-0000-0000-0000D98E0000}"/>
    <cellStyle name="Normal 5 2 4 4 2 3" xfId="13483" xr:uid="{00000000-0005-0000-0000-0000DA8E0000}"/>
    <cellStyle name="Normal 5 2 4 4 2 3 2" xfId="35550" xr:uid="{00000000-0005-0000-0000-0000DB8E0000}"/>
    <cellStyle name="Normal 5 2 4 4 2 4" xfId="8605" xr:uid="{00000000-0005-0000-0000-0000DC8E0000}"/>
    <cellStyle name="Normal 5 2 4 4 2 5" xfId="25730" xr:uid="{00000000-0005-0000-0000-0000DD8E0000}"/>
    <cellStyle name="Normal 5 2 4 4 2 6" xfId="40559" xr:uid="{00000000-0005-0000-0000-0000DE8E0000}"/>
    <cellStyle name="Normal 5 2 4 4 2 7" xfId="45622" xr:uid="{C5AC22FD-5CF4-4604-A736-8DEB221524DD}"/>
    <cellStyle name="Normal 5 2 4 4 3" xfId="6136" xr:uid="{00000000-0005-0000-0000-0000DF8E0000}"/>
    <cellStyle name="Normal 5 2 4 4 3 2" xfId="28229" xr:uid="{00000000-0005-0000-0000-0000E08E0000}"/>
    <cellStyle name="Normal 5 2 4 4 4" xfId="15279" xr:uid="{00000000-0005-0000-0000-0000E18E0000}"/>
    <cellStyle name="Normal 5 2 4 4 4 2" xfId="33114" xr:uid="{00000000-0005-0000-0000-0000E28E0000}"/>
    <cellStyle name="Normal 5 2 4 4 5" xfId="20538" xr:uid="{00000000-0005-0000-0000-0000E38E0000}"/>
    <cellStyle name="Normal 5 2 4 4 6" xfId="11047" xr:uid="{00000000-0005-0000-0000-0000E48E0000}"/>
    <cellStyle name="Normal 5 2 4 4 7" xfId="23188" xr:uid="{00000000-0005-0000-0000-0000E58E0000}"/>
    <cellStyle name="Normal 5 2 4 4 8" xfId="38018" xr:uid="{00000000-0005-0000-0000-0000E68E0000}"/>
    <cellStyle name="Normal 5 2 4 4 9" xfId="43086" xr:uid="{81791FE4-A6EC-45FE-AB94-E8635B7CB2A8}"/>
    <cellStyle name="Normal 5 2 4 5" xfId="1833" xr:uid="{00000000-0005-0000-0000-0000E78E0000}"/>
    <cellStyle name="Normal 5 2 4 5 2" xfId="4275" xr:uid="{00000000-0005-0000-0000-0000E88E0000}"/>
    <cellStyle name="Normal 5 2 4 5 2 2" xfId="18385" xr:uid="{00000000-0005-0000-0000-0000E98E0000}"/>
    <cellStyle name="Normal 5 2 4 5 2 2 2" xfId="31278" xr:uid="{00000000-0005-0000-0000-0000EA8E0000}"/>
    <cellStyle name="Normal 5 2 4 5 2 3" xfId="14096" xr:uid="{00000000-0005-0000-0000-0000EB8E0000}"/>
    <cellStyle name="Normal 5 2 4 5 2 3 2" xfId="36163" xr:uid="{00000000-0005-0000-0000-0000EC8E0000}"/>
    <cellStyle name="Normal 5 2 4 5 2 4" xfId="9218" xr:uid="{00000000-0005-0000-0000-0000ED8E0000}"/>
    <cellStyle name="Normal 5 2 4 5 2 5" xfId="26343" xr:uid="{00000000-0005-0000-0000-0000EE8E0000}"/>
    <cellStyle name="Normal 5 2 4 5 2 6" xfId="41172" xr:uid="{00000000-0005-0000-0000-0000EF8E0000}"/>
    <cellStyle name="Normal 5 2 4 5 2 7" xfId="46235" xr:uid="{43AF61B0-E38C-4D8E-BBBC-088E886A3D26}"/>
    <cellStyle name="Normal 5 2 4 5 3" xfId="6749" xr:uid="{00000000-0005-0000-0000-0000F08E0000}"/>
    <cellStyle name="Normal 5 2 4 5 3 2" xfId="28842" xr:uid="{00000000-0005-0000-0000-0000F18E0000}"/>
    <cellStyle name="Normal 5 2 4 5 4" xfId="15910" xr:uid="{00000000-0005-0000-0000-0000F28E0000}"/>
    <cellStyle name="Normal 5 2 4 5 4 2" xfId="33727" xr:uid="{00000000-0005-0000-0000-0000F38E0000}"/>
    <cellStyle name="Normal 5 2 4 5 5" xfId="21151" xr:uid="{00000000-0005-0000-0000-0000F48E0000}"/>
    <cellStyle name="Normal 5 2 4 5 6" xfId="11660" xr:uid="{00000000-0005-0000-0000-0000F58E0000}"/>
    <cellStyle name="Normal 5 2 4 5 7" xfId="23801" xr:uid="{00000000-0005-0000-0000-0000F68E0000}"/>
    <cellStyle name="Normal 5 2 4 5 8" xfId="38631" xr:uid="{00000000-0005-0000-0000-0000F78E0000}"/>
    <cellStyle name="Normal 5 2 4 5 9" xfId="43699" xr:uid="{E49A1CE1-2867-497B-AFEA-2E3869C59E7C}"/>
    <cellStyle name="Normal 5 2 4 6" xfId="2489" xr:uid="{00000000-0005-0000-0000-0000F88E0000}"/>
    <cellStyle name="Normal 5 2 4 6 2" xfId="4931" xr:uid="{00000000-0005-0000-0000-0000F98E0000}"/>
    <cellStyle name="Normal 5 2 4 6 2 2" xfId="19041" xr:uid="{00000000-0005-0000-0000-0000FA8E0000}"/>
    <cellStyle name="Normal 5 2 4 6 2 2 2" xfId="31934" xr:uid="{00000000-0005-0000-0000-0000FB8E0000}"/>
    <cellStyle name="Normal 5 2 4 6 2 3" xfId="14752" xr:uid="{00000000-0005-0000-0000-0000FC8E0000}"/>
    <cellStyle name="Normal 5 2 4 6 2 3 2" xfId="36819" xr:uid="{00000000-0005-0000-0000-0000FD8E0000}"/>
    <cellStyle name="Normal 5 2 4 6 2 4" xfId="9874" xr:uid="{00000000-0005-0000-0000-0000FE8E0000}"/>
    <cellStyle name="Normal 5 2 4 6 2 5" xfId="26999" xr:uid="{00000000-0005-0000-0000-0000FF8E0000}"/>
    <cellStyle name="Normal 5 2 4 6 2 6" xfId="41828" xr:uid="{00000000-0005-0000-0000-0000008F0000}"/>
    <cellStyle name="Normal 5 2 4 6 2 7" xfId="46891" xr:uid="{26AA3C2E-AD7E-4975-B4F2-5BE5DD227A99}"/>
    <cellStyle name="Normal 5 2 4 6 3" xfId="7405" xr:uid="{00000000-0005-0000-0000-0000018F0000}"/>
    <cellStyle name="Normal 5 2 4 6 3 2" xfId="29498" xr:uid="{00000000-0005-0000-0000-0000028F0000}"/>
    <cellStyle name="Normal 5 2 4 6 4" xfId="16566" xr:uid="{00000000-0005-0000-0000-0000038F0000}"/>
    <cellStyle name="Normal 5 2 4 6 4 2" xfId="34383" xr:uid="{00000000-0005-0000-0000-0000048F0000}"/>
    <cellStyle name="Normal 5 2 4 6 5" xfId="21807" xr:uid="{00000000-0005-0000-0000-0000058F0000}"/>
    <cellStyle name="Normal 5 2 4 6 6" xfId="12316" xr:uid="{00000000-0005-0000-0000-0000068F0000}"/>
    <cellStyle name="Normal 5 2 4 6 7" xfId="24457" xr:uid="{00000000-0005-0000-0000-0000078F0000}"/>
    <cellStyle name="Normal 5 2 4 6 8" xfId="39287" xr:uid="{00000000-0005-0000-0000-0000088F0000}"/>
    <cellStyle name="Normal 5 2 4 6 9" xfId="44355" xr:uid="{FCBC8A1B-57FE-4B1B-B345-5B1803E9AD90}"/>
    <cellStyle name="Normal 5 2 4 7" xfId="942" xr:uid="{00000000-0005-0000-0000-0000098F0000}"/>
    <cellStyle name="Normal 5 2 4 7 2" xfId="3387" xr:uid="{00000000-0005-0000-0000-00000A8F0000}"/>
    <cellStyle name="Normal 5 2 4 7 2 2" xfId="17497" xr:uid="{00000000-0005-0000-0000-00000B8F0000}"/>
    <cellStyle name="Normal 5 2 4 7 2 2 2" xfId="30390" xr:uid="{00000000-0005-0000-0000-00000C8F0000}"/>
    <cellStyle name="Normal 5 2 4 7 2 3" xfId="13208" xr:uid="{00000000-0005-0000-0000-00000D8F0000}"/>
    <cellStyle name="Normal 5 2 4 7 2 3 2" xfId="35275" xr:uid="{00000000-0005-0000-0000-00000E8F0000}"/>
    <cellStyle name="Normal 5 2 4 7 2 4" xfId="8330" xr:uid="{00000000-0005-0000-0000-00000F8F0000}"/>
    <cellStyle name="Normal 5 2 4 7 2 5" xfId="25455" xr:uid="{00000000-0005-0000-0000-0000108F0000}"/>
    <cellStyle name="Normal 5 2 4 7 2 6" xfId="40284" xr:uid="{00000000-0005-0000-0000-0000118F0000}"/>
    <cellStyle name="Normal 5 2 4 7 2 7" xfId="45347" xr:uid="{C834887F-F925-424E-8809-D7DB73CD158B}"/>
    <cellStyle name="Normal 5 2 4 7 3" xfId="5861" xr:uid="{00000000-0005-0000-0000-0000128F0000}"/>
    <cellStyle name="Normal 5 2 4 7 3 2" xfId="27954" xr:uid="{00000000-0005-0000-0000-0000138F0000}"/>
    <cellStyle name="Normal 5 2 4 7 4" xfId="20263" xr:uid="{00000000-0005-0000-0000-0000148F0000}"/>
    <cellStyle name="Normal 5 2 4 7 4 2" xfId="32839" xr:uid="{00000000-0005-0000-0000-0000158F0000}"/>
    <cellStyle name="Normal 5 2 4 7 5" xfId="10772" xr:uid="{00000000-0005-0000-0000-0000168F0000}"/>
    <cellStyle name="Normal 5 2 4 7 6" xfId="22913" xr:uid="{00000000-0005-0000-0000-0000178F0000}"/>
    <cellStyle name="Normal 5 2 4 7 7" xfId="37743" xr:uid="{00000000-0005-0000-0000-0000188F0000}"/>
    <cellStyle name="Normal 5 2 4 7 8" xfId="42811" xr:uid="{F70C81F5-E62B-4391-8992-2B8E9E668FAB}"/>
    <cellStyle name="Normal 5 2 4 8" xfId="2724" xr:uid="{00000000-0005-0000-0000-0000198F0000}"/>
    <cellStyle name="Normal 5 2 4 8 2" xfId="16834" xr:uid="{00000000-0005-0000-0000-00001A8F0000}"/>
    <cellStyle name="Normal 5 2 4 8 2 2" xfId="29727" xr:uid="{00000000-0005-0000-0000-00001B8F0000}"/>
    <cellStyle name="Normal 5 2 4 8 3" xfId="12545" xr:uid="{00000000-0005-0000-0000-00001C8F0000}"/>
    <cellStyle name="Normal 5 2 4 8 3 2" xfId="34612" xr:uid="{00000000-0005-0000-0000-00001D8F0000}"/>
    <cellStyle name="Normal 5 2 4 8 4" xfId="7667" xr:uid="{00000000-0005-0000-0000-00001E8F0000}"/>
    <cellStyle name="Normal 5 2 4 8 5" xfId="24790" xr:uid="{00000000-0005-0000-0000-00001F8F0000}"/>
    <cellStyle name="Normal 5 2 4 8 6" xfId="39619" xr:uid="{00000000-0005-0000-0000-0000208F0000}"/>
    <cellStyle name="Normal 5 2 4 8 7" xfId="44684" xr:uid="{B89D522F-EFBF-47F2-B847-B464BF39448A}"/>
    <cellStyle name="Normal 5 2 4 9" xfId="5196" xr:uid="{00000000-0005-0000-0000-0000218F0000}"/>
    <cellStyle name="Normal 5 2 4 9 2" xfId="27289" xr:uid="{00000000-0005-0000-0000-0000228F0000}"/>
    <cellStyle name="Normal 5 2 5" xfId="546" xr:uid="{00000000-0005-0000-0000-0000238F0000}"/>
    <cellStyle name="Normal 5 2 5 10" xfId="19494" xr:uid="{00000000-0005-0000-0000-0000248F0000}"/>
    <cellStyle name="Normal 5 2 5 11" xfId="19906" xr:uid="{00000000-0005-0000-0000-0000258F0000}"/>
    <cellStyle name="Normal 5 2 5 12" xfId="10433" xr:uid="{00000000-0005-0000-0000-0000268F0000}"/>
    <cellStyle name="Normal 5 2 5 13" xfId="22574" xr:uid="{00000000-0005-0000-0000-0000278F0000}"/>
    <cellStyle name="Normal 5 2 5 14" xfId="37404" xr:uid="{00000000-0005-0000-0000-0000288F0000}"/>
    <cellStyle name="Normal 5 2 5 15" xfId="42472" xr:uid="{CFB64E2C-97E9-4875-8BB1-326079162498}"/>
    <cellStyle name="Normal 5 2 5 2" xfId="783" xr:uid="{00000000-0005-0000-0000-0000298F0000}"/>
    <cellStyle name="Normal 5 2 5 2 10" xfId="37605" xr:uid="{00000000-0005-0000-0000-00002A8F0000}"/>
    <cellStyle name="Normal 5 2 5 2 11" xfId="42673" xr:uid="{9BFE0B76-B007-4B08-BC06-A7784DF4A75F}"/>
    <cellStyle name="Normal 5 2 5 2 2" xfId="2358" xr:uid="{00000000-0005-0000-0000-00002B8F0000}"/>
    <cellStyle name="Normal 5 2 5 2 2 2" xfId="4800" xr:uid="{00000000-0005-0000-0000-00002C8F0000}"/>
    <cellStyle name="Normal 5 2 5 2 2 2 2" xfId="18910" xr:uid="{00000000-0005-0000-0000-00002D8F0000}"/>
    <cellStyle name="Normal 5 2 5 2 2 2 2 2" xfId="31803" xr:uid="{00000000-0005-0000-0000-00002E8F0000}"/>
    <cellStyle name="Normal 5 2 5 2 2 2 3" xfId="14621" xr:uid="{00000000-0005-0000-0000-00002F8F0000}"/>
    <cellStyle name="Normal 5 2 5 2 2 2 3 2" xfId="36688" xr:uid="{00000000-0005-0000-0000-0000308F0000}"/>
    <cellStyle name="Normal 5 2 5 2 2 2 4" xfId="9743" xr:uid="{00000000-0005-0000-0000-0000318F0000}"/>
    <cellStyle name="Normal 5 2 5 2 2 2 5" xfId="26868" xr:uid="{00000000-0005-0000-0000-0000328F0000}"/>
    <cellStyle name="Normal 5 2 5 2 2 2 6" xfId="41697" xr:uid="{00000000-0005-0000-0000-0000338F0000}"/>
    <cellStyle name="Normal 5 2 5 2 2 2 7" xfId="46760" xr:uid="{BB70C0DA-2B4B-4F40-96DC-B7348BD85D4B}"/>
    <cellStyle name="Normal 5 2 5 2 2 3" xfId="7274" xr:uid="{00000000-0005-0000-0000-0000348F0000}"/>
    <cellStyle name="Normal 5 2 5 2 2 3 2" xfId="29367" xr:uid="{00000000-0005-0000-0000-0000358F0000}"/>
    <cellStyle name="Normal 5 2 5 2 2 4" xfId="16435" xr:uid="{00000000-0005-0000-0000-0000368F0000}"/>
    <cellStyle name="Normal 5 2 5 2 2 4 2" xfId="34252" xr:uid="{00000000-0005-0000-0000-0000378F0000}"/>
    <cellStyle name="Normal 5 2 5 2 2 5" xfId="21676" xr:uid="{00000000-0005-0000-0000-0000388F0000}"/>
    <cellStyle name="Normal 5 2 5 2 2 6" xfId="12185" xr:uid="{00000000-0005-0000-0000-0000398F0000}"/>
    <cellStyle name="Normal 5 2 5 2 2 7" xfId="24326" xr:uid="{00000000-0005-0000-0000-00003A8F0000}"/>
    <cellStyle name="Normal 5 2 5 2 2 8" xfId="39156" xr:uid="{00000000-0005-0000-0000-00003B8F0000}"/>
    <cellStyle name="Normal 5 2 5 2 2 9" xfId="44224" xr:uid="{25F41A8B-9373-4BA7-8451-B1907E02577B}"/>
    <cellStyle name="Normal 5 2 5 2 3" xfId="1745" xr:uid="{00000000-0005-0000-0000-00003C8F0000}"/>
    <cellStyle name="Normal 5 2 5 2 3 2" xfId="4187" xr:uid="{00000000-0005-0000-0000-00003D8F0000}"/>
    <cellStyle name="Normal 5 2 5 2 3 2 2" xfId="18297" xr:uid="{00000000-0005-0000-0000-00003E8F0000}"/>
    <cellStyle name="Normal 5 2 5 2 3 2 2 2" xfId="31190" xr:uid="{00000000-0005-0000-0000-00003F8F0000}"/>
    <cellStyle name="Normal 5 2 5 2 3 2 3" xfId="14008" xr:uid="{00000000-0005-0000-0000-0000408F0000}"/>
    <cellStyle name="Normal 5 2 5 2 3 2 3 2" xfId="36075" xr:uid="{00000000-0005-0000-0000-0000418F0000}"/>
    <cellStyle name="Normal 5 2 5 2 3 2 4" xfId="9130" xr:uid="{00000000-0005-0000-0000-0000428F0000}"/>
    <cellStyle name="Normal 5 2 5 2 3 2 5" xfId="26255" xr:uid="{00000000-0005-0000-0000-0000438F0000}"/>
    <cellStyle name="Normal 5 2 5 2 3 2 6" xfId="41084" xr:uid="{00000000-0005-0000-0000-0000448F0000}"/>
    <cellStyle name="Normal 5 2 5 2 3 2 7" xfId="46147" xr:uid="{BBDC1C3E-BF3D-40FF-8ED3-44FC6A9357D2}"/>
    <cellStyle name="Normal 5 2 5 2 3 3" xfId="6661" xr:uid="{00000000-0005-0000-0000-0000458F0000}"/>
    <cellStyle name="Normal 5 2 5 2 3 3 2" xfId="28754" xr:uid="{00000000-0005-0000-0000-0000468F0000}"/>
    <cellStyle name="Normal 5 2 5 2 3 4" xfId="21063" xr:uid="{00000000-0005-0000-0000-0000478F0000}"/>
    <cellStyle name="Normal 5 2 5 2 3 4 2" xfId="33639" xr:uid="{00000000-0005-0000-0000-0000488F0000}"/>
    <cellStyle name="Normal 5 2 5 2 3 5" xfId="11572" xr:uid="{00000000-0005-0000-0000-0000498F0000}"/>
    <cellStyle name="Normal 5 2 5 2 3 6" xfId="23713" xr:uid="{00000000-0005-0000-0000-00004A8F0000}"/>
    <cellStyle name="Normal 5 2 5 2 3 7" xfId="38543" xr:uid="{00000000-0005-0000-0000-00004B8F0000}"/>
    <cellStyle name="Normal 5 2 5 2 3 8" xfId="43611" xr:uid="{4136228B-625F-4455-B27B-1588726F2F45}"/>
    <cellStyle name="Normal 5 2 5 2 4" xfId="3249" xr:uid="{00000000-0005-0000-0000-00004C8F0000}"/>
    <cellStyle name="Normal 5 2 5 2 4 2" xfId="17359" xr:uid="{00000000-0005-0000-0000-00004D8F0000}"/>
    <cellStyle name="Normal 5 2 5 2 4 2 2" xfId="30252" xr:uid="{00000000-0005-0000-0000-00004E8F0000}"/>
    <cellStyle name="Normal 5 2 5 2 4 3" xfId="13070" xr:uid="{00000000-0005-0000-0000-00004F8F0000}"/>
    <cellStyle name="Normal 5 2 5 2 4 3 2" xfId="35137" xr:uid="{00000000-0005-0000-0000-0000508F0000}"/>
    <cellStyle name="Normal 5 2 5 2 4 4" xfId="8192" xr:uid="{00000000-0005-0000-0000-0000518F0000}"/>
    <cellStyle name="Normal 5 2 5 2 4 5" xfId="25317" xr:uid="{00000000-0005-0000-0000-0000528F0000}"/>
    <cellStyle name="Normal 5 2 5 2 4 6" xfId="40146" xr:uid="{00000000-0005-0000-0000-0000538F0000}"/>
    <cellStyle name="Normal 5 2 5 2 4 7" xfId="45209" xr:uid="{5FAC03DB-5517-4A10-88D2-282C9D1D7591}"/>
    <cellStyle name="Normal 5 2 5 2 5" xfId="5723" xr:uid="{00000000-0005-0000-0000-0000548F0000}"/>
    <cellStyle name="Normal 5 2 5 2 5 2" xfId="27816" xr:uid="{00000000-0005-0000-0000-0000558F0000}"/>
    <cellStyle name="Normal 5 2 5 2 6" xfId="15822" xr:uid="{00000000-0005-0000-0000-0000568F0000}"/>
    <cellStyle name="Normal 5 2 5 2 6 2" xfId="32701" xr:uid="{00000000-0005-0000-0000-0000578F0000}"/>
    <cellStyle name="Normal 5 2 5 2 7" xfId="20125" xr:uid="{00000000-0005-0000-0000-0000588F0000}"/>
    <cellStyle name="Normal 5 2 5 2 8" xfId="10634" xr:uid="{00000000-0005-0000-0000-0000598F0000}"/>
    <cellStyle name="Normal 5 2 5 2 9" xfId="22775" xr:uid="{00000000-0005-0000-0000-00005A8F0000}"/>
    <cellStyle name="Normal 5 2 5 3" xfId="1544" xr:uid="{00000000-0005-0000-0000-00005B8F0000}"/>
    <cellStyle name="Normal 5 2 5 3 2" xfId="3986" xr:uid="{00000000-0005-0000-0000-00005C8F0000}"/>
    <cellStyle name="Normal 5 2 5 3 2 2" xfId="18096" xr:uid="{00000000-0005-0000-0000-00005D8F0000}"/>
    <cellStyle name="Normal 5 2 5 3 2 2 2" xfId="30989" xr:uid="{00000000-0005-0000-0000-00005E8F0000}"/>
    <cellStyle name="Normal 5 2 5 3 2 3" xfId="13807" xr:uid="{00000000-0005-0000-0000-00005F8F0000}"/>
    <cellStyle name="Normal 5 2 5 3 2 3 2" xfId="35874" xr:uid="{00000000-0005-0000-0000-0000608F0000}"/>
    <cellStyle name="Normal 5 2 5 3 2 4" xfId="8929" xr:uid="{00000000-0005-0000-0000-0000618F0000}"/>
    <cellStyle name="Normal 5 2 5 3 2 5" xfId="26054" xr:uid="{00000000-0005-0000-0000-0000628F0000}"/>
    <cellStyle name="Normal 5 2 5 3 2 6" xfId="40883" xr:uid="{00000000-0005-0000-0000-0000638F0000}"/>
    <cellStyle name="Normal 5 2 5 3 2 7" xfId="45946" xr:uid="{60657FD6-0BAF-45DA-8D94-C7BA5E41E21A}"/>
    <cellStyle name="Normal 5 2 5 3 3" xfId="6460" xr:uid="{00000000-0005-0000-0000-0000648F0000}"/>
    <cellStyle name="Normal 5 2 5 3 3 2" xfId="28553" xr:uid="{00000000-0005-0000-0000-0000658F0000}"/>
    <cellStyle name="Normal 5 2 5 3 4" xfId="15603" xr:uid="{00000000-0005-0000-0000-0000668F0000}"/>
    <cellStyle name="Normal 5 2 5 3 4 2" xfId="33438" xr:uid="{00000000-0005-0000-0000-0000678F0000}"/>
    <cellStyle name="Normal 5 2 5 3 5" xfId="20862" xr:uid="{00000000-0005-0000-0000-0000688F0000}"/>
    <cellStyle name="Normal 5 2 5 3 6" xfId="11371" xr:uid="{00000000-0005-0000-0000-0000698F0000}"/>
    <cellStyle name="Normal 5 2 5 3 7" xfId="23512" xr:uid="{00000000-0005-0000-0000-00006A8F0000}"/>
    <cellStyle name="Normal 5 2 5 3 8" xfId="38342" xr:uid="{00000000-0005-0000-0000-00006B8F0000}"/>
    <cellStyle name="Normal 5 2 5 3 9" xfId="43410" xr:uid="{187229E3-4DBD-4CE0-AE0D-93EE0E234BB1}"/>
    <cellStyle name="Normal 5 2 5 4" xfId="2157" xr:uid="{00000000-0005-0000-0000-00006C8F0000}"/>
    <cellStyle name="Normal 5 2 5 4 2" xfId="4599" xr:uid="{00000000-0005-0000-0000-00006D8F0000}"/>
    <cellStyle name="Normal 5 2 5 4 2 2" xfId="18709" xr:uid="{00000000-0005-0000-0000-00006E8F0000}"/>
    <cellStyle name="Normal 5 2 5 4 2 2 2" xfId="31602" xr:uid="{00000000-0005-0000-0000-00006F8F0000}"/>
    <cellStyle name="Normal 5 2 5 4 2 3" xfId="14420" xr:uid="{00000000-0005-0000-0000-0000708F0000}"/>
    <cellStyle name="Normal 5 2 5 4 2 3 2" xfId="36487" xr:uid="{00000000-0005-0000-0000-0000718F0000}"/>
    <cellStyle name="Normal 5 2 5 4 2 4" xfId="9542" xr:uid="{00000000-0005-0000-0000-0000728F0000}"/>
    <cellStyle name="Normal 5 2 5 4 2 5" xfId="26667" xr:uid="{00000000-0005-0000-0000-0000738F0000}"/>
    <cellStyle name="Normal 5 2 5 4 2 6" xfId="41496" xr:uid="{00000000-0005-0000-0000-0000748F0000}"/>
    <cellStyle name="Normal 5 2 5 4 2 7" xfId="46559" xr:uid="{A30D846C-B0B3-4E3A-8B2C-549C9EFFE3AA}"/>
    <cellStyle name="Normal 5 2 5 4 3" xfId="7073" xr:uid="{00000000-0005-0000-0000-0000758F0000}"/>
    <cellStyle name="Normal 5 2 5 4 3 2" xfId="29166" xr:uid="{00000000-0005-0000-0000-0000768F0000}"/>
    <cellStyle name="Normal 5 2 5 4 4" xfId="16234" xr:uid="{00000000-0005-0000-0000-0000778F0000}"/>
    <cellStyle name="Normal 5 2 5 4 4 2" xfId="34051" xr:uid="{00000000-0005-0000-0000-0000788F0000}"/>
    <cellStyle name="Normal 5 2 5 4 5" xfId="21475" xr:uid="{00000000-0005-0000-0000-0000798F0000}"/>
    <cellStyle name="Normal 5 2 5 4 6" xfId="11984" xr:uid="{00000000-0005-0000-0000-00007A8F0000}"/>
    <cellStyle name="Normal 5 2 5 4 7" xfId="24125" xr:uid="{00000000-0005-0000-0000-00007B8F0000}"/>
    <cellStyle name="Normal 5 2 5 4 8" xfId="38955" xr:uid="{00000000-0005-0000-0000-00007C8F0000}"/>
    <cellStyle name="Normal 5 2 5 4 9" xfId="44023" xr:uid="{EBD25053-7937-41AC-88E0-07D377D4FD71}"/>
    <cellStyle name="Normal 5 2 5 5" xfId="2639" xr:uid="{00000000-0005-0000-0000-00007D8F0000}"/>
    <cellStyle name="Normal 5 2 5 5 2" xfId="5078" xr:uid="{00000000-0005-0000-0000-00007E8F0000}"/>
    <cellStyle name="Normal 5 2 5 5 2 2" xfId="19188" xr:uid="{00000000-0005-0000-0000-00007F8F0000}"/>
    <cellStyle name="Normal 5 2 5 5 2 2 2" xfId="32081" xr:uid="{00000000-0005-0000-0000-0000808F0000}"/>
    <cellStyle name="Normal 5 2 5 5 2 3" xfId="14899" xr:uid="{00000000-0005-0000-0000-0000818F0000}"/>
    <cellStyle name="Normal 5 2 5 5 2 3 2" xfId="36966" xr:uid="{00000000-0005-0000-0000-0000828F0000}"/>
    <cellStyle name="Normal 5 2 5 5 2 4" xfId="10021" xr:uid="{00000000-0005-0000-0000-0000838F0000}"/>
    <cellStyle name="Normal 5 2 5 5 2 5" xfId="27146" xr:uid="{00000000-0005-0000-0000-0000848F0000}"/>
    <cellStyle name="Normal 5 2 5 5 2 6" xfId="41975" xr:uid="{00000000-0005-0000-0000-0000858F0000}"/>
    <cellStyle name="Normal 5 2 5 5 2 7" xfId="47038" xr:uid="{20C93F74-8F2E-496F-92CC-CFA9118165C7}"/>
    <cellStyle name="Normal 5 2 5 5 3" xfId="7552" xr:uid="{00000000-0005-0000-0000-0000868F0000}"/>
    <cellStyle name="Normal 5 2 5 5 3 2" xfId="29645" xr:uid="{00000000-0005-0000-0000-0000878F0000}"/>
    <cellStyle name="Normal 5 2 5 5 4" xfId="16714" xr:uid="{00000000-0005-0000-0000-0000888F0000}"/>
    <cellStyle name="Normal 5 2 5 5 4 2" xfId="34530" xr:uid="{00000000-0005-0000-0000-0000898F0000}"/>
    <cellStyle name="Normal 5 2 5 5 5" xfId="21955" xr:uid="{00000000-0005-0000-0000-00008A8F0000}"/>
    <cellStyle name="Normal 5 2 5 5 6" xfId="12463" xr:uid="{00000000-0005-0000-0000-00008B8F0000}"/>
    <cellStyle name="Normal 5 2 5 5 7" xfId="24604" xr:uid="{00000000-0005-0000-0000-00008C8F0000}"/>
    <cellStyle name="Normal 5 2 5 5 8" xfId="39434" xr:uid="{00000000-0005-0000-0000-00008D8F0000}"/>
    <cellStyle name="Normal 5 2 5 5 9" xfId="44502" xr:uid="{FD0FC8EE-F712-43BF-84A7-685B99085EF9}"/>
    <cellStyle name="Normal 5 2 5 6" xfId="1102" xr:uid="{00000000-0005-0000-0000-00008E8F0000}"/>
    <cellStyle name="Normal 5 2 5 6 2" xfId="3547" xr:uid="{00000000-0005-0000-0000-00008F8F0000}"/>
    <cellStyle name="Normal 5 2 5 6 2 2" xfId="17657" xr:uid="{00000000-0005-0000-0000-0000908F0000}"/>
    <cellStyle name="Normal 5 2 5 6 2 2 2" xfId="30550" xr:uid="{00000000-0005-0000-0000-0000918F0000}"/>
    <cellStyle name="Normal 5 2 5 6 2 3" xfId="13368" xr:uid="{00000000-0005-0000-0000-0000928F0000}"/>
    <cellStyle name="Normal 5 2 5 6 2 3 2" xfId="35435" xr:uid="{00000000-0005-0000-0000-0000938F0000}"/>
    <cellStyle name="Normal 5 2 5 6 2 4" xfId="8490" xr:uid="{00000000-0005-0000-0000-0000948F0000}"/>
    <cellStyle name="Normal 5 2 5 6 2 5" xfId="25615" xr:uid="{00000000-0005-0000-0000-0000958F0000}"/>
    <cellStyle name="Normal 5 2 5 6 2 6" xfId="40444" xr:uid="{00000000-0005-0000-0000-0000968F0000}"/>
    <cellStyle name="Normal 5 2 5 6 2 7" xfId="45507" xr:uid="{5445FB06-BBDF-48D1-A49C-F3BC5ABF132C}"/>
    <cellStyle name="Normal 5 2 5 6 3" xfId="6021" xr:uid="{00000000-0005-0000-0000-0000978F0000}"/>
    <cellStyle name="Normal 5 2 5 6 3 2" xfId="28114" xr:uid="{00000000-0005-0000-0000-0000988F0000}"/>
    <cellStyle name="Normal 5 2 5 6 4" xfId="20423" xr:uid="{00000000-0005-0000-0000-0000998F0000}"/>
    <cellStyle name="Normal 5 2 5 6 4 2" xfId="32999" xr:uid="{00000000-0005-0000-0000-00009A8F0000}"/>
    <cellStyle name="Normal 5 2 5 6 5" xfId="10932" xr:uid="{00000000-0005-0000-0000-00009B8F0000}"/>
    <cellStyle name="Normal 5 2 5 6 6" xfId="23073" xr:uid="{00000000-0005-0000-0000-00009C8F0000}"/>
    <cellStyle name="Normal 5 2 5 6 7" xfId="37903" xr:uid="{00000000-0005-0000-0000-00009D8F0000}"/>
    <cellStyle name="Normal 5 2 5 6 8" xfId="42971" xr:uid="{6C8806EE-5C6F-441A-AAF9-A3B4E99D2015}"/>
    <cellStyle name="Normal 5 2 5 7" xfId="3048" xr:uid="{00000000-0005-0000-0000-00009E8F0000}"/>
    <cellStyle name="Normal 5 2 5 7 2" xfId="17158" xr:uid="{00000000-0005-0000-0000-00009F8F0000}"/>
    <cellStyle name="Normal 5 2 5 7 2 2" xfId="30051" xr:uid="{00000000-0005-0000-0000-0000A08F0000}"/>
    <cellStyle name="Normal 5 2 5 7 3" xfId="12869" xr:uid="{00000000-0005-0000-0000-0000A18F0000}"/>
    <cellStyle name="Normal 5 2 5 7 3 2" xfId="34936" xr:uid="{00000000-0005-0000-0000-0000A28F0000}"/>
    <cellStyle name="Normal 5 2 5 7 4" xfId="7991" xr:uid="{00000000-0005-0000-0000-0000A38F0000}"/>
    <cellStyle name="Normal 5 2 5 7 5" xfId="25116" xr:uid="{00000000-0005-0000-0000-0000A48F0000}"/>
    <cellStyle name="Normal 5 2 5 7 6" xfId="39945" xr:uid="{00000000-0005-0000-0000-0000A58F0000}"/>
    <cellStyle name="Normal 5 2 5 7 7" xfId="45008" xr:uid="{E8D54F1F-4FCF-4059-BA03-38DA98912161}"/>
    <cellStyle name="Normal 5 2 5 8" xfId="5522" xr:uid="{00000000-0005-0000-0000-0000A68F0000}"/>
    <cellStyle name="Normal 5 2 5 8 2" xfId="27615" xr:uid="{00000000-0005-0000-0000-0000A78F0000}"/>
    <cellStyle name="Normal 5 2 5 9" xfId="15164" xr:uid="{00000000-0005-0000-0000-0000A88F0000}"/>
    <cellStyle name="Normal 5 2 5 9 2" xfId="32500" xr:uid="{00000000-0005-0000-0000-0000A98F0000}"/>
    <cellStyle name="Normal 5 2 6" xfId="371" xr:uid="{00000000-0005-0000-0000-0000AA8F0000}"/>
    <cellStyle name="Normal 5 2 6 10" xfId="22404" xr:uid="{00000000-0005-0000-0000-0000AB8F0000}"/>
    <cellStyle name="Normal 5 2 6 11" xfId="37234" xr:uid="{00000000-0005-0000-0000-0000AC8F0000}"/>
    <cellStyle name="Normal 5 2 6 12" xfId="42302" xr:uid="{08D55427-BCB5-4E89-A36E-3E0136A630D4}"/>
    <cellStyle name="Normal 5 2 6 2" xfId="1374" xr:uid="{00000000-0005-0000-0000-0000AD8F0000}"/>
    <cellStyle name="Normal 5 2 6 2 2" xfId="3816" xr:uid="{00000000-0005-0000-0000-0000AE8F0000}"/>
    <cellStyle name="Normal 5 2 6 2 2 2" xfId="17926" xr:uid="{00000000-0005-0000-0000-0000AF8F0000}"/>
    <cellStyle name="Normal 5 2 6 2 2 2 2" xfId="30819" xr:uid="{00000000-0005-0000-0000-0000B08F0000}"/>
    <cellStyle name="Normal 5 2 6 2 2 3" xfId="13637" xr:uid="{00000000-0005-0000-0000-0000B18F0000}"/>
    <cellStyle name="Normal 5 2 6 2 2 3 2" xfId="35704" xr:uid="{00000000-0005-0000-0000-0000B28F0000}"/>
    <cellStyle name="Normal 5 2 6 2 2 4" xfId="8759" xr:uid="{00000000-0005-0000-0000-0000B38F0000}"/>
    <cellStyle name="Normal 5 2 6 2 2 5" xfId="25884" xr:uid="{00000000-0005-0000-0000-0000B48F0000}"/>
    <cellStyle name="Normal 5 2 6 2 2 6" xfId="40713" xr:uid="{00000000-0005-0000-0000-0000B58F0000}"/>
    <cellStyle name="Normal 5 2 6 2 2 7" xfId="45776" xr:uid="{AC6684A0-8426-4C88-8A93-6307EB70B920}"/>
    <cellStyle name="Normal 5 2 6 2 3" xfId="6290" xr:uid="{00000000-0005-0000-0000-0000B68F0000}"/>
    <cellStyle name="Normal 5 2 6 2 3 2" xfId="28383" xr:uid="{00000000-0005-0000-0000-0000B78F0000}"/>
    <cellStyle name="Normal 5 2 6 2 4" xfId="15433" xr:uid="{00000000-0005-0000-0000-0000B88F0000}"/>
    <cellStyle name="Normal 5 2 6 2 4 2" xfId="33268" xr:uid="{00000000-0005-0000-0000-0000B98F0000}"/>
    <cellStyle name="Normal 5 2 6 2 5" xfId="20692" xr:uid="{00000000-0005-0000-0000-0000BA8F0000}"/>
    <cellStyle name="Normal 5 2 6 2 6" xfId="11201" xr:uid="{00000000-0005-0000-0000-0000BB8F0000}"/>
    <cellStyle name="Normal 5 2 6 2 7" xfId="23342" xr:uid="{00000000-0005-0000-0000-0000BC8F0000}"/>
    <cellStyle name="Normal 5 2 6 2 8" xfId="38172" xr:uid="{00000000-0005-0000-0000-0000BD8F0000}"/>
    <cellStyle name="Normal 5 2 6 2 9" xfId="43240" xr:uid="{530ABE98-0F9C-43AB-971F-CCBCC22032E7}"/>
    <cellStyle name="Normal 5 2 6 3" xfId="1987" xr:uid="{00000000-0005-0000-0000-0000BE8F0000}"/>
    <cellStyle name="Normal 5 2 6 3 2" xfId="4429" xr:uid="{00000000-0005-0000-0000-0000BF8F0000}"/>
    <cellStyle name="Normal 5 2 6 3 2 2" xfId="18539" xr:uid="{00000000-0005-0000-0000-0000C08F0000}"/>
    <cellStyle name="Normal 5 2 6 3 2 2 2" xfId="31432" xr:uid="{00000000-0005-0000-0000-0000C18F0000}"/>
    <cellStyle name="Normal 5 2 6 3 2 3" xfId="14250" xr:uid="{00000000-0005-0000-0000-0000C28F0000}"/>
    <cellStyle name="Normal 5 2 6 3 2 3 2" xfId="36317" xr:uid="{00000000-0005-0000-0000-0000C38F0000}"/>
    <cellStyle name="Normal 5 2 6 3 2 4" xfId="9372" xr:uid="{00000000-0005-0000-0000-0000C48F0000}"/>
    <cellStyle name="Normal 5 2 6 3 2 5" xfId="26497" xr:uid="{00000000-0005-0000-0000-0000C58F0000}"/>
    <cellStyle name="Normal 5 2 6 3 2 6" xfId="41326" xr:uid="{00000000-0005-0000-0000-0000C68F0000}"/>
    <cellStyle name="Normal 5 2 6 3 2 7" xfId="46389" xr:uid="{BA219D29-DB36-47AE-9CF4-E33F4828A116}"/>
    <cellStyle name="Normal 5 2 6 3 3" xfId="6903" xr:uid="{00000000-0005-0000-0000-0000C78F0000}"/>
    <cellStyle name="Normal 5 2 6 3 3 2" xfId="28996" xr:uid="{00000000-0005-0000-0000-0000C88F0000}"/>
    <cellStyle name="Normal 5 2 6 3 4" xfId="16064" xr:uid="{00000000-0005-0000-0000-0000C98F0000}"/>
    <cellStyle name="Normal 5 2 6 3 4 2" xfId="33881" xr:uid="{00000000-0005-0000-0000-0000CA8F0000}"/>
    <cellStyle name="Normal 5 2 6 3 5" xfId="21305" xr:uid="{00000000-0005-0000-0000-0000CB8F0000}"/>
    <cellStyle name="Normal 5 2 6 3 6" xfId="11814" xr:uid="{00000000-0005-0000-0000-0000CC8F0000}"/>
    <cellStyle name="Normal 5 2 6 3 7" xfId="23955" xr:uid="{00000000-0005-0000-0000-0000CD8F0000}"/>
    <cellStyle name="Normal 5 2 6 3 8" xfId="38785" xr:uid="{00000000-0005-0000-0000-0000CE8F0000}"/>
    <cellStyle name="Normal 5 2 6 3 9" xfId="43853" xr:uid="{FD9D0B7D-10B9-40E9-9B25-EE64E703C2DE}"/>
    <cellStyle name="Normal 5 2 6 4" xfId="1152" xr:uid="{00000000-0005-0000-0000-0000CF8F0000}"/>
    <cellStyle name="Normal 5 2 6 4 2" xfId="3597" xr:uid="{00000000-0005-0000-0000-0000D08F0000}"/>
    <cellStyle name="Normal 5 2 6 4 2 2" xfId="17707" xr:uid="{00000000-0005-0000-0000-0000D18F0000}"/>
    <cellStyle name="Normal 5 2 6 4 2 2 2" xfId="30600" xr:uid="{00000000-0005-0000-0000-0000D28F0000}"/>
    <cellStyle name="Normal 5 2 6 4 2 3" xfId="13418" xr:uid="{00000000-0005-0000-0000-0000D38F0000}"/>
    <cellStyle name="Normal 5 2 6 4 2 3 2" xfId="35485" xr:uid="{00000000-0005-0000-0000-0000D48F0000}"/>
    <cellStyle name="Normal 5 2 6 4 2 4" xfId="8540" xr:uid="{00000000-0005-0000-0000-0000D58F0000}"/>
    <cellStyle name="Normal 5 2 6 4 2 5" xfId="25665" xr:uid="{00000000-0005-0000-0000-0000D68F0000}"/>
    <cellStyle name="Normal 5 2 6 4 2 6" xfId="40494" xr:uid="{00000000-0005-0000-0000-0000D78F0000}"/>
    <cellStyle name="Normal 5 2 6 4 2 7" xfId="45557" xr:uid="{519684C2-4A1D-47DE-85D0-34A608922126}"/>
    <cellStyle name="Normal 5 2 6 4 3" xfId="6071" xr:uid="{00000000-0005-0000-0000-0000D88F0000}"/>
    <cellStyle name="Normal 5 2 6 4 3 2" xfId="28164" xr:uid="{00000000-0005-0000-0000-0000D98F0000}"/>
    <cellStyle name="Normal 5 2 6 4 4" xfId="20473" xr:uid="{00000000-0005-0000-0000-0000DA8F0000}"/>
    <cellStyle name="Normal 5 2 6 4 4 2" xfId="33049" xr:uid="{00000000-0005-0000-0000-0000DB8F0000}"/>
    <cellStyle name="Normal 5 2 6 4 5" xfId="10982" xr:uid="{00000000-0005-0000-0000-0000DC8F0000}"/>
    <cellStyle name="Normal 5 2 6 4 6" xfId="23123" xr:uid="{00000000-0005-0000-0000-0000DD8F0000}"/>
    <cellStyle name="Normal 5 2 6 4 7" xfId="37953" xr:uid="{00000000-0005-0000-0000-0000DE8F0000}"/>
    <cellStyle name="Normal 5 2 6 4 8" xfId="43021" xr:uid="{11A9C996-DF16-4961-BD51-1AA053F76A6A}"/>
    <cellStyle name="Normal 5 2 6 5" xfId="2878" xr:uid="{00000000-0005-0000-0000-0000DF8F0000}"/>
    <cellStyle name="Normal 5 2 6 5 2" xfId="16988" xr:uid="{00000000-0005-0000-0000-0000E08F0000}"/>
    <cellStyle name="Normal 5 2 6 5 2 2" xfId="29881" xr:uid="{00000000-0005-0000-0000-0000E18F0000}"/>
    <cellStyle name="Normal 5 2 6 5 3" xfId="12699" xr:uid="{00000000-0005-0000-0000-0000E28F0000}"/>
    <cellStyle name="Normal 5 2 6 5 3 2" xfId="34766" xr:uid="{00000000-0005-0000-0000-0000E38F0000}"/>
    <cellStyle name="Normal 5 2 6 5 4" xfId="7821" xr:uid="{00000000-0005-0000-0000-0000E48F0000}"/>
    <cellStyle name="Normal 5 2 6 5 5" xfId="24946" xr:uid="{00000000-0005-0000-0000-0000E58F0000}"/>
    <cellStyle name="Normal 5 2 6 5 6" xfId="39775" xr:uid="{00000000-0005-0000-0000-0000E68F0000}"/>
    <cellStyle name="Normal 5 2 6 5 7" xfId="44838" xr:uid="{26456E9E-3D6D-4545-9427-88B8B85C467B}"/>
    <cellStyle name="Normal 5 2 6 6" xfId="5352" xr:uid="{00000000-0005-0000-0000-0000E78F0000}"/>
    <cellStyle name="Normal 5 2 6 6 2" xfId="27445" xr:uid="{00000000-0005-0000-0000-0000E88F0000}"/>
    <cellStyle name="Normal 5 2 6 7" xfId="15214" xr:uid="{00000000-0005-0000-0000-0000E98F0000}"/>
    <cellStyle name="Normal 5 2 6 7 2" xfId="32330" xr:uid="{00000000-0005-0000-0000-0000EA8F0000}"/>
    <cellStyle name="Normal 5 2 6 8" xfId="19736" xr:uid="{00000000-0005-0000-0000-0000EB8F0000}"/>
    <cellStyle name="Normal 5 2 6 9" xfId="10263" xr:uid="{00000000-0005-0000-0000-0000EC8F0000}"/>
    <cellStyle name="Normal 5 2 7" xfId="779" xr:uid="{00000000-0005-0000-0000-0000ED8F0000}"/>
    <cellStyle name="Normal 5 2 7 10" xfId="37601" xr:uid="{00000000-0005-0000-0000-0000EE8F0000}"/>
    <cellStyle name="Normal 5 2 7 11" xfId="42669" xr:uid="{8831DAB8-53EF-4824-B52D-0AF27104B503}"/>
    <cellStyle name="Normal 5 2 7 2" xfId="2354" xr:uid="{00000000-0005-0000-0000-0000EF8F0000}"/>
    <cellStyle name="Normal 5 2 7 2 2" xfId="4796" xr:uid="{00000000-0005-0000-0000-0000F08F0000}"/>
    <cellStyle name="Normal 5 2 7 2 2 2" xfId="18906" xr:uid="{00000000-0005-0000-0000-0000F18F0000}"/>
    <cellStyle name="Normal 5 2 7 2 2 2 2" xfId="31799" xr:uid="{00000000-0005-0000-0000-0000F28F0000}"/>
    <cellStyle name="Normal 5 2 7 2 2 3" xfId="14617" xr:uid="{00000000-0005-0000-0000-0000F38F0000}"/>
    <cellStyle name="Normal 5 2 7 2 2 3 2" xfId="36684" xr:uid="{00000000-0005-0000-0000-0000F48F0000}"/>
    <cellStyle name="Normal 5 2 7 2 2 4" xfId="9739" xr:uid="{00000000-0005-0000-0000-0000F58F0000}"/>
    <cellStyle name="Normal 5 2 7 2 2 5" xfId="26864" xr:uid="{00000000-0005-0000-0000-0000F68F0000}"/>
    <cellStyle name="Normal 5 2 7 2 2 6" xfId="41693" xr:uid="{00000000-0005-0000-0000-0000F78F0000}"/>
    <cellStyle name="Normal 5 2 7 2 2 7" xfId="46756" xr:uid="{C2555FCF-B8C3-4098-A2F3-7A02750A0A32}"/>
    <cellStyle name="Normal 5 2 7 2 3" xfId="7270" xr:uid="{00000000-0005-0000-0000-0000F88F0000}"/>
    <cellStyle name="Normal 5 2 7 2 3 2" xfId="29363" xr:uid="{00000000-0005-0000-0000-0000F98F0000}"/>
    <cellStyle name="Normal 5 2 7 2 4" xfId="16431" xr:uid="{00000000-0005-0000-0000-0000FA8F0000}"/>
    <cellStyle name="Normal 5 2 7 2 4 2" xfId="34248" xr:uid="{00000000-0005-0000-0000-0000FB8F0000}"/>
    <cellStyle name="Normal 5 2 7 2 5" xfId="21672" xr:uid="{00000000-0005-0000-0000-0000FC8F0000}"/>
    <cellStyle name="Normal 5 2 7 2 6" xfId="12181" xr:uid="{00000000-0005-0000-0000-0000FD8F0000}"/>
    <cellStyle name="Normal 5 2 7 2 7" xfId="24322" xr:uid="{00000000-0005-0000-0000-0000FE8F0000}"/>
    <cellStyle name="Normal 5 2 7 2 8" xfId="39152" xr:uid="{00000000-0005-0000-0000-0000FF8F0000}"/>
    <cellStyle name="Normal 5 2 7 2 9" xfId="44220" xr:uid="{A7DB3C14-7473-4F33-80F2-1A46AA1C20D8}"/>
    <cellStyle name="Normal 5 2 7 3" xfId="1741" xr:uid="{00000000-0005-0000-0000-000000900000}"/>
    <cellStyle name="Normal 5 2 7 3 2" xfId="4183" xr:uid="{00000000-0005-0000-0000-000001900000}"/>
    <cellStyle name="Normal 5 2 7 3 2 2" xfId="18293" xr:uid="{00000000-0005-0000-0000-000002900000}"/>
    <cellStyle name="Normal 5 2 7 3 2 2 2" xfId="31186" xr:uid="{00000000-0005-0000-0000-000003900000}"/>
    <cellStyle name="Normal 5 2 7 3 2 3" xfId="14004" xr:uid="{00000000-0005-0000-0000-000004900000}"/>
    <cellStyle name="Normal 5 2 7 3 2 3 2" xfId="36071" xr:uid="{00000000-0005-0000-0000-000005900000}"/>
    <cellStyle name="Normal 5 2 7 3 2 4" xfId="9126" xr:uid="{00000000-0005-0000-0000-000006900000}"/>
    <cellStyle name="Normal 5 2 7 3 2 5" xfId="26251" xr:uid="{00000000-0005-0000-0000-000007900000}"/>
    <cellStyle name="Normal 5 2 7 3 2 6" xfId="41080" xr:uid="{00000000-0005-0000-0000-000008900000}"/>
    <cellStyle name="Normal 5 2 7 3 2 7" xfId="46143" xr:uid="{4E924F56-A5A7-4A53-9CF7-F02BD7D76586}"/>
    <cellStyle name="Normal 5 2 7 3 3" xfId="6657" xr:uid="{00000000-0005-0000-0000-000009900000}"/>
    <cellStyle name="Normal 5 2 7 3 3 2" xfId="28750" xr:uid="{00000000-0005-0000-0000-00000A900000}"/>
    <cellStyle name="Normal 5 2 7 3 4" xfId="21059" xr:uid="{00000000-0005-0000-0000-00000B900000}"/>
    <cellStyle name="Normal 5 2 7 3 4 2" xfId="33635" xr:uid="{00000000-0005-0000-0000-00000C900000}"/>
    <cellStyle name="Normal 5 2 7 3 5" xfId="11568" xr:uid="{00000000-0005-0000-0000-00000D900000}"/>
    <cellStyle name="Normal 5 2 7 3 6" xfId="23709" xr:uid="{00000000-0005-0000-0000-00000E900000}"/>
    <cellStyle name="Normal 5 2 7 3 7" xfId="38539" xr:uid="{00000000-0005-0000-0000-00000F900000}"/>
    <cellStyle name="Normal 5 2 7 3 8" xfId="43607" xr:uid="{BE53BC1D-2539-4971-A3F6-EA171CC48B9B}"/>
    <cellStyle name="Normal 5 2 7 4" xfId="3245" xr:uid="{00000000-0005-0000-0000-000010900000}"/>
    <cellStyle name="Normal 5 2 7 4 2" xfId="17355" xr:uid="{00000000-0005-0000-0000-000011900000}"/>
    <cellStyle name="Normal 5 2 7 4 2 2" xfId="30248" xr:uid="{00000000-0005-0000-0000-000012900000}"/>
    <cellStyle name="Normal 5 2 7 4 3" xfId="13066" xr:uid="{00000000-0005-0000-0000-000013900000}"/>
    <cellStyle name="Normal 5 2 7 4 3 2" xfId="35133" xr:uid="{00000000-0005-0000-0000-000014900000}"/>
    <cellStyle name="Normal 5 2 7 4 4" xfId="8188" xr:uid="{00000000-0005-0000-0000-000015900000}"/>
    <cellStyle name="Normal 5 2 7 4 5" xfId="25313" xr:uid="{00000000-0005-0000-0000-000016900000}"/>
    <cellStyle name="Normal 5 2 7 4 6" xfId="40142" xr:uid="{00000000-0005-0000-0000-000017900000}"/>
    <cellStyle name="Normal 5 2 7 4 7" xfId="45205" xr:uid="{C9087715-FF2D-413D-9293-9ED52A6A129C}"/>
    <cellStyle name="Normal 5 2 7 5" xfId="5719" xr:uid="{00000000-0005-0000-0000-000018900000}"/>
    <cellStyle name="Normal 5 2 7 5 2" xfId="27812" xr:uid="{00000000-0005-0000-0000-000019900000}"/>
    <cellStyle name="Normal 5 2 7 6" xfId="15818" xr:uid="{00000000-0005-0000-0000-00001A900000}"/>
    <cellStyle name="Normal 5 2 7 6 2" xfId="32697" xr:uid="{00000000-0005-0000-0000-00001B900000}"/>
    <cellStyle name="Normal 5 2 7 7" xfId="20121" xr:uid="{00000000-0005-0000-0000-00001C900000}"/>
    <cellStyle name="Normal 5 2 7 8" xfId="10630" xr:uid="{00000000-0005-0000-0000-00001D900000}"/>
    <cellStyle name="Normal 5 2 7 9" xfId="22771" xr:uid="{00000000-0005-0000-0000-00001E900000}"/>
    <cellStyle name="Normal 5 2 8" xfId="1207" xr:uid="{00000000-0005-0000-0000-00001F900000}"/>
    <cellStyle name="Normal 5 2 8 2" xfId="3652" xr:uid="{00000000-0005-0000-0000-000020900000}"/>
    <cellStyle name="Normal 5 2 8 2 2" xfId="17762" xr:uid="{00000000-0005-0000-0000-000021900000}"/>
    <cellStyle name="Normal 5 2 8 2 2 2" xfId="30655" xr:uid="{00000000-0005-0000-0000-000022900000}"/>
    <cellStyle name="Normal 5 2 8 2 3" xfId="13473" xr:uid="{00000000-0005-0000-0000-000023900000}"/>
    <cellStyle name="Normal 5 2 8 2 3 2" xfId="35540" xr:uid="{00000000-0005-0000-0000-000024900000}"/>
    <cellStyle name="Normal 5 2 8 2 4" xfId="8595" xr:uid="{00000000-0005-0000-0000-000025900000}"/>
    <cellStyle name="Normal 5 2 8 2 5" xfId="25720" xr:uid="{00000000-0005-0000-0000-000026900000}"/>
    <cellStyle name="Normal 5 2 8 2 6" xfId="40549" xr:uid="{00000000-0005-0000-0000-000027900000}"/>
    <cellStyle name="Normal 5 2 8 2 7" xfId="45612" xr:uid="{0B913B4F-B498-4EE4-B9A2-E1AF7EBA1F9B}"/>
    <cellStyle name="Normal 5 2 8 3" xfId="6126" xr:uid="{00000000-0005-0000-0000-000028900000}"/>
    <cellStyle name="Normal 5 2 8 3 2" xfId="28219" xr:uid="{00000000-0005-0000-0000-000029900000}"/>
    <cellStyle name="Normal 5 2 8 4" xfId="15269" xr:uid="{00000000-0005-0000-0000-00002A900000}"/>
    <cellStyle name="Normal 5 2 8 4 2" xfId="33104" xr:uid="{00000000-0005-0000-0000-00002B900000}"/>
    <cellStyle name="Normal 5 2 8 5" xfId="20528" xr:uid="{00000000-0005-0000-0000-00002C900000}"/>
    <cellStyle name="Normal 5 2 8 6" xfId="11037" xr:uid="{00000000-0005-0000-0000-00002D900000}"/>
    <cellStyle name="Normal 5 2 8 7" xfId="23178" xr:uid="{00000000-0005-0000-0000-00002E900000}"/>
    <cellStyle name="Normal 5 2 8 8" xfId="38008" xr:uid="{00000000-0005-0000-0000-00002F900000}"/>
    <cellStyle name="Normal 5 2 8 9" xfId="43076" xr:uid="{FE7A5AA0-CC19-4500-8D87-5F220D4B3D2E}"/>
    <cellStyle name="Normal 5 2 9" xfId="1823" xr:uid="{00000000-0005-0000-0000-000030900000}"/>
    <cellStyle name="Normal 5 2 9 2" xfId="4265" xr:uid="{00000000-0005-0000-0000-000031900000}"/>
    <cellStyle name="Normal 5 2 9 2 2" xfId="18375" xr:uid="{00000000-0005-0000-0000-000032900000}"/>
    <cellStyle name="Normal 5 2 9 2 2 2" xfId="31268" xr:uid="{00000000-0005-0000-0000-000033900000}"/>
    <cellStyle name="Normal 5 2 9 2 3" xfId="14086" xr:uid="{00000000-0005-0000-0000-000034900000}"/>
    <cellStyle name="Normal 5 2 9 2 3 2" xfId="36153" xr:uid="{00000000-0005-0000-0000-000035900000}"/>
    <cellStyle name="Normal 5 2 9 2 4" xfId="9208" xr:uid="{00000000-0005-0000-0000-000036900000}"/>
    <cellStyle name="Normal 5 2 9 2 5" xfId="26333" xr:uid="{00000000-0005-0000-0000-000037900000}"/>
    <cellStyle name="Normal 5 2 9 2 6" xfId="41162" xr:uid="{00000000-0005-0000-0000-000038900000}"/>
    <cellStyle name="Normal 5 2 9 2 7" xfId="46225" xr:uid="{011DD44B-B5DC-40E1-A965-637D5A8C7629}"/>
    <cellStyle name="Normal 5 2 9 3" xfId="6739" xr:uid="{00000000-0005-0000-0000-000039900000}"/>
    <cellStyle name="Normal 5 2 9 3 2" xfId="28832" xr:uid="{00000000-0005-0000-0000-00003A900000}"/>
    <cellStyle name="Normal 5 2 9 4" xfId="15900" xr:uid="{00000000-0005-0000-0000-00003B900000}"/>
    <cellStyle name="Normal 5 2 9 4 2" xfId="33717" xr:uid="{00000000-0005-0000-0000-00003C900000}"/>
    <cellStyle name="Normal 5 2 9 5" xfId="21141" xr:uid="{00000000-0005-0000-0000-00003D900000}"/>
    <cellStyle name="Normal 5 2 9 6" xfId="11650" xr:uid="{00000000-0005-0000-0000-00003E900000}"/>
    <cellStyle name="Normal 5 2 9 7" xfId="23791" xr:uid="{00000000-0005-0000-0000-00003F900000}"/>
    <cellStyle name="Normal 5 2 9 8" xfId="38621" xr:uid="{00000000-0005-0000-0000-000040900000}"/>
    <cellStyle name="Normal 5 2 9 9" xfId="43689" xr:uid="{EAAD0749-24CC-4DBD-8C53-8E288BBB7BB8}"/>
    <cellStyle name="Normal 5 20" xfId="5131" xr:uid="{00000000-0005-0000-0000-000041900000}"/>
    <cellStyle name="Normal 5 20 2" xfId="24728" xr:uid="{00000000-0005-0000-0000-000042900000}"/>
    <cellStyle name="Normal 5 20 3" xfId="39557" xr:uid="{00000000-0005-0000-0000-000043900000}"/>
    <cellStyle name="Normal 5 20 4" xfId="44625" xr:uid="{9A72685E-AB68-412F-AA55-4947C358F709}"/>
    <cellStyle name="Normal 5 21" xfId="19523" xr:uid="{00000000-0005-0000-0000-000044900000}"/>
    <cellStyle name="Normal 5 21 2" xfId="27226" xr:uid="{00000000-0005-0000-0000-000045900000}"/>
    <cellStyle name="Normal 5 22" xfId="10044" xr:uid="{00000000-0005-0000-0000-000046900000}"/>
    <cellStyle name="Normal 5 22 2" xfId="32111" xr:uid="{00000000-0005-0000-0000-000047900000}"/>
    <cellStyle name="Normal 5 23" xfId="22034" xr:uid="{00000000-0005-0000-0000-000048900000}"/>
    <cellStyle name="Normal 5 24" xfId="22186" xr:uid="{00000000-0005-0000-0000-000049900000}"/>
    <cellStyle name="Normal 5 25" xfId="37016" xr:uid="{00000000-0005-0000-0000-00004A900000}"/>
    <cellStyle name="Normal 5 26" xfId="42089" xr:uid="{A0BE5E2F-39CE-4444-9852-38B1F0F50199}"/>
    <cellStyle name="Normal 5 3" xfId="167" xr:uid="{00000000-0005-0000-0000-00004B900000}"/>
    <cellStyle name="Normal 5 3 10" xfId="2476" xr:uid="{00000000-0005-0000-0000-00004C900000}"/>
    <cellStyle name="Normal 5 3 10 2" xfId="4918" xr:uid="{00000000-0005-0000-0000-00004D900000}"/>
    <cellStyle name="Normal 5 3 10 2 2" xfId="19028" xr:uid="{00000000-0005-0000-0000-00004E900000}"/>
    <cellStyle name="Normal 5 3 10 2 2 2" xfId="31921" xr:uid="{00000000-0005-0000-0000-00004F900000}"/>
    <cellStyle name="Normal 5 3 10 2 3" xfId="14739" xr:uid="{00000000-0005-0000-0000-000050900000}"/>
    <cellStyle name="Normal 5 3 10 2 3 2" xfId="36806" xr:uid="{00000000-0005-0000-0000-000051900000}"/>
    <cellStyle name="Normal 5 3 10 2 4" xfId="9861" xr:uid="{00000000-0005-0000-0000-000052900000}"/>
    <cellStyle name="Normal 5 3 10 2 5" xfId="26986" xr:uid="{00000000-0005-0000-0000-000053900000}"/>
    <cellStyle name="Normal 5 3 10 2 6" xfId="41815" xr:uid="{00000000-0005-0000-0000-000054900000}"/>
    <cellStyle name="Normal 5 3 10 2 7" xfId="46878" xr:uid="{A70A382F-FD4C-40AD-B06A-BE935507DA35}"/>
    <cellStyle name="Normal 5 3 10 3" xfId="7392" xr:uid="{00000000-0005-0000-0000-000055900000}"/>
    <cellStyle name="Normal 5 3 10 3 2" xfId="29485" xr:uid="{00000000-0005-0000-0000-000056900000}"/>
    <cellStyle name="Normal 5 3 10 4" xfId="16553" xr:uid="{00000000-0005-0000-0000-000057900000}"/>
    <cellStyle name="Normal 5 3 10 4 2" xfId="34370" xr:uid="{00000000-0005-0000-0000-000058900000}"/>
    <cellStyle name="Normal 5 3 10 5" xfId="21794" xr:uid="{00000000-0005-0000-0000-000059900000}"/>
    <cellStyle name="Normal 5 3 10 6" xfId="12303" xr:uid="{00000000-0005-0000-0000-00005A900000}"/>
    <cellStyle name="Normal 5 3 10 7" xfId="24444" xr:uid="{00000000-0005-0000-0000-00005B900000}"/>
    <cellStyle name="Normal 5 3 10 8" xfId="39274" xr:uid="{00000000-0005-0000-0000-00005C900000}"/>
    <cellStyle name="Normal 5 3 10 9" xfId="44342" xr:uid="{AA04EC80-93FA-4871-A766-944486B32DEB}"/>
    <cellStyle name="Normal 5 3 11" xfId="933" xr:uid="{00000000-0005-0000-0000-00005D900000}"/>
    <cellStyle name="Normal 5 3 11 2" xfId="3378" xr:uid="{00000000-0005-0000-0000-00005E900000}"/>
    <cellStyle name="Normal 5 3 11 2 2" xfId="17488" xr:uid="{00000000-0005-0000-0000-00005F900000}"/>
    <cellStyle name="Normal 5 3 11 2 2 2" xfId="30381" xr:uid="{00000000-0005-0000-0000-000060900000}"/>
    <cellStyle name="Normal 5 3 11 2 3" xfId="13199" xr:uid="{00000000-0005-0000-0000-000061900000}"/>
    <cellStyle name="Normal 5 3 11 2 3 2" xfId="35266" xr:uid="{00000000-0005-0000-0000-000062900000}"/>
    <cellStyle name="Normal 5 3 11 2 4" xfId="8321" xr:uid="{00000000-0005-0000-0000-000063900000}"/>
    <cellStyle name="Normal 5 3 11 2 5" xfId="25446" xr:uid="{00000000-0005-0000-0000-000064900000}"/>
    <cellStyle name="Normal 5 3 11 2 6" xfId="40275" xr:uid="{00000000-0005-0000-0000-000065900000}"/>
    <cellStyle name="Normal 5 3 11 2 7" xfId="45338" xr:uid="{718848B4-F986-4BCF-95F8-6345C3462971}"/>
    <cellStyle name="Normal 5 3 11 3" xfId="5852" xr:uid="{00000000-0005-0000-0000-000066900000}"/>
    <cellStyle name="Normal 5 3 11 3 2" xfId="27945" xr:uid="{00000000-0005-0000-0000-000067900000}"/>
    <cellStyle name="Normal 5 3 11 4" xfId="20254" xr:uid="{00000000-0005-0000-0000-000068900000}"/>
    <cellStyle name="Normal 5 3 11 4 2" xfId="32830" xr:uid="{00000000-0005-0000-0000-000069900000}"/>
    <cellStyle name="Normal 5 3 11 5" xfId="10763" xr:uid="{00000000-0005-0000-0000-00006A900000}"/>
    <cellStyle name="Normal 5 3 11 6" xfId="22904" xr:uid="{00000000-0005-0000-0000-00006B900000}"/>
    <cellStyle name="Normal 5 3 11 7" xfId="37734" xr:uid="{00000000-0005-0000-0000-00006C900000}"/>
    <cellStyle name="Normal 5 3 11 8" xfId="42802" xr:uid="{ED41269E-279E-49F3-A27A-1E4DF3FCE388}"/>
    <cellStyle name="Normal 5 3 12" xfId="2715" xr:uid="{00000000-0005-0000-0000-00006D900000}"/>
    <cellStyle name="Normal 5 3 12 2" xfId="7627" xr:uid="{00000000-0005-0000-0000-00006E900000}"/>
    <cellStyle name="Normal 5 3 12 2 2" xfId="27221" xr:uid="{00000000-0005-0000-0000-00006F900000}"/>
    <cellStyle name="Normal 5 3 12 2 3" xfId="42050" xr:uid="{00000000-0005-0000-0000-000070900000}"/>
    <cellStyle name="Normal 5 3 12 2 4" xfId="47112" xr:uid="{3E88C3AB-5826-45A3-9CCC-FBCEBB7A495C}"/>
    <cellStyle name="Normal 5 3 12 3" xfId="22029" xr:uid="{00000000-0005-0000-0000-000071900000}"/>
    <cellStyle name="Normal 5 3 12 3 2" xfId="29718" xr:uid="{00000000-0005-0000-0000-000072900000}"/>
    <cellStyle name="Normal 5 3 12 4" xfId="12536" xr:uid="{00000000-0005-0000-0000-000073900000}"/>
    <cellStyle name="Normal 5 3 12 4 2" xfId="34603" xr:uid="{00000000-0005-0000-0000-000074900000}"/>
    <cellStyle name="Normal 5 3 12 5" xfId="24679" xr:uid="{00000000-0005-0000-0000-000075900000}"/>
    <cellStyle name="Normal 5 3 12 6" xfId="39508" xr:uid="{00000000-0005-0000-0000-000076900000}"/>
    <cellStyle name="Normal 5 3 12 7" xfId="44576" xr:uid="{589014E7-8459-4D6E-80EC-5A70FE03416B}"/>
    <cellStyle name="Normal 5 3 13" xfId="5186" xr:uid="{00000000-0005-0000-0000-000077900000}"/>
    <cellStyle name="Normal 5 3 13 2" xfId="16783" xr:uid="{00000000-0005-0000-0000-000078900000}"/>
    <cellStyle name="Normal 5 3 13 3" xfId="24781" xr:uid="{00000000-0005-0000-0000-000079900000}"/>
    <cellStyle name="Normal 5 3 13 4" xfId="39610" xr:uid="{00000000-0005-0000-0000-00007A900000}"/>
    <cellStyle name="Normal 5 3 13 5" xfId="44675" xr:uid="{9AE8ECAC-F0E3-45BA-919F-A76051E1F088}"/>
    <cellStyle name="Normal 5 3 14" xfId="14995" xr:uid="{00000000-0005-0000-0000-00007B900000}"/>
    <cellStyle name="Normal 5 3 14 2" xfId="27280" xr:uid="{00000000-0005-0000-0000-00007C900000}"/>
    <cellStyle name="Normal 5 3 15" xfId="19325" xr:uid="{00000000-0005-0000-0000-00007D900000}"/>
    <cellStyle name="Normal 5 3 15 2" xfId="32165" xr:uid="{00000000-0005-0000-0000-00007E900000}"/>
    <cellStyle name="Normal 5 3 16" xfId="19572" xr:uid="{00000000-0005-0000-0000-00007F900000}"/>
    <cellStyle name="Normal 5 3 17" xfId="10098" xr:uid="{00000000-0005-0000-0000-000080900000}"/>
    <cellStyle name="Normal 5 3 18" xfId="22110" xr:uid="{00000000-0005-0000-0000-000081900000}"/>
    <cellStyle name="Normal 5 3 19" xfId="22239" xr:uid="{00000000-0005-0000-0000-000082900000}"/>
    <cellStyle name="Normal 5 3 2" xfId="245" xr:uid="{00000000-0005-0000-0000-000083900000}"/>
    <cellStyle name="Normal 5 3 2 10" xfId="15055" xr:uid="{00000000-0005-0000-0000-000084900000}"/>
    <cellStyle name="Normal 5 3 2 10 2" xfId="32227" xr:uid="{00000000-0005-0000-0000-000085900000}"/>
    <cellStyle name="Normal 5 3 2 11" xfId="19385" xr:uid="{00000000-0005-0000-0000-000086900000}"/>
    <cellStyle name="Normal 5 3 2 12" xfId="19633" xr:uid="{00000000-0005-0000-0000-000087900000}"/>
    <cellStyle name="Normal 5 3 2 13" xfId="10160" xr:uid="{00000000-0005-0000-0000-000088900000}"/>
    <cellStyle name="Normal 5 3 2 14" xfId="22161" xr:uid="{00000000-0005-0000-0000-000089900000}"/>
    <cellStyle name="Normal 5 3 2 15" xfId="22301" xr:uid="{00000000-0005-0000-0000-00008A900000}"/>
    <cellStyle name="Normal 5 3 2 16" xfId="37131" xr:uid="{00000000-0005-0000-0000-00008B900000}"/>
    <cellStyle name="Normal 5 3 2 17" xfId="42199" xr:uid="{101A644F-7253-4FD4-AE84-6F25ED935822}"/>
    <cellStyle name="Normal 5 3 2 2" xfId="434" xr:uid="{00000000-0005-0000-0000-00008C900000}"/>
    <cellStyle name="Normal 5 3 2 2 10" xfId="37295" xr:uid="{00000000-0005-0000-0000-00008D900000}"/>
    <cellStyle name="Normal 5 3 2 2 11" xfId="42363" xr:uid="{07D2C654-6D48-4C53-A249-D49D483C959B}"/>
    <cellStyle name="Normal 5 3 2 2 2" xfId="2048" xr:uid="{00000000-0005-0000-0000-00008E900000}"/>
    <cellStyle name="Normal 5 3 2 2 2 2" xfId="4490" xr:uid="{00000000-0005-0000-0000-00008F900000}"/>
    <cellStyle name="Normal 5 3 2 2 2 2 2" xfId="18600" xr:uid="{00000000-0005-0000-0000-000090900000}"/>
    <cellStyle name="Normal 5 3 2 2 2 2 2 2" xfId="31493" xr:uid="{00000000-0005-0000-0000-000091900000}"/>
    <cellStyle name="Normal 5 3 2 2 2 2 3" xfId="14311" xr:uid="{00000000-0005-0000-0000-000092900000}"/>
    <cellStyle name="Normal 5 3 2 2 2 2 3 2" xfId="36378" xr:uid="{00000000-0005-0000-0000-000093900000}"/>
    <cellStyle name="Normal 5 3 2 2 2 2 4" xfId="9433" xr:uid="{00000000-0005-0000-0000-000094900000}"/>
    <cellStyle name="Normal 5 3 2 2 2 2 5" xfId="26558" xr:uid="{00000000-0005-0000-0000-000095900000}"/>
    <cellStyle name="Normal 5 3 2 2 2 2 6" xfId="41387" xr:uid="{00000000-0005-0000-0000-000096900000}"/>
    <cellStyle name="Normal 5 3 2 2 2 2 7" xfId="46450" xr:uid="{2DE971E0-102F-4B28-A0F5-7774F0DF7980}"/>
    <cellStyle name="Normal 5 3 2 2 2 3" xfId="6964" xr:uid="{00000000-0005-0000-0000-000097900000}"/>
    <cellStyle name="Normal 5 3 2 2 2 3 2" xfId="29057" xr:uid="{00000000-0005-0000-0000-000098900000}"/>
    <cellStyle name="Normal 5 3 2 2 2 4" xfId="16125" xr:uid="{00000000-0005-0000-0000-000099900000}"/>
    <cellStyle name="Normal 5 3 2 2 2 4 2" xfId="33942" xr:uid="{00000000-0005-0000-0000-00009A900000}"/>
    <cellStyle name="Normal 5 3 2 2 2 5" xfId="21366" xr:uid="{00000000-0005-0000-0000-00009B900000}"/>
    <cellStyle name="Normal 5 3 2 2 2 6" xfId="11875" xr:uid="{00000000-0005-0000-0000-00009C900000}"/>
    <cellStyle name="Normal 5 3 2 2 2 7" xfId="24016" xr:uid="{00000000-0005-0000-0000-00009D900000}"/>
    <cellStyle name="Normal 5 3 2 2 2 8" xfId="38846" xr:uid="{00000000-0005-0000-0000-00009E900000}"/>
    <cellStyle name="Normal 5 3 2 2 2 9" xfId="43914" xr:uid="{52E33E9E-2173-4052-A79A-D81FF6B61ED6}"/>
    <cellStyle name="Normal 5 3 2 2 3" xfId="1435" xr:uid="{00000000-0005-0000-0000-00009F900000}"/>
    <cellStyle name="Normal 5 3 2 2 3 2" xfId="3877" xr:uid="{00000000-0005-0000-0000-0000A0900000}"/>
    <cellStyle name="Normal 5 3 2 2 3 2 2" xfId="17987" xr:uid="{00000000-0005-0000-0000-0000A1900000}"/>
    <cellStyle name="Normal 5 3 2 2 3 2 2 2" xfId="30880" xr:uid="{00000000-0005-0000-0000-0000A2900000}"/>
    <cellStyle name="Normal 5 3 2 2 3 2 3" xfId="13698" xr:uid="{00000000-0005-0000-0000-0000A3900000}"/>
    <cellStyle name="Normal 5 3 2 2 3 2 3 2" xfId="35765" xr:uid="{00000000-0005-0000-0000-0000A4900000}"/>
    <cellStyle name="Normal 5 3 2 2 3 2 4" xfId="8820" xr:uid="{00000000-0005-0000-0000-0000A5900000}"/>
    <cellStyle name="Normal 5 3 2 2 3 2 5" xfId="25945" xr:uid="{00000000-0005-0000-0000-0000A6900000}"/>
    <cellStyle name="Normal 5 3 2 2 3 2 6" xfId="40774" xr:uid="{00000000-0005-0000-0000-0000A7900000}"/>
    <cellStyle name="Normal 5 3 2 2 3 2 7" xfId="45837" xr:uid="{B46EDBE7-B433-4206-9494-CB55563F97F9}"/>
    <cellStyle name="Normal 5 3 2 2 3 3" xfId="6351" xr:uid="{00000000-0005-0000-0000-0000A8900000}"/>
    <cellStyle name="Normal 5 3 2 2 3 3 2" xfId="28444" xr:uid="{00000000-0005-0000-0000-0000A9900000}"/>
    <cellStyle name="Normal 5 3 2 2 3 4" xfId="20753" xr:uid="{00000000-0005-0000-0000-0000AA900000}"/>
    <cellStyle name="Normal 5 3 2 2 3 4 2" xfId="33329" xr:uid="{00000000-0005-0000-0000-0000AB900000}"/>
    <cellStyle name="Normal 5 3 2 2 3 5" xfId="11262" xr:uid="{00000000-0005-0000-0000-0000AC900000}"/>
    <cellStyle name="Normal 5 3 2 2 3 6" xfId="23403" xr:uid="{00000000-0005-0000-0000-0000AD900000}"/>
    <cellStyle name="Normal 5 3 2 2 3 7" xfId="38233" xr:uid="{00000000-0005-0000-0000-0000AE900000}"/>
    <cellStyle name="Normal 5 3 2 2 3 8" xfId="43301" xr:uid="{5FFB0F3F-C2F9-4415-8BCF-697676A11A79}"/>
    <cellStyle name="Normal 5 3 2 2 4" xfId="2939" xr:uid="{00000000-0005-0000-0000-0000AF900000}"/>
    <cellStyle name="Normal 5 3 2 2 4 2" xfId="17049" xr:uid="{00000000-0005-0000-0000-0000B0900000}"/>
    <cellStyle name="Normal 5 3 2 2 4 2 2" xfId="29942" xr:uid="{00000000-0005-0000-0000-0000B1900000}"/>
    <cellStyle name="Normal 5 3 2 2 4 3" xfId="12760" xr:uid="{00000000-0005-0000-0000-0000B2900000}"/>
    <cellStyle name="Normal 5 3 2 2 4 3 2" xfId="34827" xr:uid="{00000000-0005-0000-0000-0000B3900000}"/>
    <cellStyle name="Normal 5 3 2 2 4 4" xfId="7882" xr:uid="{00000000-0005-0000-0000-0000B4900000}"/>
    <cellStyle name="Normal 5 3 2 2 4 5" xfId="25007" xr:uid="{00000000-0005-0000-0000-0000B5900000}"/>
    <cellStyle name="Normal 5 3 2 2 4 6" xfId="39836" xr:uid="{00000000-0005-0000-0000-0000B6900000}"/>
    <cellStyle name="Normal 5 3 2 2 4 7" xfId="44899" xr:uid="{9086FFF6-5E0D-4CEC-9608-31E6648BF06F}"/>
    <cellStyle name="Normal 5 3 2 2 5" xfId="5413" xr:uid="{00000000-0005-0000-0000-0000B7900000}"/>
    <cellStyle name="Normal 5 3 2 2 5 2" xfId="27506" xr:uid="{00000000-0005-0000-0000-0000B8900000}"/>
    <cellStyle name="Normal 5 3 2 2 6" xfId="15494" xr:uid="{00000000-0005-0000-0000-0000B9900000}"/>
    <cellStyle name="Normal 5 3 2 2 6 2" xfId="32391" xr:uid="{00000000-0005-0000-0000-0000BA900000}"/>
    <cellStyle name="Normal 5 3 2 2 7" xfId="19797" xr:uid="{00000000-0005-0000-0000-0000BB900000}"/>
    <cellStyle name="Normal 5 3 2 2 8" xfId="10324" xr:uid="{00000000-0005-0000-0000-0000BC900000}"/>
    <cellStyle name="Normal 5 3 2 2 9" xfId="22465" xr:uid="{00000000-0005-0000-0000-0000BD900000}"/>
    <cellStyle name="Normal 5 3 2 3" xfId="785" xr:uid="{00000000-0005-0000-0000-0000BE900000}"/>
    <cellStyle name="Normal 5 3 2 3 10" xfId="37607" xr:uid="{00000000-0005-0000-0000-0000BF900000}"/>
    <cellStyle name="Normal 5 3 2 3 11" xfId="42675" xr:uid="{9D3A1DF3-7849-4D23-BE49-466DAA0A8288}"/>
    <cellStyle name="Normal 5 3 2 3 2" xfId="2360" xr:uid="{00000000-0005-0000-0000-0000C0900000}"/>
    <cellStyle name="Normal 5 3 2 3 2 2" xfId="4802" xr:uid="{00000000-0005-0000-0000-0000C1900000}"/>
    <cellStyle name="Normal 5 3 2 3 2 2 2" xfId="18912" xr:uid="{00000000-0005-0000-0000-0000C2900000}"/>
    <cellStyle name="Normal 5 3 2 3 2 2 2 2" xfId="31805" xr:uid="{00000000-0005-0000-0000-0000C3900000}"/>
    <cellStyle name="Normal 5 3 2 3 2 2 3" xfId="14623" xr:uid="{00000000-0005-0000-0000-0000C4900000}"/>
    <cellStyle name="Normal 5 3 2 3 2 2 3 2" xfId="36690" xr:uid="{00000000-0005-0000-0000-0000C5900000}"/>
    <cellStyle name="Normal 5 3 2 3 2 2 4" xfId="9745" xr:uid="{00000000-0005-0000-0000-0000C6900000}"/>
    <cellStyle name="Normal 5 3 2 3 2 2 5" xfId="26870" xr:uid="{00000000-0005-0000-0000-0000C7900000}"/>
    <cellStyle name="Normal 5 3 2 3 2 2 6" xfId="41699" xr:uid="{00000000-0005-0000-0000-0000C8900000}"/>
    <cellStyle name="Normal 5 3 2 3 2 2 7" xfId="46762" xr:uid="{31938AB9-BBCE-4DB0-94B0-4FAFD59F6799}"/>
    <cellStyle name="Normal 5 3 2 3 2 3" xfId="7276" xr:uid="{00000000-0005-0000-0000-0000C9900000}"/>
    <cellStyle name="Normal 5 3 2 3 2 3 2" xfId="29369" xr:uid="{00000000-0005-0000-0000-0000CA900000}"/>
    <cellStyle name="Normal 5 3 2 3 2 4" xfId="16437" xr:uid="{00000000-0005-0000-0000-0000CB900000}"/>
    <cellStyle name="Normal 5 3 2 3 2 4 2" xfId="34254" xr:uid="{00000000-0005-0000-0000-0000CC900000}"/>
    <cellStyle name="Normal 5 3 2 3 2 5" xfId="21678" xr:uid="{00000000-0005-0000-0000-0000CD900000}"/>
    <cellStyle name="Normal 5 3 2 3 2 6" xfId="12187" xr:uid="{00000000-0005-0000-0000-0000CE900000}"/>
    <cellStyle name="Normal 5 3 2 3 2 7" xfId="24328" xr:uid="{00000000-0005-0000-0000-0000CF900000}"/>
    <cellStyle name="Normal 5 3 2 3 2 8" xfId="39158" xr:uid="{00000000-0005-0000-0000-0000D0900000}"/>
    <cellStyle name="Normal 5 3 2 3 2 9" xfId="44226" xr:uid="{90666485-5ED9-4C6D-8C02-9E52BADFA425}"/>
    <cellStyle name="Normal 5 3 2 3 3" xfId="1747" xr:uid="{00000000-0005-0000-0000-0000D1900000}"/>
    <cellStyle name="Normal 5 3 2 3 3 2" xfId="4189" xr:uid="{00000000-0005-0000-0000-0000D2900000}"/>
    <cellStyle name="Normal 5 3 2 3 3 2 2" xfId="18299" xr:uid="{00000000-0005-0000-0000-0000D3900000}"/>
    <cellStyle name="Normal 5 3 2 3 3 2 2 2" xfId="31192" xr:uid="{00000000-0005-0000-0000-0000D4900000}"/>
    <cellStyle name="Normal 5 3 2 3 3 2 3" xfId="14010" xr:uid="{00000000-0005-0000-0000-0000D5900000}"/>
    <cellStyle name="Normal 5 3 2 3 3 2 3 2" xfId="36077" xr:uid="{00000000-0005-0000-0000-0000D6900000}"/>
    <cellStyle name="Normal 5 3 2 3 3 2 4" xfId="9132" xr:uid="{00000000-0005-0000-0000-0000D7900000}"/>
    <cellStyle name="Normal 5 3 2 3 3 2 5" xfId="26257" xr:uid="{00000000-0005-0000-0000-0000D8900000}"/>
    <cellStyle name="Normal 5 3 2 3 3 2 6" xfId="41086" xr:uid="{00000000-0005-0000-0000-0000D9900000}"/>
    <cellStyle name="Normal 5 3 2 3 3 2 7" xfId="46149" xr:uid="{E94687E4-11D4-4729-AD18-57EF5F447CA0}"/>
    <cellStyle name="Normal 5 3 2 3 3 3" xfId="6663" xr:uid="{00000000-0005-0000-0000-0000DA900000}"/>
    <cellStyle name="Normal 5 3 2 3 3 3 2" xfId="28756" xr:uid="{00000000-0005-0000-0000-0000DB900000}"/>
    <cellStyle name="Normal 5 3 2 3 3 4" xfId="21065" xr:uid="{00000000-0005-0000-0000-0000DC900000}"/>
    <cellStyle name="Normal 5 3 2 3 3 4 2" xfId="33641" xr:uid="{00000000-0005-0000-0000-0000DD900000}"/>
    <cellStyle name="Normal 5 3 2 3 3 5" xfId="11574" xr:uid="{00000000-0005-0000-0000-0000DE900000}"/>
    <cellStyle name="Normal 5 3 2 3 3 6" xfId="23715" xr:uid="{00000000-0005-0000-0000-0000DF900000}"/>
    <cellStyle name="Normal 5 3 2 3 3 7" xfId="38545" xr:uid="{00000000-0005-0000-0000-0000E0900000}"/>
    <cellStyle name="Normal 5 3 2 3 3 8" xfId="43613" xr:uid="{324757B9-A743-4FDD-867F-EAE1147D98E8}"/>
    <cellStyle name="Normal 5 3 2 3 4" xfId="3251" xr:uid="{00000000-0005-0000-0000-0000E1900000}"/>
    <cellStyle name="Normal 5 3 2 3 4 2" xfId="17361" xr:uid="{00000000-0005-0000-0000-0000E2900000}"/>
    <cellStyle name="Normal 5 3 2 3 4 2 2" xfId="30254" xr:uid="{00000000-0005-0000-0000-0000E3900000}"/>
    <cellStyle name="Normal 5 3 2 3 4 3" xfId="13072" xr:uid="{00000000-0005-0000-0000-0000E4900000}"/>
    <cellStyle name="Normal 5 3 2 3 4 3 2" xfId="35139" xr:uid="{00000000-0005-0000-0000-0000E5900000}"/>
    <cellStyle name="Normal 5 3 2 3 4 4" xfId="8194" xr:uid="{00000000-0005-0000-0000-0000E6900000}"/>
    <cellStyle name="Normal 5 3 2 3 4 5" xfId="25319" xr:uid="{00000000-0005-0000-0000-0000E7900000}"/>
    <cellStyle name="Normal 5 3 2 3 4 6" xfId="40148" xr:uid="{00000000-0005-0000-0000-0000E8900000}"/>
    <cellStyle name="Normal 5 3 2 3 4 7" xfId="45211" xr:uid="{F2640C6A-D493-42C6-B747-44B2057270CF}"/>
    <cellStyle name="Normal 5 3 2 3 5" xfId="5725" xr:uid="{00000000-0005-0000-0000-0000E9900000}"/>
    <cellStyle name="Normal 5 3 2 3 5 2" xfId="27818" xr:uid="{00000000-0005-0000-0000-0000EA900000}"/>
    <cellStyle name="Normal 5 3 2 3 6" xfId="15824" xr:uid="{00000000-0005-0000-0000-0000EB900000}"/>
    <cellStyle name="Normal 5 3 2 3 6 2" xfId="32703" xr:uid="{00000000-0005-0000-0000-0000EC900000}"/>
    <cellStyle name="Normal 5 3 2 3 7" xfId="20127" xr:uid="{00000000-0005-0000-0000-0000ED900000}"/>
    <cellStyle name="Normal 5 3 2 3 8" xfId="10636" xr:uid="{00000000-0005-0000-0000-0000EE900000}"/>
    <cellStyle name="Normal 5 3 2 3 9" xfId="22777" xr:uid="{00000000-0005-0000-0000-0000EF900000}"/>
    <cellStyle name="Normal 5 3 2 4" xfId="1268" xr:uid="{00000000-0005-0000-0000-0000F0900000}"/>
    <cellStyle name="Normal 5 3 2 4 2" xfId="3713" xr:uid="{00000000-0005-0000-0000-0000F1900000}"/>
    <cellStyle name="Normal 5 3 2 4 2 2" xfId="17823" xr:uid="{00000000-0005-0000-0000-0000F2900000}"/>
    <cellStyle name="Normal 5 3 2 4 2 2 2" xfId="30716" xr:uid="{00000000-0005-0000-0000-0000F3900000}"/>
    <cellStyle name="Normal 5 3 2 4 2 3" xfId="13534" xr:uid="{00000000-0005-0000-0000-0000F4900000}"/>
    <cellStyle name="Normal 5 3 2 4 2 3 2" xfId="35601" xr:uid="{00000000-0005-0000-0000-0000F5900000}"/>
    <cellStyle name="Normal 5 3 2 4 2 4" xfId="8656" xr:uid="{00000000-0005-0000-0000-0000F6900000}"/>
    <cellStyle name="Normal 5 3 2 4 2 5" xfId="25781" xr:uid="{00000000-0005-0000-0000-0000F7900000}"/>
    <cellStyle name="Normal 5 3 2 4 2 6" xfId="40610" xr:uid="{00000000-0005-0000-0000-0000F8900000}"/>
    <cellStyle name="Normal 5 3 2 4 2 7" xfId="45673" xr:uid="{4E6EFCFB-187C-4610-BE31-F1A7DE4C16F6}"/>
    <cellStyle name="Normal 5 3 2 4 3" xfId="6187" xr:uid="{00000000-0005-0000-0000-0000F9900000}"/>
    <cellStyle name="Normal 5 3 2 4 3 2" xfId="28280" xr:uid="{00000000-0005-0000-0000-0000FA900000}"/>
    <cellStyle name="Normal 5 3 2 4 4" xfId="15330" xr:uid="{00000000-0005-0000-0000-0000FB900000}"/>
    <cellStyle name="Normal 5 3 2 4 4 2" xfId="33165" xr:uid="{00000000-0005-0000-0000-0000FC900000}"/>
    <cellStyle name="Normal 5 3 2 4 5" xfId="20589" xr:uid="{00000000-0005-0000-0000-0000FD900000}"/>
    <cellStyle name="Normal 5 3 2 4 6" xfId="11098" xr:uid="{00000000-0005-0000-0000-0000FE900000}"/>
    <cellStyle name="Normal 5 3 2 4 7" xfId="23239" xr:uid="{00000000-0005-0000-0000-0000FF900000}"/>
    <cellStyle name="Normal 5 3 2 4 8" xfId="38069" xr:uid="{00000000-0005-0000-0000-000000910000}"/>
    <cellStyle name="Normal 5 3 2 4 9" xfId="43137" xr:uid="{0584025C-F6FB-45A1-9C97-384D8532299B}"/>
    <cellStyle name="Normal 5 3 2 5" xfId="1884" xr:uid="{00000000-0005-0000-0000-000001910000}"/>
    <cellStyle name="Normal 5 3 2 5 2" xfId="4326" xr:uid="{00000000-0005-0000-0000-000002910000}"/>
    <cellStyle name="Normal 5 3 2 5 2 2" xfId="18436" xr:uid="{00000000-0005-0000-0000-000003910000}"/>
    <cellStyle name="Normal 5 3 2 5 2 2 2" xfId="31329" xr:uid="{00000000-0005-0000-0000-000004910000}"/>
    <cellStyle name="Normal 5 3 2 5 2 3" xfId="14147" xr:uid="{00000000-0005-0000-0000-000005910000}"/>
    <cellStyle name="Normal 5 3 2 5 2 3 2" xfId="36214" xr:uid="{00000000-0005-0000-0000-000006910000}"/>
    <cellStyle name="Normal 5 3 2 5 2 4" xfId="9269" xr:uid="{00000000-0005-0000-0000-000007910000}"/>
    <cellStyle name="Normal 5 3 2 5 2 5" xfId="26394" xr:uid="{00000000-0005-0000-0000-000008910000}"/>
    <cellStyle name="Normal 5 3 2 5 2 6" xfId="41223" xr:uid="{00000000-0005-0000-0000-000009910000}"/>
    <cellStyle name="Normal 5 3 2 5 2 7" xfId="46286" xr:uid="{83BAC9D7-9AF6-4D2D-8F03-C6FB028B383C}"/>
    <cellStyle name="Normal 5 3 2 5 3" xfId="6800" xr:uid="{00000000-0005-0000-0000-00000A910000}"/>
    <cellStyle name="Normal 5 3 2 5 3 2" xfId="28893" xr:uid="{00000000-0005-0000-0000-00000B910000}"/>
    <cellStyle name="Normal 5 3 2 5 4" xfId="15961" xr:uid="{00000000-0005-0000-0000-00000C910000}"/>
    <cellStyle name="Normal 5 3 2 5 4 2" xfId="33778" xr:uid="{00000000-0005-0000-0000-00000D910000}"/>
    <cellStyle name="Normal 5 3 2 5 5" xfId="21202" xr:uid="{00000000-0005-0000-0000-00000E910000}"/>
    <cellStyle name="Normal 5 3 2 5 6" xfId="11711" xr:uid="{00000000-0005-0000-0000-00000F910000}"/>
    <cellStyle name="Normal 5 3 2 5 7" xfId="23852" xr:uid="{00000000-0005-0000-0000-000010910000}"/>
    <cellStyle name="Normal 5 3 2 5 8" xfId="38682" xr:uid="{00000000-0005-0000-0000-000011910000}"/>
    <cellStyle name="Normal 5 3 2 5 9" xfId="43750" xr:uid="{B140EEDE-BF0B-45C7-BEB4-318AC9C07D5C}"/>
    <cellStyle name="Normal 5 3 2 6" xfId="2543" xr:uid="{00000000-0005-0000-0000-000012910000}"/>
    <cellStyle name="Normal 5 3 2 6 2" xfId="4985" xr:uid="{00000000-0005-0000-0000-000013910000}"/>
    <cellStyle name="Normal 5 3 2 6 2 2" xfId="19095" xr:uid="{00000000-0005-0000-0000-000014910000}"/>
    <cellStyle name="Normal 5 3 2 6 2 2 2" xfId="31988" xr:uid="{00000000-0005-0000-0000-000015910000}"/>
    <cellStyle name="Normal 5 3 2 6 2 3" xfId="14806" xr:uid="{00000000-0005-0000-0000-000016910000}"/>
    <cellStyle name="Normal 5 3 2 6 2 3 2" xfId="36873" xr:uid="{00000000-0005-0000-0000-000017910000}"/>
    <cellStyle name="Normal 5 3 2 6 2 4" xfId="9928" xr:uid="{00000000-0005-0000-0000-000018910000}"/>
    <cellStyle name="Normal 5 3 2 6 2 5" xfId="27053" xr:uid="{00000000-0005-0000-0000-000019910000}"/>
    <cellStyle name="Normal 5 3 2 6 2 6" xfId="41882" xr:uid="{00000000-0005-0000-0000-00001A910000}"/>
    <cellStyle name="Normal 5 3 2 6 2 7" xfId="46945" xr:uid="{E6B755F9-8182-4986-822B-4627CA6E9DFB}"/>
    <cellStyle name="Normal 5 3 2 6 3" xfId="7459" xr:uid="{00000000-0005-0000-0000-00001B910000}"/>
    <cellStyle name="Normal 5 3 2 6 3 2" xfId="29552" xr:uid="{00000000-0005-0000-0000-00001C910000}"/>
    <cellStyle name="Normal 5 3 2 6 4" xfId="16620" xr:uid="{00000000-0005-0000-0000-00001D910000}"/>
    <cellStyle name="Normal 5 3 2 6 4 2" xfId="34437" xr:uid="{00000000-0005-0000-0000-00001E910000}"/>
    <cellStyle name="Normal 5 3 2 6 5" xfId="21861" xr:uid="{00000000-0005-0000-0000-00001F910000}"/>
    <cellStyle name="Normal 5 3 2 6 6" xfId="12370" xr:uid="{00000000-0005-0000-0000-000020910000}"/>
    <cellStyle name="Normal 5 3 2 6 7" xfId="24511" xr:uid="{00000000-0005-0000-0000-000021910000}"/>
    <cellStyle name="Normal 5 3 2 6 8" xfId="39341" xr:uid="{00000000-0005-0000-0000-000022910000}"/>
    <cellStyle name="Normal 5 3 2 6 9" xfId="44409" xr:uid="{4B7A5973-B3B9-4BD8-99AF-28D75428E0B5}"/>
    <cellStyle name="Normal 5 3 2 7" xfId="993" xr:uid="{00000000-0005-0000-0000-000023910000}"/>
    <cellStyle name="Normal 5 3 2 7 2" xfId="3438" xr:uid="{00000000-0005-0000-0000-000024910000}"/>
    <cellStyle name="Normal 5 3 2 7 2 2" xfId="17548" xr:uid="{00000000-0005-0000-0000-000025910000}"/>
    <cellStyle name="Normal 5 3 2 7 2 2 2" xfId="30441" xr:uid="{00000000-0005-0000-0000-000026910000}"/>
    <cellStyle name="Normal 5 3 2 7 2 3" xfId="13259" xr:uid="{00000000-0005-0000-0000-000027910000}"/>
    <cellStyle name="Normal 5 3 2 7 2 3 2" xfId="35326" xr:uid="{00000000-0005-0000-0000-000028910000}"/>
    <cellStyle name="Normal 5 3 2 7 2 4" xfId="8381" xr:uid="{00000000-0005-0000-0000-000029910000}"/>
    <cellStyle name="Normal 5 3 2 7 2 5" xfId="25506" xr:uid="{00000000-0005-0000-0000-00002A910000}"/>
    <cellStyle name="Normal 5 3 2 7 2 6" xfId="40335" xr:uid="{00000000-0005-0000-0000-00002B910000}"/>
    <cellStyle name="Normal 5 3 2 7 2 7" xfId="45398" xr:uid="{53B8D63B-840C-4D82-8DB8-A01DB4860157}"/>
    <cellStyle name="Normal 5 3 2 7 3" xfId="5912" xr:uid="{00000000-0005-0000-0000-00002C910000}"/>
    <cellStyle name="Normal 5 3 2 7 3 2" xfId="28005" xr:uid="{00000000-0005-0000-0000-00002D910000}"/>
    <cellStyle name="Normal 5 3 2 7 4" xfId="20314" xr:uid="{00000000-0005-0000-0000-00002E910000}"/>
    <cellStyle name="Normal 5 3 2 7 4 2" xfId="32890" xr:uid="{00000000-0005-0000-0000-00002F910000}"/>
    <cellStyle name="Normal 5 3 2 7 5" xfId="10823" xr:uid="{00000000-0005-0000-0000-000030910000}"/>
    <cellStyle name="Normal 5 3 2 7 6" xfId="22964" xr:uid="{00000000-0005-0000-0000-000031910000}"/>
    <cellStyle name="Normal 5 3 2 7 7" xfId="37794" xr:uid="{00000000-0005-0000-0000-000032910000}"/>
    <cellStyle name="Normal 5 3 2 7 8" xfId="42862" xr:uid="{C632A5DA-D53F-489D-AB13-6A9869B82CA8}"/>
    <cellStyle name="Normal 5 3 2 8" xfId="2775" xr:uid="{00000000-0005-0000-0000-000033910000}"/>
    <cellStyle name="Normal 5 3 2 8 2" xfId="16885" xr:uid="{00000000-0005-0000-0000-000034910000}"/>
    <cellStyle name="Normal 5 3 2 8 2 2" xfId="29778" xr:uid="{00000000-0005-0000-0000-000035910000}"/>
    <cellStyle name="Normal 5 3 2 8 3" xfId="12596" xr:uid="{00000000-0005-0000-0000-000036910000}"/>
    <cellStyle name="Normal 5 3 2 8 3 2" xfId="34663" xr:uid="{00000000-0005-0000-0000-000037910000}"/>
    <cellStyle name="Normal 5 3 2 8 4" xfId="7718" xr:uid="{00000000-0005-0000-0000-000038910000}"/>
    <cellStyle name="Normal 5 3 2 8 5" xfId="24843" xr:uid="{00000000-0005-0000-0000-000039910000}"/>
    <cellStyle name="Normal 5 3 2 8 6" xfId="39672" xr:uid="{00000000-0005-0000-0000-00003A910000}"/>
    <cellStyle name="Normal 5 3 2 8 7" xfId="44735" xr:uid="{1131B4EF-2417-43A2-8529-2443821A5958}"/>
    <cellStyle name="Normal 5 3 2 9" xfId="5249" xr:uid="{00000000-0005-0000-0000-00003B910000}"/>
    <cellStyle name="Normal 5 3 2 9 2" xfId="27342" xr:uid="{00000000-0005-0000-0000-00003C910000}"/>
    <cellStyle name="Normal 5 3 20" xfId="37069" xr:uid="{00000000-0005-0000-0000-00003D910000}"/>
    <cellStyle name="Normal 5 3 21" xfId="42139" xr:uid="{9BFF5391-B80D-44ED-ABAD-BC5DFF5CCD5A}"/>
    <cellStyle name="Normal 5 3 3" xfId="257" xr:uid="{00000000-0005-0000-0000-00003E910000}"/>
    <cellStyle name="Normal 5 3 3 10" xfId="15067" xr:uid="{00000000-0005-0000-0000-00003F910000}"/>
    <cellStyle name="Normal 5 3 3 10 2" xfId="32239" xr:uid="{00000000-0005-0000-0000-000040910000}"/>
    <cellStyle name="Normal 5 3 3 11" xfId="19397" xr:uid="{00000000-0005-0000-0000-000041910000}"/>
    <cellStyle name="Normal 5 3 3 12" xfId="19645" xr:uid="{00000000-0005-0000-0000-000042910000}"/>
    <cellStyle name="Normal 5 3 3 13" xfId="10172" xr:uid="{00000000-0005-0000-0000-000043910000}"/>
    <cellStyle name="Normal 5 3 3 14" xfId="22313" xr:uid="{00000000-0005-0000-0000-000044910000}"/>
    <cellStyle name="Normal 5 3 3 15" xfId="37143" xr:uid="{00000000-0005-0000-0000-000045910000}"/>
    <cellStyle name="Normal 5 3 3 16" xfId="42211" xr:uid="{49346A11-95DA-4A5E-A1AD-0417F524092C}"/>
    <cellStyle name="Normal 5 3 3 2" xfId="446" xr:uid="{00000000-0005-0000-0000-000046910000}"/>
    <cellStyle name="Normal 5 3 3 2 10" xfId="37307" xr:uid="{00000000-0005-0000-0000-000047910000}"/>
    <cellStyle name="Normal 5 3 3 2 11" xfId="42375" xr:uid="{79411CCD-7962-45C3-8D48-2AE9B263AA4B}"/>
    <cellStyle name="Normal 5 3 3 2 2" xfId="2060" xr:uid="{00000000-0005-0000-0000-000048910000}"/>
    <cellStyle name="Normal 5 3 3 2 2 2" xfId="4502" xr:uid="{00000000-0005-0000-0000-000049910000}"/>
    <cellStyle name="Normal 5 3 3 2 2 2 2" xfId="18612" xr:uid="{00000000-0005-0000-0000-00004A910000}"/>
    <cellStyle name="Normal 5 3 3 2 2 2 2 2" xfId="31505" xr:uid="{00000000-0005-0000-0000-00004B910000}"/>
    <cellStyle name="Normal 5 3 3 2 2 2 3" xfId="14323" xr:uid="{00000000-0005-0000-0000-00004C910000}"/>
    <cellStyle name="Normal 5 3 3 2 2 2 3 2" xfId="36390" xr:uid="{00000000-0005-0000-0000-00004D910000}"/>
    <cellStyle name="Normal 5 3 3 2 2 2 4" xfId="9445" xr:uid="{00000000-0005-0000-0000-00004E910000}"/>
    <cellStyle name="Normal 5 3 3 2 2 2 5" xfId="26570" xr:uid="{00000000-0005-0000-0000-00004F910000}"/>
    <cellStyle name="Normal 5 3 3 2 2 2 6" xfId="41399" xr:uid="{00000000-0005-0000-0000-000050910000}"/>
    <cellStyle name="Normal 5 3 3 2 2 2 7" xfId="46462" xr:uid="{583B87A3-6C7A-4F04-B656-71AA4661068E}"/>
    <cellStyle name="Normal 5 3 3 2 2 3" xfId="6976" xr:uid="{00000000-0005-0000-0000-000051910000}"/>
    <cellStyle name="Normal 5 3 3 2 2 3 2" xfId="29069" xr:uid="{00000000-0005-0000-0000-000052910000}"/>
    <cellStyle name="Normal 5 3 3 2 2 4" xfId="16137" xr:uid="{00000000-0005-0000-0000-000053910000}"/>
    <cellStyle name="Normal 5 3 3 2 2 4 2" xfId="33954" xr:uid="{00000000-0005-0000-0000-000054910000}"/>
    <cellStyle name="Normal 5 3 3 2 2 5" xfId="21378" xr:uid="{00000000-0005-0000-0000-000055910000}"/>
    <cellStyle name="Normal 5 3 3 2 2 6" xfId="11887" xr:uid="{00000000-0005-0000-0000-000056910000}"/>
    <cellStyle name="Normal 5 3 3 2 2 7" xfId="24028" xr:uid="{00000000-0005-0000-0000-000057910000}"/>
    <cellStyle name="Normal 5 3 3 2 2 8" xfId="38858" xr:uid="{00000000-0005-0000-0000-000058910000}"/>
    <cellStyle name="Normal 5 3 3 2 2 9" xfId="43926" xr:uid="{D4F17BE7-28B3-42E5-91BE-79BFCAF1EAA9}"/>
    <cellStyle name="Normal 5 3 3 2 3" xfId="1447" xr:uid="{00000000-0005-0000-0000-000059910000}"/>
    <cellStyle name="Normal 5 3 3 2 3 2" xfId="3889" xr:uid="{00000000-0005-0000-0000-00005A910000}"/>
    <cellStyle name="Normal 5 3 3 2 3 2 2" xfId="17999" xr:uid="{00000000-0005-0000-0000-00005B910000}"/>
    <cellStyle name="Normal 5 3 3 2 3 2 2 2" xfId="30892" xr:uid="{00000000-0005-0000-0000-00005C910000}"/>
    <cellStyle name="Normal 5 3 3 2 3 2 3" xfId="13710" xr:uid="{00000000-0005-0000-0000-00005D910000}"/>
    <cellStyle name="Normal 5 3 3 2 3 2 3 2" xfId="35777" xr:uid="{00000000-0005-0000-0000-00005E910000}"/>
    <cellStyle name="Normal 5 3 3 2 3 2 4" xfId="8832" xr:uid="{00000000-0005-0000-0000-00005F910000}"/>
    <cellStyle name="Normal 5 3 3 2 3 2 5" xfId="25957" xr:uid="{00000000-0005-0000-0000-000060910000}"/>
    <cellStyle name="Normal 5 3 3 2 3 2 6" xfId="40786" xr:uid="{00000000-0005-0000-0000-000061910000}"/>
    <cellStyle name="Normal 5 3 3 2 3 2 7" xfId="45849" xr:uid="{368D1553-D6F5-4ACE-84FD-CC8A5F62803D}"/>
    <cellStyle name="Normal 5 3 3 2 3 3" xfId="6363" xr:uid="{00000000-0005-0000-0000-000062910000}"/>
    <cellStyle name="Normal 5 3 3 2 3 3 2" xfId="28456" xr:uid="{00000000-0005-0000-0000-000063910000}"/>
    <cellStyle name="Normal 5 3 3 2 3 4" xfId="20765" xr:uid="{00000000-0005-0000-0000-000064910000}"/>
    <cellStyle name="Normal 5 3 3 2 3 4 2" xfId="33341" xr:uid="{00000000-0005-0000-0000-000065910000}"/>
    <cellStyle name="Normal 5 3 3 2 3 5" xfId="11274" xr:uid="{00000000-0005-0000-0000-000066910000}"/>
    <cellStyle name="Normal 5 3 3 2 3 6" xfId="23415" xr:uid="{00000000-0005-0000-0000-000067910000}"/>
    <cellStyle name="Normal 5 3 3 2 3 7" xfId="38245" xr:uid="{00000000-0005-0000-0000-000068910000}"/>
    <cellStyle name="Normal 5 3 3 2 3 8" xfId="43313" xr:uid="{DD364634-2BBC-415E-A76F-2085A2D1EF58}"/>
    <cellStyle name="Normal 5 3 3 2 4" xfId="2951" xr:uid="{00000000-0005-0000-0000-000069910000}"/>
    <cellStyle name="Normal 5 3 3 2 4 2" xfId="17061" xr:uid="{00000000-0005-0000-0000-00006A910000}"/>
    <cellStyle name="Normal 5 3 3 2 4 2 2" xfId="29954" xr:uid="{00000000-0005-0000-0000-00006B910000}"/>
    <cellStyle name="Normal 5 3 3 2 4 3" xfId="12772" xr:uid="{00000000-0005-0000-0000-00006C910000}"/>
    <cellStyle name="Normal 5 3 3 2 4 3 2" xfId="34839" xr:uid="{00000000-0005-0000-0000-00006D910000}"/>
    <cellStyle name="Normal 5 3 3 2 4 4" xfId="7894" xr:uid="{00000000-0005-0000-0000-00006E910000}"/>
    <cellStyle name="Normal 5 3 3 2 4 5" xfId="25019" xr:uid="{00000000-0005-0000-0000-00006F910000}"/>
    <cellStyle name="Normal 5 3 3 2 4 6" xfId="39848" xr:uid="{00000000-0005-0000-0000-000070910000}"/>
    <cellStyle name="Normal 5 3 3 2 4 7" xfId="44911" xr:uid="{76518751-0CBA-4AA2-9BAE-E93C114BAB75}"/>
    <cellStyle name="Normal 5 3 3 2 5" xfId="5425" xr:uid="{00000000-0005-0000-0000-000071910000}"/>
    <cellStyle name="Normal 5 3 3 2 5 2" xfId="27518" xr:uid="{00000000-0005-0000-0000-000072910000}"/>
    <cellStyle name="Normal 5 3 3 2 6" xfId="15506" xr:uid="{00000000-0005-0000-0000-000073910000}"/>
    <cellStyle name="Normal 5 3 3 2 6 2" xfId="32403" xr:uid="{00000000-0005-0000-0000-000074910000}"/>
    <cellStyle name="Normal 5 3 3 2 7" xfId="19809" xr:uid="{00000000-0005-0000-0000-000075910000}"/>
    <cellStyle name="Normal 5 3 3 2 8" xfId="10336" xr:uid="{00000000-0005-0000-0000-000076910000}"/>
    <cellStyle name="Normal 5 3 3 2 9" xfId="22477" xr:uid="{00000000-0005-0000-0000-000077910000}"/>
    <cellStyle name="Normal 5 3 3 3" xfId="786" xr:uid="{00000000-0005-0000-0000-000078910000}"/>
    <cellStyle name="Normal 5 3 3 3 10" xfId="37608" xr:uid="{00000000-0005-0000-0000-000079910000}"/>
    <cellStyle name="Normal 5 3 3 3 11" xfId="42676" xr:uid="{FD9CEA7B-35EA-44E5-95A8-3C442E85C1CD}"/>
    <cellStyle name="Normal 5 3 3 3 2" xfId="2361" xr:uid="{00000000-0005-0000-0000-00007A910000}"/>
    <cellStyle name="Normal 5 3 3 3 2 2" xfId="4803" xr:uid="{00000000-0005-0000-0000-00007B910000}"/>
    <cellStyle name="Normal 5 3 3 3 2 2 2" xfId="18913" xr:uid="{00000000-0005-0000-0000-00007C910000}"/>
    <cellStyle name="Normal 5 3 3 3 2 2 2 2" xfId="31806" xr:uid="{00000000-0005-0000-0000-00007D910000}"/>
    <cellStyle name="Normal 5 3 3 3 2 2 3" xfId="14624" xr:uid="{00000000-0005-0000-0000-00007E910000}"/>
    <cellStyle name="Normal 5 3 3 3 2 2 3 2" xfId="36691" xr:uid="{00000000-0005-0000-0000-00007F910000}"/>
    <cellStyle name="Normal 5 3 3 3 2 2 4" xfId="9746" xr:uid="{00000000-0005-0000-0000-000080910000}"/>
    <cellStyle name="Normal 5 3 3 3 2 2 5" xfId="26871" xr:uid="{00000000-0005-0000-0000-000081910000}"/>
    <cellStyle name="Normal 5 3 3 3 2 2 6" xfId="41700" xr:uid="{00000000-0005-0000-0000-000082910000}"/>
    <cellStyle name="Normal 5 3 3 3 2 2 7" xfId="46763" xr:uid="{D9CA2E8D-D9CE-4106-8B7B-ABE244673942}"/>
    <cellStyle name="Normal 5 3 3 3 2 3" xfId="7277" xr:uid="{00000000-0005-0000-0000-000083910000}"/>
    <cellStyle name="Normal 5 3 3 3 2 3 2" xfId="29370" xr:uid="{00000000-0005-0000-0000-000084910000}"/>
    <cellStyle name="Normal 5 3 3 3 2 4" xfId="16438" xr:uid="{00000000-0005-0000-0000-000085910000}"/>
    <cellStyle name="Normal 5 3 3 3 2 4 2" xfId="34255" xr:uid="{00000000-0005-0000-0000-000086910000}"/>
    <cellStyle name="Normal 5 3 3 3 2 5" xfId="21679" xr:uid="{00000000-0005-0000-0000-000087910000}"/>
    <cellStyle name="Normal 5 3 3 3 2 6" xfId="12188" xr:uid="{00000000-0005-0000-0000-000088910000}"/>
    <cellStyle name="Normal 5 3 3 3 2 7" xfId="24329" xr:uid="{00000000-0005-0000-0000-000089910000}"/>
    <cellStyle name="Normal 5 3 3 3 2 8" xfId="39159" xr:uid="{00000000-0005-0000-0000-00008A910000}"/>
    <cellStyle name="Normal 5 3 3 3 2 9" xfId="44227" xr:uid="{8B0EDCCA-E436-486B-8A8D-7A37F965EC95}"/>
    <cellStyle name="Normal 5 3 3 3 3" xfId="1748" xr:uid="{00000000-0005-0000-0000-00008B910000}"/>
    <cellStyle name="Normal 5 3 3 3 3 2" xfId="4190" xr:uid="{00000000-0005-0000-0000-00008C910000}"/>
    <cellStyle name="Normal 5 3 3 3 3 2 2" xfId="18300" xr:uid="{00000000-0005-0000-0000-00008D910000}"/>
    <cellStyle name="Normal 5 3 3 3 3 2 2 2" xfId="31193" xr:uid="{00000000-0005-0000-0000-00008E910000}"/>
    <cellStyle name="Normal 5 3 3 3 3 2 3" xfId="14011" xr:uid="{00000000-0005-0000-0000-00008F910000}"/>
    <cellStyle name="Normal 5 3 3 3 3 2 3 2" xfId="36078" xr:uid="{00000000-0005-0000-0000-000090910000}"/>
    <cellStyle name="Normal 5 3 3 3 3 2 4" xfId="9133" xr:uid="{00000000-0005-0000-0000-000091910000}"/>
    <cellStyle name="Normal 5 3 3 3 3 2 5" xfId="26258" xr:uid="{00000000-0005-0000-0000-000092910000}"/>
    <cellStyle name="Normal 5 3 3 3 3 2 6" xfId="41087" xr:uid="{00000000-0005-0000-0000-000093910000}"/>
    <cellStyle name="Normal 5 3 3 3 3 2 7" xfId="46150" xr:uid="{3A7E275F-0940-4BA7-81E8-F8E2A0E4BD5A}"/>
    <cellStyle name="Normal 5 3 3 3 3 3" xfId="6664" xr:uid="{00000000-0005-0000-0000-000094910000}"/>
    <cellStyle name="Normal 5 3 3 3 3 3 2" xfId="28757" xr:uid="{00000000-0005-0000-0000-000095910000}"/>
    <cellStyle name="Normal 5 3 3 3 3 4" xfId="21066" xr:uid="{00000000-0005-0000-0000-000096910000}"/>
    <cellStyle name="Normal 5 3 3 3 3 4 2" xfId="33642" xr:uid="{00000000-0005-0000-0000-000097910000}"/>
    <cellStyle name="Normal 5 3 3 3 3 5" xfId="11575" xr:uid="{00000000-0005-0000-0000-000098910000}"/>
    <cellStyle name="Normal 5 3 3 3 3 6" xfId="23716" xr:uid="{00000000-0005-0000-0000-000099910000}"/>
    <cellStyle name="Normal 5 3 3 3 3 7" xfId="38546" xr:uid="{00000000-0005-0000-0000-00009A910000}"/>
    <cellStyle name="Normal 5 3 3 3 3 8" xfId="43614" xr:uid="{473806C9-42D3-48FF-80C6-7003E29040F7}"/>
    <cellStyle name="Normal 5 3 3 3 4" xfId="3252" xr:uid="{00000000-0005-0000-0000-00009B910000}"/>
    <cellStyle name="Normal 5 3 3 3 4 2" xfId="17362" xr:uid="{00000000-0005-0000-0000-00009C910000}"/>
    <cellStyle name="Normal 5 3 3 3 4 2 2" xfId="30255" xr:uid="{00000000-0005-0000-0000-00009D910000}"/>
    <cellStyle name="Normal 5 3 3 3 4 3" xfId="13073" xr:uid="{00000000-0005-0000-0000-00009E910000}"/>
    <cellStyle name="Normal 5 3 3 3 4 3 2" xfId="35140" xr:uid="{00000000-0005-0000-0000-00009F910000}"/>
    <cellStyle name="Normal 5 3 3 3 4 4" xfId="8195" xr:uid="{00000000-0005-0000-0000-0000A0910000}"/>
    <cellStyle name="Normal 5 3 3 3 4 5" xfId="25320" xr:uid="{00000000-0005-0000-0000-0000A1910000}"/>
    <cellStyle name="Normal 5 3 3 3 4 6" xfId="40149" xr:uid="{00000000-0005-0000-0000-0000A2910000}"/>
    <cellStyle name="Normal 5 3 3 3 4 7" xfId="45212" xr:uid="{31687099-BE4A-4E91-8C79-1DB41555610E}"/>
    <cellStyle name="Normal 5 3 3 3 5" xfId="5726" xr:uid="{00000000-0005-0000-0000-0000A3910000}"/>
    <cellStyle name="Normal 5 3 3 3 5 2" xfId="27819" xr:uid="{00000000-0005-0000-0000-0000A4910000}"/>
    <cellStyle name="Normal 5 3 3 3 6" xfId="15825" xr:uid="{00000000-0005-0000-0000-0000A5910000}"/>
    <cellStyle name="Normal 5 3 3 3 6 2" xfId="32704" xr:uid="{00000000-0005-0000-0000-0000A6910000}"/>
    <cellStyle name="Normal 5 3 3 3 7" xfId="20128" xr:uid="{00000000-0005-0000-0000-0000A7910000}"/>
    <cellStyle name="Normal 5 3 3 3 8" xfId="10637" xr:uid="{00000000-0005-0000-0000-0000A8910000}"/>
    <cellStyle name="Normal 5 3 3 3 9" xfId="22778" xr:uid="{00000000-0005-0000-0000-0000A9910000}"/>
    <cellStyle name="Normal 5 3 3 4" xfId="1280" xr:uid="{00000000-0005-0000-0000-0000AA910000}"/>
    <cellStyle name="Normal 5 3 3 4 2" xfId="3725" xr:uid="{00000000-0005-0000-0000-0000AB910000}"/>
    <cellStyle name="Normal 5 3 3 4 2 2" xfId="17835" xr:uid="{00000000-0005-0000-0000-0000AC910000}"/>
    <cellStyle name="Normal 5 3 3 4 2 2 2" xfId="30728" xr:uid="{00000000-0005-0000-0000-0000AD910000}"/>
    <cellStyle name="Normal 5 3 3 4 2 3" xfId="13546" xr:uid="{00000000-0005-0000-0000-0000AE910000}"/>
    <cellStyle name="Normal 5 3 3 4 2 3 2" xfId="35613" xr:uid="{00000000-0005-0000-0000-0000AF910000}"/>
    <cellStyle name="Normal 5 3 3 4 2 4" xfId="8668" xr:uid="{00000000-0005-0000-0000-0000B0910000}"/>
    <cellStyle name="Normal 5 3 3 4 2 5" xfId="25793" xr:uid="{00000000-0005-0000-0000-0000B1910000}"/>
    <cellStyle name="Normal 5 3 3 4 2 6" xfId="40622" xr:uid="{00000000-0005-0000-0000-0000B2910000}"/>
    <cellStyle name="Normal 5 3 3 4 2 7" xfId="45685" xr:uid="{6DE838E4-47C0-4C7D-B24F-E75215A4B441}"/>
    <cellStyle name="Normal 5 3 3 4 3" xfId="6199" xr:uid="{00000000-0005-0000-0000-0000B3910000}"/>
    <cellStyle name="Normal 5 3 3 4 3 2" xfId="28292" xr:uid="{00000000-0005-0000-0000-0000B4910000}"/>
    <cellStyle name="Normal 5 3 3 4 4" xfId="15342" xr:uid="{00000000-0005-0000-0000-0000B5910000}"/>
    <cellStyle name="Normal 5 3 3 4 4 2" xfId="33177" xr:uid="{00000000-0005-0000-0000-0000B6910000}"/>
    <cellStyle name="Normal 5 3 3 4 5" xfId="20601" xr:uid="{00000000-0005-0000-0000-0000B7910000}"/>
    <cellStyle name="Normal 5 3 3 4 6" xfId="11110" xr:uid="{00000000-0005-0000-0000-0000B8910000}"/>
    <cellStyle name="Normal 5 3 3 4 7" xfId="23251" xr:uid="{00000000-0005-0000-0000-0000B9910000}"/>
    <cellStyle name="Normal 5 3 3 4 8" xfId="38081" xr:uid="{00000000-0005-0000-0000-0000BA910000}"/>
    <cellStyle name="Normal 5 3 3 4 9" xfId="43149" xr:uid="{479DCF82-E3E4-4BA8-B0A5-BB3DB930053D}"/>
    <cellStyle name="Normal 5 3 3 5" xfId="1896" xr:uid="{00000000-0005-0000-0000-0000BB910000}"/>
    <cellStyle name="Normal 5 3 3 5 2" xfId="4338" xr:uid="{00000000-0005-0000-0000-0000BC910000}"/>
    <cellStyle name="Normal 5 3 3 5 2 2" xfId="18448" xr:uid="{00000000-0005-0000-0000-0000BD910000}"/>
    <cellStyle name="Normal 5 3 3 5 2 2 2" xfId="31341" xr:uid="{00000000-0005-0000-0000-0000BE910000}"/>
    <cellStyle name="Normal 5 3 3 5 2 3" xfId="14159" xr:uid="{00000000-0005-0000-0000-0000BF910000}"/>
    <cellStyle name="Normal 5 3 3 5 2 3 2" xfId="36226" xr:uid="{00000000-0005-0000-0000-0000C0910000}"/>
    <cellStyle name="Normal 5 3 3 5 2 4" xfId="9281" xr:uid="{00000000-0005-0000-0000-0000C1910000}"/>
    <cellStyle name="Normal 5 3 3 5 2 5" xfId="26406" xr:uid="{00000000-0005-0000-0000-0000C2910000}"/>
    <cellStyle name="Normal 5 3 3 5 2 6" xfId="41235" xr:uid="{00000000-0005-0000-0000-0000C3910000}"/>
    <cellStyle name="Normal 5 3 3 5 2 7" xfId="46298" xr:uid="{307D6155-99CC-4C9E-A28F-498BABA85220}"/>
    <cellStyle name="Normal 5 3 3 5 3" xfId="6812" xr:uid="{00000000-0005-0000-0000-0000C4910000}"/>
    <cellStyle name="Normal 5 3 3 5 3 2" xfId="28905" xr:uid="{00000000-0005-0000-0000-0000C5910000}"/>
    <cellStyle name="Normal 5 3 3 5 4" xfId="15973" xr:uid="{00000000-0005-0000-0000-0000C6910000}"/>
    <cellStyle name="Normal 5 3 3 5 4 2" xfId="33790" xr:uid="{00000000-0005-0000-0000-0000C7910000}"/>
    <cellStyle name="Normal 5 3 3 5 5" xfId="21214" xr:uid="{00000000-0005-0000-0000-0000C8910000}"/>
    <cellStyle name="Normal 5 3 3 5 6" xfId="11723" xr:uid="{00000000-0005-0000-0000-0000C9910000}"/>
    <cellStyle name="Normal 5 3 3 5 7" xfId="23864" xr:uid="{00000000-0005-0000-0000-0000CA910000}"/>
    <cellStyle name="Normal 5 3 3 5 8" xfId="38694" xr:uid="{00000000-0005-0000-0000-0000CB910000}"/>
    <cellStyle name="Normal 5 3 3 5 9" xfId="43762" xr:uid="{AEBFC7C7-393D-4A43-9219-F7E9BE09CEC5}"/>
    <cellStyle name="Normal 5 3 3 6" xfId="2555" xr:uid="{00000000-0005-0000-0000-0000CC910000}"/>
    <cellStyle name="Normal 5 3 3 6 2" xfId="4997" xr:uid="{00000000-0005-0000-0000-0000CD910000}"/>
    <cellStyle name="Normal 5 3 3 6 2 2" xfId="19107" xr:uid="{00000000-0005-0000-0000-0000CE910000}"/>
    <cellStyle name="Normal 5 3 3 6 2 2 2" xfId="32000" xr:uid="{00000000-0005-0000-0000-0000CF910000}"/>
    <cellStyle name="Normal 5 3 3 6 2 3" xfId="14818" xr:uid="{00000000-0005-0000-0000-0000D0910000}"/>
    <cellStyle name="Normal 5 3 3 6 2 3 2" xfId="36885" xr:uid="{00000000-0005-0000-0000-0000D1910000}"/>
    <cellStyle name="Normal 5 3 3 6 2 4" xfId="9940" xr:uid="{00000000-0005-0000-0000-0000D2910000}"/>
    <cellStyle name="Normal 5 3 3 6 2 5" xfId="27065" xr:uid="{00000000-0005-0000-0000-0000D3910000}"/>
    <cellStyle name="Normal 5 3 3 6 2 6" xfId="41894" xr:uid="{00000000-0005-0000-0000-0000D4910000}"/>
    <cellStyle name="Normal 5 3 3 6 2 7" xfId="46957" xr:uid="{E22E3424-2445-415F-B52D-10870DE1E8A4}"/>
    <cellStyle name="Normal 5 3 3 6 3" xfId="7471" xr:uid="{00000000-0005-0000-0000-0000D5910000}"/>
    <cellStyle name="Normal 5 3 3 6 3 2" xfId="29564" xr:uid="{00000000-0005-0000-0000-0000D6910000}"/>
    <cellStyle name="Normal 5 3 3 6 4" xfId="16632" xr:uid="{00000000-0005-0000-0000-0000D7910000}"/>
    <cellStyle name="Normal 5 3 3 6 4 2" xfId="34449" xr:uid="{00000000-0005-0000-0000-0000D8910000}"/>
    <cellStyle name="Normal 5 3 3 6 5" xfId="21873" xr:uid="{00000000-0005-0000-0000-0000D9910000}"/>
    <cellStyle name="Normal 5 3 3 6 6" xfId="12382" xr:uid="{00000000-0005-0000-0000-0000DA910000}"/>
    <cellStyle name="Normal 5 3 3 6 7" xfId="24523" xr:uid="{00000000-0005-0000-0000-0000DB910000}"/>
    <cellStyle name="Normal 5 3 3 6 8" xfId="39353" xr:uid="{00000000-0005-0000-0000-0000DC910000}"/>
    <cellStyle name="Normal 5 3 3 6 9" xfId="44421" xr:uid="{B547E409-4BE3-4592-BE3F-C789BD0FC626}"/>
    <cellStyle name="Normal 5 3 3 7" xfId="1005" xr:uid="{00000000-0005-0000-0000-0000DD910000}"/>
    <cellStyle name="Normal 5 3 3 7 2" xfId="3450" xr:uid="{00000000-0005-0000-0000-0000DE910000}"/>
    <cellStyle name="Normal 5 3 3 7 2 2" xfId="17560" xr:uid="{00000000-0005-0000-0000-0000DF910000}"/>
    <cellStyle name="Normal 5 3 3 7 2 2 2" xfId="30453" xr:uid="{00000000-0005-0000-0000-0000E0910000}"/>
    <cellStyle name="Normal 5 3 3 7 2 3" xfId="13271" xr:uid="{00000000-0005-0000-0000-0000E1910000}"/>
    <cellStyle name="Normal 5 3 3 7 2 3 2" xfId="35338" xr:uid="{00000000-0005-0000-0000-0000E2910000}"/>
    <cellStyle name="Normal 5 3 3 7 2 4" xfId="8393" xr:uid="{00000000-0005-0000-0000-0000E3910000}"/>
    <cellStyle name="Normal 5 3 3 7 2 5" xfId="25518" xr:uid="{00000000-0005-0000-0000-0000E4910000}"/>
    <cellStyle name="Normal 5 3 3 7 2 6" xfId="40347" xr:uid="{00000000-0005-0000-0000-0000E5910000}"/>
    <cellStyle name="Normal 5 3 3 7 2 7" xfId="45410" xr:uid="{62AE1B89-0554-453B-87DD-F2E2733BAD67}"/>
    <cellStyle name="Normal 5 3 3 7 3" xfId="5924" xr:uid="{00000000-0005-0000-0000-0000E6910000}"/>
    <cellStyle name="Normal 5 3 3 7 3 2" xfId="28017" xr:uid="{00000000-0005-0000-0000-0000E7910000}"/>
    <cellStyle name="Normal 5 3 3 7 4" xfId="20326" xr:uid="{00000000-0005-0000-0000-0000E8910000}"/>
    <cellStyle name="Normal 5 3 3 7 4 2" xfId="32902" xr:uid="{00000000-0005-0000-0000-0000E9910000}"/>
    <cellStyle name="Normal 5 3 3 7 5" xfId="10835" xr:uid="{00000000-0005-0000-0000-0000EA910000}"/>
    <cellStyle name="Normal 5 3 3 7 6" xfId="22976" xr:uid="{00000000-0005-0000-0000-0000EB910000}"/>
    <cellStyle name="Normal 5 3 3 7 7" xfId="37806" xr:uid="{00000000-0005-0000-0000-0000EC910000}"/>
    <cellStyle name="Normal 5 3 3 7 8" xfId="42874" xr:uid="{9D7EBC49-0026-474B-BBFB-25DB5A6E8B93}"/>
    <cellStyle name="Normal 5 3 3 8" xfId="2787" xr:uid="{00000000-0005-0000-0000-0000ED910000}"/>
    <cellStyle name="Normal 5 3 3 8 2" xfId="16897" xr:uid="{00000000-0005-0000-0000-0000EE910000}"/>
    <cellStyle name="Normal 5 3 3 8 2 2" xfId="29790" xr:uid="{00000000-0005-0000-0000-0000EF910000}"/>
    <cellStyle name="Normal 5 3 3 8 3" xfId="12608" xr:uid="{00000000-0005-0000-0000-0000F0910000}"/>
    <cellStyle name="Normal 5 3 3 8 3 2" xfId="34675" xr:uid="{00000000-0005-0000-0000-0000F1910000}"/>
    <cellStyle name="Normal 5 3 3 8 4" xfId="7730" xr:uid="{00000000-0005-0000-0000-0000F2910000}"/>
    <cellStyle name="Normal 5 3 3 8 5" xfId="24855" xr:uid="{00000000-0005-0000-0000-0000F3910000}"/>
    <cellStyle name="Normal 5 3 3 8 6" xfId="39684" xr:uid="{00000000-0005-0000-0000-0000F4910000}"/>
    <cellStyle name="Normal 5 3 3 8 7" xfId="44747" xr:uid="{87202415-AB64-41E5-849D-A18EDCBF0693}"/>
    <cellStyle name="Normal 5 3 3 9" xfId="5261" xr:uid="{00000000-0005-0000-0000-0000F5910000}"/>
    <cellStyle name="Normal 5 3 3 9 2" xfId="27354" xr:uid="{00000000-0005-0000-0000-0000F6910000}"/>
    <cellStyle name="Normal 5 3 4" xfId="194" xr:uid="{00000000-0005-0000-0000-0000F7910000}"/>
    <cellStyle name="Normal 5 3 4 10" xfId="15008" xr:uid="{00000000-0005-0000-0000-0000F8910000}"/>
    <cellStyle name="Normal 5 3 4 10 2" xfId="32178" xr:uid="{00000000-0005-0000-0000-0000F9910000}"/>
    <cellStyle name="Normal 5 3 4 11" xfId="19338" xr:uid="{00000000-0005-0000-0000-0000FA910000}"/>
    <cellStyle name="Normal 5 3 4 12" xfId="19586" xr:uid="{00000000-0005-0000-0000-0000FB910000}"/>
    <cellStyle name="Normal 5 3 4 13" xfId="10111" xr:uid="{00000000-0005-0000-0000-0000FC910000}"/>
    <cellStyle name="Normal 5 3 4 14" xfId="22252" xr:uid="{00000000-0005-0000-0000-0000FD910000}"/>
    <cellStyle name="Normal 5 3 4 15" xfId="37082" xr:uid="{00000000-0005-0000-0000-0000FE910000}"/>
    <cellStyle name="Normal 5 3 4 16" xfId="42152" xr:uid="{28ABC70A-6137-4CF1-B9C3-2BD60741D573}"/>
    <cellStyle name="Normal 5 3 4 2" xfId="387" xr:uid="{00000000-0005-0000-0000-0000FF910000}"/>
    <cellStyle name="Normal 5 3 4 2 10" xfId="37248" xr:uid="{00000000-0005-0000-0000-000000920000}"/>
    <cellStyle name="Normal 5 3 4 2 11" xfId="42316" xr:uid="{2CDF9E39-4F87-40D9-8040-5A0AD8895872}"/>
    <cellStyle name="Normal 5 3 4 2 2" xfId="2001" xr:uid="{00000000-0005-0000-0000-000001920000}"/>
    <cellStyle name="Normal 5 3 4 2 2 2" xfId="4443" xr:uid="{00000000-0005-0000-0000-000002920000}"/>
    <cellStyle name="Normal 5 3 4 2 2 2 2" xfId="18553" xr:uid="{00000000-0005-0000-0000-000003920000}"/>
    <cellStyle name="Normal 5 3 4 2 2 2 2 2" xfId="31446" xr:uid="{00000000-0005-0000-0000-000004920000}"/>
    <cellStyle name="Normal 5 3 4 2 2 2 3" xfId="14264" xr:uid="{00000000-0005-0000-0000-000005920000}"/>
    <cellStyle name="Normal 5 3 4 2 2 2 3 2" xfId="36331" xr:uid="{00000000-0005-0000-0000-000006920000}"/>
    <cellStyle name="Normal 5 3 4 2 2 2 4" xfId="9386" xr:uid="{00000000-0005-0000-0000-000007920000}"/>
    <cellStyle name="Normal 5 3 4 2 2 2 5" xfId="26511" xr:uid="{00000000-0005-0000-0000-000008920000}"/>
    <cellStyle name="Normal 5 3 4 2 2 2 6" xfId="41340" xr:uid="{00000000-0005-0000-0000-000009920000}"/>
    <cellStyle name="Normal 5 3 4 2 2 2 7" xfId="46403" xr:uid="{DBF727FE-3DF2-45C0-93EC-9248DDE32A91}"/>
    <cellStyle name="Normal 5 3 4 2 2 3" xfId="6917" xr:uid="{00000000-0005-0000-0000-00000A920000}"/>
    <cellStyle name="Normal 5 3 4 2 2 3 2" xfId="29010" xr:uid="{00000000-0005-0000-0000-00000B920000}"/>
    <cellStyle name="Normal 5 3 4 2 2 4" xfId="16078" xr:uid="{00000000-0005-0000-0000-00000C920000}"/>
    <cellStyle name="Normal 5 3 4 2 2 4 2" xfId="33895" xr:uid="{00000000-0005-0000-0000-00000D920000}"/>
    <cellStyle name="Normal 5 3 4 2 2 5" xfId="21319" xr:uid="{00000000-0005-0000-0000-00000E920000}"/>
    <cellStyle name="Normal 5 3 4 2 2 6" xfId="11828" xr:uid="{00000000-0005-0000-0000-00000F920000}"/>
    <cellStyle name="Normal 5 3 4 2 2 7" xfId="23969" xr:uid="{00000000-0005-0000-0000-000010920000}"/>
    <cellStyle name="Normal 5 3 4 2 2 8" xfId="38799" xr:uid="{00000000-0005-0000-0000-000011920000}"/>
    <cellStyle name="Normal 5 3 4 2 2 9" xfId="43867" xr:uid="{D4480260-4A69-4E00-9117-9955F018D464}"/>
    <cellStyle name="Normal 5 3 4 2 3" xfId="1388" xr:uid="{00000000-0005-0000-0000-000012920000}"/>
    <cellStyle name="Normal 5 3 4 2 3 2" xfId="3830" xr:uid="{00000000-0005-0000-0000-000013920000}"/>
    <cellStyle name="Normal 5 3 4 2 3 2 2" xfId="17940" xr:uid="{00000000-0005-0000-0000-000014920000}"/>
    <cellStyle name="Normal 5 3 4 2 3 2 2 2" xfId="30833" xr:uid="{00000000-0005-0000-0000-000015920000}"/>
    <cellStyle name="Normal 5 3 4 2 3 2 3" xfId="13651" xr:uid="{00000000-0005-0000-0000-000016920000}"/>
    <cellStyle name="Normal 5 3 4 2 3 2 3 2" xfId="35718" xr:uid="{00000000-0005-0000-0000-000017920000}"/>
    <cellStyle name="Normal 5 3 4 2 3 2 4" xfId="8773" xr:uid="{00000000-0005-0000-0000-000018920000}"/>
    <cellStyle name="Normal 5 3 4 2 3 2 5" xfId="25898" xr:uid="{00000000-0005-0000-0000-000019920000}"/>
    <cellStyle name="Normal 5 3 4 2 3 2 6" xfId="40727" xr:uid="{00000000-0005-0000-0000-00001A920000}"/>
    <cellStyle name="Normal 5 3 4 2 3 2 7" xfId="45790" xr:uid="{DBF2C408-3E29-49E2-AC9B-520428B76A72}"/>
    <cellStyle name="Normal 5 3 4 2 3 3" xfId="6304" xr:uid="{00000000-0005-0000-0000-00001B920000}"/>
    <cellStyle name="Normal 5 3 4 2 3 3 2" xfId="28397" xr:uid="{00000000-0005-0000-0000-00001C920000}"/>
    <cellStyle name="Normal 5 3 4 2 3 4" xfId="20706" xr:uid="{00000000-0005-0000-0000-00001D920000}"/>
    <cellStyle name="Normal 5 3 4 2 3 4 2" xfId="33282" xr:uid="{00000000-0005-0000-0000-00001E920000}"/>
    <cellStyle name="Normal 5 3 4 2 3 5" xfId="11215" xr:uid="{00000000-0005-0000-0000-00001F920000}"/>
    <cellStyle name="Normal 5 3 4 2 3 6" xfId="23356" xr:uid="{00000000-0005-0000-0000-000020920000}"/>
    <cellStyle name="Normal 5 3 4 2 3 7" xfId="38186" xr:uid="{00000000-0005-0000-0000-000021920000}"/>
    <cellStyle name="Normal 5 3 4 2 3 8" xfId="43254" xr:uid="{2DDEFC4B-C5EA-423A-9545-D75AF12A99EF}"/>
    <cellStyle name="Normal 5 3 4 2 4" xfId="2892" xr:uid="{00000000-0005-0000-0000-000022920000}"/>
    <cellStyle name="Normal 5 3 4 2 4 2" xfId="17002" xr:uid="{00000000-0005-0000-0000-000023920000}"/>
    <cellStyle name="Normal 5 3 4 2 4 2 2" xfId="29895" xr:uid="{00000000-0005-0000-0000-000024920000}"/>
    <cellStyle name="Normal 5 3 4 2 4 3" xfId="12713" xr:uid="{00000000-0005-0000-0000-000025920000}"/>
    <cellStyle name="Normal 5 3 4 2 4 3 2" xfId="34780" xr:uid="{00000000-0005-0000-0000-000026920000}"/>
    <cellStyle name="Normal 5 3 4 2 4 4" xfId="7835" xr:uid="{00000000-0005-0000-0000-000027920000}"/>
    <cellStyle name="Normal 5 3 4 2 4 5" xfId="24960" xr:uid="{00000000-0005-0000-0000-000028920000}"/>
    <cellStyle name="Normal 5 3 4 2 4 6" xfId="39789" xr:uid="{00000000-0005-0000-0000-000029920000}"/>
    <cellStyle name="Normal 5 3 4 2 4 7" xfId="44852" xr:uid="{AFB369D6-F518-4A7F-B3F8-6E6A778A93D7}"/>
    <cellStyle name="Normal 5 3 4 2 5" xfId="5366" xr:uid="{00000000-0005-0000-0000-00002A920000}"/>
    <cellStyle name="Normal 5 3 4 2 5 2" xfId="27459" xr:uid="{00000000-0005-0000-0000-00002B920000}"/>
    <cellStyle name="Normal 5 3 4 2 6" xfId="15447" xr:uid="{00000000-0005-0000-0000-00002C920000}"/>
    <cellStyle name="Normal 5 3 4 2 6 2" xfId="32344" xr:uid="{00000000-0005-0000-0000-00002D920000}"/>
    <cellStyle name="Normal 5 3 4 2 7" xfId="19750" xr:uid="{00000000-0005-0000-0000-00002E920000}"/>
    <cellStyle name="Normal 5 3 4 2 8" xfId="10277" xr:uid="{00000000-0005-0000-0000-00002F920000}"/>
    <cellStyle name="Normal 5 3 4 2 9" xfId="22418" xr:uid="{00000000-0005-0000-0000-000030920000}"/>
    <cellStyle name="Normal 5 3 4 3" xfId="787" xr:uid="{00000000-0005-0000-0000-000031920000}"/>
    <cellStyle name="Normal 5 3 4 3 10" xfId="37609" xr:uid="{00000000-0005-0000-0000-000032920000}"/>
    <cellStyle name="Normal 5 3 4 3 11" xfId="42677" xr:uid="{C6F9F6DA-27AA-4027-9505-84A2C2C5A68A}"/>
    <cellStyle name="Normal 5 3 4 3 2" xfId="2362" xr:uid="{00000000-0005-0000-0000-000033920000}"/>
    <cellStyle name="Normal 5 3 4 3 2 2" xfId="4804" xr:uid="{00000000-0005-0000-0000-000034920000}"/>
    <cellStyle name="Normal 5 3 4 3 2 2 2" xfId="18914" xr:uid="{00000000-0005-0000-0000-000035920000}"/>
    <cellStyle name="Normal 5 3 4 3 2 2 2 2" xfId="31807" xr:uid="{00000000-0005-0000-0000-000036920000}"/>
    <cellStyle name="Normal 5 3 4 3 2 2 3" xfId="14625" xr:uid="{00000000-0005-0000-0000-000037920000}"/>
    <cellStyle name="Normal 5 3 4 3 2 2 3 2" xfId="36692" xr:uid="{00000000-0005-0000-0000-000038920000}"/>
    <cellStyle name="Normal 5 3 4 3 2 2 4" xfId="9747" xr:uid="{00000000-0005-0000-0000-000039920000}"/>
    <cellStyle name="Normal 5 3 4 3 2 2 5" xfId="26872" xr:uid="{00000000-0005-0000-0000-00003A920000}"/>
    <cellStyle name="Normal 5 3 4 3 2 2 6" xfId="41701" xr:uid="{00000000-0005-0000-0000-00003B920000}"/>
    <cellStyle name="Normal 5 3 4 3 2 2 7" xfId="46764" xr:uid="{D35851AF-BFB9-412E-840F-0B8E0F57E724}"/>
    <cellStyle name="Normal 5 3 4 3 2 3" xfId="7278" xr:uid="{00000000-0005-0000-0000-00003C920000}"/>
    <cellStyle name="Normal 5 3 4 3 2 3 2" xfId="29371" xr:uid="{00000000-0005-0000-0000-00003D920000}"/>
    <cellStyle name="Normal 5 3 4 3 2 4" xfId="16439" xr:uid="{00000000-0005-0000-0000-00003E920000}"/>
    <cellStyle name="Normal 5 3 4 3 2 4 2" xfId="34256" xr:uid="{00000000-0005-0000-0000-00003F920000}"/>
    <cellStyle name="Normal 5 3 4 3 2 5" xfId="21680" xr:uid="{00000000-0005-0000-0000-000040920000}"/>
    <cellStyle name="Normal 5 3 4 3 2 6" xfId="12189" xr:uid="{00000000-0005-0000-0000-000041920000}"/>
    <cellStyle name="Normal 5 3 4 3 2 7" xfId="24330" xr:uid="{00000000-0005-0000-0000-000042920000}"/>
    <cellStyle name="Normal 5 3 4 3 2 8" xfId="39160" xr:uid="{00000000-0005-0000-0000-000043920000}"/>
    <cellStyle name="Normal 5 3 4 3 2 9" xfId="44228" xr:uid="{88B7AAD6-775A-4DF2-95B8-3B08834EC3B1}"/>
    <cellStyle name="Normal 5 3 4 3 3" xfId="1749" xr:uid="{00000000-0005-0000-0000-000044920000}"/>
    <cellStyle name="Normal 5 3 4 3 3 2" xfId="4191" xr:uid="{00000000-0005-0000-0000-000045920000}"/>
    <cellStyle name="Normal 5 3 4 3 3 2 2" xfId="18301" xr:uid="{00000000-0005-0000-0000-000046920000}"/>
    <cellStyle name="Normal 5 3 4 3 3 2 2 2" xfId="31194" xr:uid="{00000000-0005-0000-0000-000047920000}"/>
    <cellStyle name="Normal 5 3 4 3 3 2 3" xfId="14012" xr:uid="{00000000-0005-0000-0000-000048920000}"/>
    <cellStyle name="Normal 5 3 4 3 3 2 3 2" xfId="36079" xr:uid="{00000000-0005-0000-0000-000049920000}"/>
    <cellStyle name="Normal 5 3 4 3 3 2 4" xfId="9134" xr:uid="{00000000-0005-0000-0000-00004A920000}"/>
    <cellStyle name="Normal 5 3 4 3 3 2 5" xfId="26259" xr:uid="{00000000-0005-0000-0000-00004B920000}"/>
    <cellStyle name="Normal 5 3 4 3 3 2 6" xfId="41088" xr:uid="{00000000-0005-0000-0000-00004C920000}"/>
    <cellStyle name="Normal 5 3 4 3 3 2 7" xfId="46151" xr:uid="{B10B2D5C-0BF0-424A-92B8-781E3941E2B6}"/>
    <cellStyle name="Normal 5 3 4 3 3 3" xfId="6665" xr:uid="{00000000-0005-0000-0000-00004D920000}"/>
    <cellStyle name="Normal 5 3 4 3 3 3 2" xfId="28758" xr:uid="{00000000-0005-0000-0000-00004E920000}"/>
    <cellStyle name="Normal 5 3 4 3 3 4" xfId="21067" xr:uid="{00000000-0005-0000-0000-00004F920000}"/>
    <cellStyle name="Normal 5 3 4 3 3 4 2" xfId="33643" xr:uid="{00000000-0005-0000-0000-000050920000}"/>
    <cellStyle name="Normal 5 3 4 3 3 5" xfId="11576" xr:uid="{00000000-0005-0000-0000-000051920000}"/>
    <cellStyle name="Normal 5 3 4 3 3 6" xfId="23717" xr:uid="{00000000-0005-0000-0000-000052920000}"/>
    <cellStyle name="Normal 5 3 4 3 3 7" xfId="38547" xr:uid="{00000000-0005-0000-0000-000053920000}"/>
    <cellStyle name="Normal 5 3 4 3 3 8" xfId="43615" xr:uid="{77362ECC-97BA-4120-9355-32F7B2389E06}"/>
    <cellStyle name="Normal 5 3 4 3 4" xfId="3253" xr:uid="{00000000-0005-0000-0000-000054920000}"/>
    <cellStyle name="Normal 5 3 4 3 4 2" xfId="17363" xr:uid="{00000000-0005-0000-0000-000055920000}"/>
    <cellStyle name="Normal 5 3 4 3 4 2 2" xfId="30256" xr:uid="{00000000-0005-0000-0000-000056920000}"/>
    <cellStyle name="Normal 5 3 4 3 4 3" xfId="13074" xr:uid="{00000000-0005-0000-0000-000057920000}"/>
    <cellStyle name="Normal 5 3 4 3 4 3 2" xfId="35141" xr:uid="{00000000-0005-0000-0000-000058920000}"/>
    <cellStyle name="Normal 5 3 4 3 4 4" xfId="8196" xr:uid="{00000000-0005-0000-0000-000059920000}"/>
    <cellStyle name="Normal 5 3 4 3 4 5" xfId="25321" xr:uid="{00000000-0005-0000-0000-00005A920000}"/>
    <cellStyle name="Normal 5 3 4 3 4 6" xfId="40150" xr:uid="{00000000-0005-0000-0000-00005B920000}"/>
    <cellStyle name="Normal 5 3 4 3 4 7" xfId="45213" xr:uid="{9442FCF2-F5EE-4E6D-B6C6-2A30E2A2DE59}"/>
    <cellStyle name="Normal 5 3 4 3 5" xfId="5727" xr:uid="{00000000-0005-0000-0000-00005C920000}"/>
    <cellStyle name="Normal 5 3 4 3 5 2" xfId="27820" xr:uid="{00000000-0005-0000-0000-00005D920000}"/>
    <cellStyle name="Normal 5 3 4 3 6" xfId="15826" xr:uid="{00000000-0005-0000-0000-00005E920000}"/>
    <cellStyle name="Normal 5 3 4 3 6 2" xfId="32705" xr:uid="{00000000-0005-0000-0000-00005F920000}"/>
    <cellStyle name="Normal 5 3 4 3 7" xfId="20129" xr:uid="{00000000-0005-0000-0000-000060920000}"/>
    <cellStyle name="Normal 5 3 4 3 8" xfId="10638" xr:uid="{00000000-0005-0000-0000-000061920000}"/>
    <cellStyle name="Normal 5 3 4 3 9" xfId="22779" xr:uid="{00000000-0005-0000-0000-000062920000}"/>
    <cellStyle name="Normal 5 3 4 4" xfId="1221" xr:uid="{00000000-0005-0000-0000-000063920000}"/>
    <cellStyle name="Normal 5 3 4 4 2" xfId="3666" xr:uid="{00000000-0005-0000-0000-000064920000}"/>
    <cellStyle name="Normal 5 3 4 4 2 2" xfId="17776" xr:uid="{00000000-0005-0000-0000-000065920000}"/>
    <cellStyle name="Normal 5 3 4 4 2 2 2" xfId="30669" xr:uid="{00000000-0005-0000-0000-000066920000}"/>
    <cellStyle name="Normal 5 3 4 4 2 3" xfId="13487" xr:uid="{00000000-0005-0000-0000-000067920000}"/>
    <cellStyle name="Normal 5 3 4 4 2 3 2" xfId="35554" xr:uid="{00000000-0005-0000-0000-000068920000}"/>
    <cellStyle name="Normal 5 3 4 4 2 4" xfId="8609" xr:uid="{00000000-0005-0000-0000-000069920000}"/>
    <cellStyle name="Normal 5 3 4 4 2 5" xfId="25734" xr:uid="{00000000-0005-0000-0000-00006A920000}"/>
    <cellStyle name="Normal 5 3 4 4 2 6" xfId="40563" xr:uid="{00000000-0005-0000-0000-00006B920000}"/>
    <cellStyle name="Normal 5 3 4 4 2 7" xfId="45626" xr:uid="{18EE3677-91BA-4E13-B13A-09D443752A60}"/>
    <cellStyle name="Normal 5 3 4 4 3" xfId="6140" xr:uid="{00000000-0005-0000-0000-00006C920000}"/>
    <cellStyle name="Normal 5 3 4 4 3 2" xfId="28233" xr:uid="{00000000-0005-0000-0000-00006D920000}"/>
    <cellStyle name="Normal 5 3 4 4 4" xfId="15283" xr:uid="{00000000-0005-0000-0000-00006E920000}"/>
    <cellStyle name="Normal 5 3 4 4 4 2" xfId="33118" xr:uid="{00000000-0005-0000-0000-00006F920000}"/>
    <cellStyle name="Normal 5 3 4 4 5" xfId="20542" xr:uid="{00000000-0005-0000-0000-000070920000}"/>
    <cellStyle name="Normal 5 3 4 4 6" xfId="11051" xr:uid="{00000000-0005-0000-0000-000071920000}"/>
    <cellStyle name="Normal 5 3 4 4 7" xfId="23192" xr:uid="{00000000-0005-0000-0000-000072920000}"/>
    <cellStyle name="Normal 5 3 4 4 8" xfId="38022" xr:uid="{00000000-0005-0000-0000-000073920000}"/>
    <cellStyle name="Normal 5 3 4 4 9" xfId="43090" xr:uid="{CBC7645F-6986-433A-954A-CF2562214AAA}"/>
    <cellStyle name="Normal 5 3 4 5" xfId="1837" xr:uid="{00000000-0005-0000-0000-000074920000}"/>
    <cellStyle name="Normal 5 3 4 5 2" xfId="4279" xr:uid="{00000000-0005-0000-0000-000075920000}"/>
    <cellStyle name="Normal 5 3 4 5 2 2" xfId="18389" xr:uid="{00000000-0005-0000-0000-000076920000}"/>
    <cellStyle name="Normal 5 3 4 5 2 2 2" xfId="31282" xr:uid="{00000000-0005-0000-0000-000077920000}"/>
    <cellStyle name="Normal 5 3 4 5 2 3" xfId="14100" xr:uid="{00000000-0005-0000-0000-000078920000}"/>
    <cellStyle name="Normal 5 3 4 5 2 3 2" xfId="36167" xr:uid="{00000000-0005-0000-0000-000079920000}"/>
    <cellStyle name="Normal 5 3 4 5 2 4" xfId="9222" xr:uid="{00000000-0005-0000-0000-00007A920000}"/>
    <cellStyle name="Normal 5 3 4 5 2 5" xfId="26347" xr:uid="{00000000-0005-0000-0000-00007B920000}"/>
    <cellStyle name="Normal 5 3 4 5 2 6" xfId="41176" xr:uid="{00000000-0005-0000-0000-00007C920000}"/>
    <cellStyle name="Normal 5 3 4 5 2 7" xfId="46239" xr:uid="{A2BA508E-1F03-4454-AF71-2DEBD1F22633}"/>
    <cellStyle name="Normal 5 3 4 5 3" xfId="6753" xr:uid="{00000000-0005-0000-0000-00007D920000}"/>
    <cellStyle name="Normal 5 3 4 5 3 2" xfId="28846" xr:uid="{00000000-0005-0000-0000-00007E920000}"/>
    <cellStyle name="Normal 5 3 4 5 4" xfId="15914" xr:uid="{00000000-0005-0000-0000-00007F920000}"/>
    <cellStyle name="Normal 5 3 4 5 4 2" xfId="33731" xr:uid="{00000000-0005-0000-0000-000080920000}"/>
    <cellStyle name="Normal 5 3 4 5 5" xfId="21155" xr:uid="{00000000-0005-0000-0000-000081920000}"/>
    <cellStyle name="Normal 5 3 4 5 6" xfId="11664" xr:uid="{00000000-0005-0000-0000-000082920000}"/>
    <cellStyle name="Normal 5 3 4 5 7" xfId="23805" xr:uid="{00000000-0005-0000-0000-000083920000}"/>
    <cellStyle name="Normal 5 3 4 5 8" xfId="38635" xr:uid="{00000000-0005-0000-0000-000084920000}"/>
    <cellStyle name="Normal 5 3 4 5 9" xfId="43703" xr:uid="{399B35A0-43C6-45C1-B7C6-A1BBD29943FC}"/>
    <cellStyle name="Normal 5 3 4 6" xfId="2493" xr:uid="{00000000-0005-0000-0000-000085920000}"/>
    <cellStyle name="Normal 5 3 4 6 2" xfId="4935" xr:uid="{00000000-0005-0000-0000-000086920000}"/>
    <cellStyle name="Normal 5 3 4 6 2 2" xfId="19045" xr:uid="{00000000-0005-0000-0000-000087920000}"/>
    <cellStyle name="Normal 5 3 4 6 2 2 2" xfId="31938" xr:uid="{00000000-0005-0000-0000-000088920000}"/>
    <cellStyle name="Normal 5 3 4 6 2 3" xfId="14756" xr:uid="{00000000-0005-0000-0000-000089920000}"/>
    <cellStyle name="Normal 5 3 4 6 2 3 2" xfId="36823" xr:uid="{00000000-0005-0000-0000-00008A920000}"/>
    <cellStyle name="Normal 5 3 4 6 2 4" xfId="9878" xr:uid="{00000000-0005-0000-0000-00008B920000}"/>
    <cellStyle name="Normal 5 3 4 6 2 5" xfId="27003" xr:uid="{00000000-0005-0000-0000-00008C920000}"/>
    <cellStyle name="Normal 5 3 4 6 2 6" xfId="41832" xr:uid="{00000000-0005-0000-0000-00008D920000}"/>
    <cellStyle name="Normal 5 3 4 6 2 7" xfId="46895" xr:uid="{D7676B70-344B-4AF9-A574-014C69C9502D}"/>
    <cellStyle name="Normal 5 3 4 6 3" xfId="7409" xr:uid="{00000000-0005-0000-0000-00008E920000}"/>
    <cellStyle name="Normal 5 3 4 6 3 2" xfId="29502" xr:uid="{00000000-0005-0000-0000-00008F920000}"/>
    <cellStyle name="Normal 5 3 4 6 4" xfId="16570" xr:uid="{00000000-0005-0000-0000-000090920000}"/>
    <cellStyle name="Normal 5 3 4 6 4 2" xfId="34387" xr:uid="{00000000-0005-0000-0000-000091920000}"/>
    <cellStyle name="Normal 5 3 4 6 5" xfId="21811" xr:uid="{00000000-0005-0000-0000-000092920000}"/>
    <cellStyle name="Normal 5 3 4 6 6" xfId="12320" xr:uid="{00000000-0005-0000-0000-000093920000}"/>
    <cellStyle name="Normal 5 3 4 6 7" xfId="24461" xr:uid="{00000000-0005-0000-0000-000094920000}"/>
    <cellStyle name="Normal 5 3 4 6 8" xfId="39291" xr:uid="{00000000-0005-0000-0000-000095920000}"/>
    <cellStyle name="Normal 5 3 4 6 9" xfId="44359" xr:uid="{48DB226F-A462-45FB-B846-BD59AD280C70}"/>
    <cellStyle name="Normal 5 3 4 7" xfId="946" xr:uid="{00000000-0005-0000-0000-000096920000}"/>
    <cellStyle name="Normal 5 3 4 7 2" xfId="3391" xr:uid="{00000000-0005-0000-0000-000097920000}"/>
    <cellStyle name="Normal 5 3 4 7 2 2" xfId="17501" xr:uid="{00000000-0005-0000-0000-000098920000}"/>
    <cellStyle name="Normal 5 3 4 7 2 2 2" xfId="30394" xr:uid="{00000000-0005-0000-0000-000099920000}"/>
    <cellStyle name="Normal 5 3 4 7 2 3" xfId="13212" xr:uid="{00000000-0005-0000-0000-00009A920000}"/>
    <cellStyle name="Normal 5 3 4 7 2 3 2" xfId="35279" xr:uid="{00000000-0005-0000-0000-00009B920000}"/>
    <cellStyle name="Normal 5 3 4 7 2 4" xfId="8334" xr:uid="{00000000-0005-0000-0000-00009C920000}"/>
    <cellStyle name="Normal 5 3 4 7 2 5" xfId="25459" xr:uid="{00000000-0005-0000-0000-00009D920000}"/>
    <cellStyle name="Normal 5 3 4 7 2 6" xfId="40288" xr:uid="{00000000-0005-0000-0000-00009E920000}"/>
    <cellStyle name="Normal 5 3 4 7 2 7" xfId="45351" xr:uid="{787D173D-4463-4973-9FFB-17954B8F4767}"/>
    <cellStyle name="Normal 5 3 4 7 3" xfId="5865" xr:uid="{00000000-0005-0000-0000-00009F920000}"/>
    <cellStyle name="Normal 5 3 4 7 3 2" xfId="27958" xr:uid="{00000000-0005-0000-0000-0000A0920000}"/>
    <cellStyle name="Normal 5 3 4 7 4" xfId="20267" xr:uid="{00000000-0005-0000-0000-0000A1920000}"/>
    <cellStyle name="Normal 5 3 4 7 4 2" xfId="32843" xr:uid="{00000000-0005-0000-0000-0000A2920000}"/>
    <cellStyle name="Normal 5 3 4 7 5" xfId="10776" xr:uid="{00000000-0005-0000-0000-0000A3920000}"/>
    <cellStyle name="Normal 5 3 4 7 6" xfId="22917" xr:uid="{00000000-0005-0000-0000-0000A4920000}"/>
    <cellStyle name="Normal 5 3 4 7 7" xfId="37747" xr:uid="{00000000-0005-0000-0000-0000A5920000}"/>
    <cellStyle name="Normal 5 3 4 7 8" xfId="42815" xr:uid="{89575C32-BA57-401D-97CC-ABBA000627D4}"/>
    <cellStyle name="Normal 5 3 4 8" xfId="2728" xr:uid="{00000000-0005-0000-0000-0000A6920000}"/>
    <cellStyle name="Normal 5 3 4 8 2" xfId="16838" xr:uid="{00000000-0005-0000-0000-0000A7920000}"/>
    <cellStyle name="Normal 5 3 4 8 2 2" xfId="29731" xr:uid="{00000000-0005-0000-0000-0000A8920000}"/>
    <cellStyle name="Normal 5 3 4 8 3" xfId="12549" xr:uid="{00000000-0005-0000-0000-0000A9920000}"/>
    <cellStyle name="Normal 5 3 4 8 3 2" xfId="34616" xr:uid="{00000000-0005-0000-0000-0000AA920000}"/>
    <cellStyle name="Normal 5 3 4 8 4" xfId="7671" xr:uid="{00000000-0005-0000-0000-0000AB920000}"/>
    <cellStyle name="Normal 5 3 4 8 5" xfId="24794" xr:uid="{00000000-0005-0000-0000-0000AC920000}"/>
    <cellStyle name="Normal 5 3 4 8 6" xfId="39623" xr:uid="{00000000-0005-0000-0000-0000AD920000}"/>
    <cellStyle name="Normal 5 3 4 8 7" xfId="44688" xr:uid="{507D9CF0-5403-428E-9610-F635B884F502}"/>
    <cellStyle name="Normal 5 3 4 9" xfId="5200" xr:uid="{00000000-0005-0000-0000-0000AE920000}"/>
    <cellStyle name="Normal 5 3 4 9 2" xfId="27293" xr:uid="{00000000-0005-0000-0000-0000AF920000}"/>
    <cellStyle name="Normal 5 3 5" xfId="547" xr:uid="{00000000-0005-0000-0000-0000B0920000}"/>
    <cellStyle name="Normal 5 3 5 10" xfId="19495" xr:uid="{00000000-0005-0000-0000-0000B1920000}"/>
    <cellStyle name="Normal 5 3 5 11" xfId="19907" xr:uid="{00000000-0005-0000-0000-0000B2920000}"/>
    <cellStyle name="Normal 5 3 5 12" xfId="10434" xr:uid="{00000000-0005-0000-0000-0000B3920000}"/>
    <cellStyle name="Normal 5 3 5 13" xfId="22575" xr:uid="{00000000-0005-0000-0000-0000B4920000}"/>
    <cellStyle name="Normal 5 3 5 14" xfId="37405" xr:uid="{00000000-0005-0000-0000-0000B5920000}"/>
    <cellStyle name="Normal 5 3 5 15" xfId="42473" xr:uid="{417FAA37-7FD3-4E9C-B045-0366A768B054}"/>
    <cellStyle name="Normal 5 3 5 2" xfId="788" xr:uid="{00000000-0005-0000-0000-0000B6920000}"/>
    <cellStyle name="Normal 5 3 5 2 10" xfId="37610" xr:uid="{00000000-0005-0000-0000-0000B7920000}"/>
    <cellStyle name="Normal 5 3 5 2 11" xfId="42678" xr:uid="{76105D98-9797-49D8-8180-78135413F034}"/>
    <cellStyle name="Normal 5 3 5 2 2" xfId="2363" xr:uid="{00000000-0005-0000-0000-0000B8920000}"/>
    <cellStyle name="Normal 5 3 5 2 2 2" xfId="4805" xr:uid="{00000000-0005-0000-0000-0000B9920000}"/>
    <cellStyle name="Normal 5 3 5 2 2 2 2" xfId="18915" xr:uid="{00000000-0005-0000-0000-0000BA920000}"/>
    <cellStyle name="Normal 5 3 5 2 2 2 2 2" xfId="31808" xr:uid="{00000000-0005-0000-0000-0000BB920000}"/>
    <cellStyle name="Normal 5 3 5 2 2 2 3" xfId="14626" xr:uid="{00000000-0005-0000-0000-0000BC920000}"/>
    <cellStyle name="Normal 5 3 5 2 2 2 3 2" xfId="36693" xr:uid="{00000000-0005-0000-0000-0000BD920000}"/>
    <cellStyle name="Normal 5 3 5 2 2 2 4" xfId="9748" xr:uid="{00000000-0005-0000-0000-0000BE920000}"/>
    <cellStyle name="Normal 5 3 5 2 2 2 5" xfId="26873" xr:uid="{00000000-0005-0000-0000-0000BF920000}"/>
    <cellStyle name="Normal 5 3 5 2 2 2 6" xfId="41702" xr:uid="{00000000-0005-0000-0000-0000C0920000}"/>
    <cellStyle name="Normal 5 3 5 2 2 2 7" xfId="46765" xr:uid="{84AEC75E-CC62-4E9F-8840-C32632F0AB63}"/>
    <cellStyle name="Normal 5 3 5 2 2 3" xfId="7279" xr:uid="{00000000-0005-0000-0000-0000C1920000}"/>
    <cellStyle name="Normal 5 3 5 2 2 3 2" xfId="29372" xr:uid="{00000000-0005-0000-0000-0000C2920000}"/>
    <cellStyle name="Normal 5 3 5 2 2 4" xfId="16440" xr:uid="{00000000-0005-0000-0000-0000C3920000}"/>
    <cellStyle name="Normal 5 3 5 2 2 4 2" xfId="34257" xr:uid="{00000000-0005-0000-0000-0000C4920000}"/>
    <cellStyle name="Normal 5 3 5 2 2 5" xfId="21681" xr:uid="{00000000-0005-0000-0000-0000C5920000}"/>
    <cellStyle name="Normal 5 3 5 2 2 6" xfId="12190" xr:uid="{00000000-0005-0000-0000-0000C6920000}"/>
    <cellStyle name="Normal 5 3 5 2 2 7" xfId="24331" xr:uid="{00000000-0005-0000-0000-0000C7920000}"/>
    <cellStyle name="Normal 5 3 5 2 2 8" xfId="39161" xr:uid="{00000000-0005-0000-0000-0000C8920000}"/>
    <cellStyle name="Normal 5 3 5 2 2 9" xfId="44229" xr:uid="{5AD38FBE-5E1F-4DF5-9B50-537C6117B8E6}"/>
    <cellStyle name="Normal 5 3 5 2 3" xfId="1750" xr:uid="{00000000-0005-0000-0000-0000C9920000}"/>
    <cellStyle name="Normal 5 3 5 2 3 2" xfId="4192" xr:uid="{00000000-0005-0000-0000-0000CA920000}"/>
    <cellStyle name="Normal 5 3 5 2 3 2 2" xfId="18302" xr:uid="{00000000-0005-0000-0000-0000CB920000}"/>
    <cellStyle name="Normal 5 3 5 2 3 2 2 2" xfId="31195" xr:uid="{00000000-0005-0000-0000-0000CC920000}"/>
    <cellStyle name="Normal 5 3 5 2 3 2 3" xfId="14013" xr:uid="{00000000-0005-0000-0000-0000CD920000}"/>
    <cellStyle name="Normal 5 3 5 2 3 2 3 2" xfId="36080" xr:uid="{00000000-0005-0000-0000-0000CE920000}"/>
    <cellStyle name="Normal 5 3 5 2 3 2 4" xfId="9135" xr:uid="{00000000-0005-0000-0000-0000CF920000}"/>
    <cellStyle name="Normal 5 3 5 2 3 2 5" xfId="26260" xr:uid="{00000000-0005-0000-0000-0000D0920000}"/>
    <cellStyle name="Normal 5 3 5 2 3 2 6" xfId="41089" xr:uid="{00000000-0005-0000-0000-0000D1920000}"/>
    <cellStyle name="Normal 5 3 5 2 3 2 7" xfId="46152" xr:uid="{C4953608-B5EC-4D58-8A67-B79328A54859}"/>
    <cellStyle name="Normal 5 3 5 2 3 3" xfId="6666" xr:uid="{00000000-0005-0000-0000-0000D2920000}"/>
    <cellStyle name="Normal 5 3 5 2 3 3 2" xfId="28759" xr:uid="{00000000-0005-0000-0000-0000D3920000}"/>
    <cellStyle name="Normal 5 3 5 2 3 4" xfId="21068" xr:uid="{00000000-0005-0000-0000-0000D4920000}"/>
    <cellStyle name="Normal 5 3 5 2 3 4 2" xfId="33644" xr:uid="{00000000-0005-0000-0000-0000D5920000}"/>
    <cellStyle name="Normal 5 3 5 2 3 5" xfId="11577" xr:uid="{00000000-0005-0000-0000-0000D6920000}"/>
    <cellStyle name="Normal 5 3 5 2 3 6" xfId="23718" xr:uid="{00000000-0005-0000-0000-0000D7920000}"/>
    <cellStyle name="Normal 5 3 5 2 3 7" xfId="38548" xr:uid="{00000000-0005-0000-0000-0000D8920000}"/>
    <cellStyle name="Normal 5 3 5 2 3 8" xfId="43616" xr:uid="{DCBADF94-12C4-4BFF-8EB9-A184EE295BE1}"/>
    <cellStyle name="Normal 5 3 5 2 4" xfId="3254" xr:uid="{00000000-0005-0000-0000-0000D9920000}"/>
    <cellStyle name="Normal 5 3 5 2 4 2" xfId="17364" xr:uid="{00000000-0005-0000-0000-0000DA920000}"/>
    <cellStyle name="Normal 5 3 5 2 4 2 2" xfId="30257" xr:uid="{00000000-0005-0000-0000-0000DB920000}"/>
    <cellStyle name="Normal 5 3 5 2 4 3" xfId="13075" xr:uid="{00000000-0005-0000-0000-0000DC920000}"/>
    <cellStyle name="Normal 5 3 5 2 4 3 2" xfId="35142" xr:uid="{00000000-0005-0000-0000-0000DD920000}"/>
    <cellStyle name="Normal 5 3 5 2 4 4" xfId="8197" xr:uid="{00000000-0005-0000-0000-0000DE920000}"/>
    <cellStyle name="Normal 5 3 5 2 4 5" xfId="25322" xr:uid="{00000000-0005-0000-0000-0000DF920000}"/>
    <cellStyle name="Normal 5 3 5 2 4 6" xfId="40151" xr:uid="{00000000-0005-0000-0000-0000E0920000}"/>
    <cellStyle name="Normal 5 3 5 2 4 7" xfId="45214" xr:uid="{31F9F4E1-E08D-4CAF-A263-B25E42491C72}"/>
    <cellStyle name="Normal 5 3 5 2 5" xfId="5728" xr:uid="{00000000-0005-0000-0000-0000E1920000}"/>
    <cellStyle name="Normal 5 3 5 2 5 2" xfId="27821" xr:uid="{00000000-0005-0000-0000-0000E2920000}"/>
    <cellStyle name="Normal 5 3 5 2 6" xfId="15827" xr:uid="{00000000-0005-0000-0000-0000E3920000}"/>
    <cellStyle name="Normal 5 3 5 2 6 2" xfId="32706" xr:uid="{00000000-0005-0000-0000-0000E4920000}"/>
    <cellStyle name="Normal 5 3 5 2 7" xfId="20130" xr:uid="{00000000-0005-0000-0000-0000E5920000}"/>
    <cellStyle name="Normal 5 3 5 2 8" xfId="10639" xr:uid="{00000000-0005-0000-0000-0000E6920000}"/>
    <cellStyle name="Normal 5 3 5 2 9" xfId="22780" xr:uid="{00000000-0005-0000-0000-0000E7920000}"/>
    <cellStyle name="Normal 5 3 5 3" xfId="1545" xr:uid="{00000000-0005-0000-0000-0000E8920000}"/>
    <cellStyle name="Normal 5 3 5 3 2" xfId="3987" xr:uid="{00000000-0005-0000-0000-0000E9920000}"/>
    <cellStyle name="Normal 5 3 5 3 2 2" xfId="18097" xr:uid="{00000000-0005-0000-0000-0000EA920000}"/>
    <cellStyle name="Normal 5 3 5 3 2 2 2" xfId="30990" xr:uid="{00000000-0005-0000-0000-0000EB920000}"/>
    <cellStyle name="Normal 5 3 5 3 2 3" xfId="13808" xr:uid="{00000000-0005-0000-0000-0000EC920000}"/>
    <cellStyle name="Normal 5 3 5 3 2 3 2" xfId="35875" xr:uid="{00000000-0005-0000-0000-0000ED920000}"/>
    <cellStyle name="Normal 5 3 5 3 2 4" xfId="8930" xr:uid="{00000000-0005-0000-0000-0000EE920000}"/>
    <cellStyle name="Normal 5 3 5 3 2 5" xfId="26055" xr:uid="{00000000-0005-0000-0000-0000EF920000}"/>
    <cellStyle name="Normal 5 3 5 3 2 6" xfId="40884" xr:uid="{00000000-0005-0000-0000-0000F0920000}"/>
    <cellStyle name="Normal 5 3 5 3 2 7" xfId="45947" xr:uid="{0BDEC887-DEAA-4416-82F0-3747679C4995}"/>
    <cellStyle name="Normal 5 3 5 3 3" xfId="6461" xr:uid="{00000000-0005-0000-0000-0000F1920000}"/>
    <cellStyle name="Normal 5 3 5 3 3 2" xfId="28554" xr:uid="{00000000-0005-0000-0000-0000F2920000}"/>
    <cellStyle name="Normal 5 3 5 3 4" xfId="15604" xr:uid="{00000000-0005-0000-0000-0000F3920000}"/>
    <cellStyle name="Normal 5 3 5 3 4 2" xfId="33439" xr:uid="{00000000-0005-0000-0000-0000F4920000}"/>
    <cellStyle name="Normal 5 3 5 3 5" xfId="20863" xr:uid="{00000000-0005-0000-0000-0000F5920000}"/>
    <cellStyle name="Normal 5 3 5 3 6" xfId="11372" xr:uid="{00000000-0005-0000-0000-0000F6920000}"/>
    <cellStyle name="Normal 5 3 5 3 7" xfId="23513" xr:uid="{00000000-0005-0000-0000-0000F7920000}"/>
    <cellStyle name="Normal 5 3 5 3 8" xfId="38343" xr:uid="{00000000-0005-0000-0000-0000F8920000}"/>
    <cellStyle name="Normal 5 3 5 3 9" xfId="43411" xr:uid="{4BA6F548-BDD7-45F3-8314-AEF9512C0F6E}"/>
    <cellStyle name="Normal 5 3 5 4" xfId="2158" xr:uid="{00000000-0005-0000-0000-0000F9920000}"/>
    <cellStyle name="Normal 5 3 5 4 2" xfId="4600" xr:uid="{00000000-0005-0000-0000-0000FA920000}"/>
    <cellStyle name="Normal 5 3 5 4 2 2" xfId="18710" xr:uid="{00000000-0005-0000-0000-0000FB920000}"/>
    <cellStyle name="Normal 5 3 5 4 2 2 2" xfId="31603" xr:uid="{00000000-0005-0000-0000-0000FC920000}"/>
    <cellStyle name="Normal 5 3 5 4 2 3" xfId="14421" xr:uid="{00000000-0005-0000-0000-0000FD920000}"/>
    <cellStyle name="Normal 5 3 5 4 2 3 2" xfId="36488" xr:uid="{00000000-0005-0000-0000-0000FE920000}"/>
    <cellStyle name="Normal 5 3 5 4 2 4" xfId="9543" xr:uid="{00000000-0005-0000-0000-0000FF920000}"/>
    <cellStyle name="Normal 5 3 5 4 2 5" xfId="26668" xr:uid="{00000000-0005-0000-0000-000000930000}"/>
    <cellStyle name="Normal 5 3 5 4 2 6" xfId="41497" xr:uid="{00000000-0005-0000-0000-000001930000}"/>
    <cellStyle name="Normal 5 3 5 4 2 7" xfId="46560" xr:uid="{E809C2A0-012C-4633-8407-BB7B623B1209}"/>
    <cellStyle name="Normal 5 3 5 4 3" xfId="7074" xr:uid="{00000000-0005-0000-0000-000002930000}"/>
    <cellStyle name="Normal 5 3 5 4 3 2" xfId="29167" xr:uid="{00000000-0005-0000-0000-000003930000}"/>
    <cellStyle name="Normal 5 3 5 4 4" xfId="16235" xr:uid="{00000000-0005-0000-0000-000004930000}"/>
    <cellStyle name="Normal 5 3 5 4 4 2" xfId="34052" xr:uid="{00000000-0005-0000-0000-000005930000}"/>
    <cellStyle name="Normal 5 3 5 4 5" xfId="21476" xr:uid="{00000000-0005-0000-0000-000006930000}"/>
    <cellStyle name="Normal 5 3 5 4 6" xfId="11985" xr:uid="{00000000-0005-0000-0000-000007930000}"/>
    <cellStyle name="Normal 5 3 5 4 7" xfId="24126" xr:uid="{00000000-0005-0000-0000-000008930000}"/>
    <cellStyle name="Normal 5 3 5 4 8" xfId="38956" xr:uid="{00000000-0005-0000-0000-000009930000}"/>
    <cellStyle name="Normal 5 3 5 4 9" xfId="44024" xr:uid="{3D2B0787-EDB1-4693-B93B-78E7F9F1C21B}"/>
    <cellStyle name="Normal 5 3 5 5" xfId="2640" xr:uid="{00000000-0005-0000-0000-00000A930000}"/>
    <cellStyle name="Normal 5 3 5 5 2" xfId="5079" xr:uid="{00000000-0005-0000-0000-00000B930000}"/>
    <cellStyle name="Normal 5 3 5 5 2 2" xfId="19189" xr:uid="{00000000-0005-0000-0000-00000C930000}"/>
    <cellStyle name="Normal 5 3 5 5 2 2 2" xfId="32082" xr:uid="{00000000-0005-0000-0000-00000D930000}"/>
    <cellStyle name="Normal 5 3 5 5 2 3" xfId="14900" xr:uid="{00000000-0005-0000-0000-00000E930000}"/>
    <cellStyle name="Normal 5 3 5 5 2 3 2" xfId="36967" xr:uid="{00000000-0005-0000-0000-00000F930000}"/>
    <cellStyle name="Normal 5 3 5 5 2 4" xfId="10022" xr:uid="{00000000-0005-0000-0000-000010930000}"/>
    <cellStyle name="Normal 5 3 5 5 2 5" xfId="27147" xr:uid="{00000000-0005-0000-0000-000011930000}"/>
    <cellStyle name="Normal 5 3 5 5 2 6" xfId="41976" xr:uid="{00000000-0005-0000-0000-000012930000}"/>
    <cellStyle name="Normal 5 3 5 5 2 7" xfId="47039" xr:uid="{284D0127-969F-49DB-B165-E6B2FF7623F4}"/>
    <cellStyle name="Normal 5 3 5 5 3" xfId="7553" xr:uid="{00000000-0005-0000-0000-000013930000}"/>
    <cellStyle name="Normal 5 3 5 5 3 2" xfId="29646" xr:uid="{00000000-0005-0000-0000-000014930000}"/>
    <cellStyle name="Normal 5 3 5 5 4" xfId="16715" xr:uid="{00000000-0005-0000-0000-000015930000}"/>
    <cellStyle name="Normal 5 3 5 5 4 2" xfId="34531" xr:uid="{00000000-0005-0000-0000-000016930000}"/>
    <cellStyle name="Normal 5 3 5 5 5" xfId="21956" xr:uid="{00000000-0005-0000-0000-000017930000}"/>
    <cellStyle name="Normal 5 3 5 5 6" xfId="12464" xr:uid="{00000000-0005-0000-0000-000018930000}"/>
    <cellStyle name="Normal 5 3 5 5 7" xfId="24605" xr:uid="{00000000-0005-0000-0000-000019930000}"/>
    <cellStyle name="Normal 5 3 5 5 8" xfId="39435" xr:uid="{00000000-0005-0000-0000-00001A930000}"/>
    <cellStyle name="Normal 5 3 5 5 9" xfId="44503" xr:uid="{4A2A90F7-33E4-4EAD-AB87-2221601FE4E0}"/>
    <cellStyle name="Normal 5 3 5 6" xfId="1103" xr:uid="{00000000-0005-0000-0000-00001B930000}"/>
    <cellStyle name="Normal 5 3 5 6 2" xfId="3548" xr:uid="{00000000-0005-0000-0000-00001C930000}"/>
    <cellStyle name="Normal 5 3 5 6 2 2" xfId="17658" xr:uid="{00000000-0005-0000-0000-00001D930000}"/>
    <cellStyle name="Normal 5 3 5 6 2 2 2" xfId="30551" xr:uid="{00000000-0005-0000-0000-00001E930000}"/>
    <cellStyle name="Normal 5 3 5 6 2 3" xfId="13369" xr:uid="{00000000-0005-0000-0000-00001F930000}"/>
    <cellStyle name="Normal 5 3 5 6 2 3 2" xfId="35436" xr:uid="{00000000-0005-0000-0000-000020930000}"/>
    <cellStyle name="Normal 5 3 5 6 2 4" xfId="8491" xr:uid="{00000000-0005-0000-0000-000021930000}"/>
    <cellStyle name="Normal 5 3 5 6 2 5" xfId="25616" xr:uid="{00000000-0005-0000-0000-000022930000}"/>
    <cellStyle name="Normal 5 3 5 6 2 6" xfId="40445" xr:uid="{00000000-0005-0000-0000-000023930000}"/>
    <cellStyle name="Normal 5 3 5 6 2 7" xfId="45508" xr:uid="{EC865707-8975-4789-9E0A-A9BD6194CF6E}"/>
    <cellStyle name="Normal 5 3 5 6 3" xfId="6022" xr:uid="{00000000-0005-0000-0000-000024930000}"/>
    <cellStyle name="Normal 5 3 5 6 3 2" xfId="28115" xr:uid="{00000000-0005-0000-0000-000025930000}"/>
    <cellStyle name="Normal 5 3 5 6 4" xfId="20424" xr:uid="{00000000-0005-0000-0000-000026930000}"/>
    <cellStyle name="Normal 5 3 5 6 4 2" xfId="33000" xr:uid="{00000000-0005-0000-0000-000027930000}"/>
    <cellStyle name="Normal 5 3 5 6 5" xfId="10933" xr:uid="{00000000-0005-0000-0000-000028930000}"/>
    <cellStyle name="Normal 5 3 5 6 6" xfId="23074" xr:uid="{00000000-0005-0000-0000-000029930000}"/>
    <cellStyle name="Normal 5 3 5 6 7" xfId="37904" xr:uid="{00000000-0005-0000-0000-00002A930000}"/>
    <cellStyle name="Normal 5 3 5 6 8" xfId="42972" xr:uid="{B2AF8180-F86E-4648-9CC2-6F95B39AD161}"/>
    <cellStyle name="Normal 5 3 5 7" xfId="3049" xr:uid="{00000000-0005-0000-0000-00002B930000}"/>
    <cellStyle name="Normal 5 3 5 7 2" xfId="17159" xr:uid="{00000000-0005-0000-0000-00002C930000}"/>
    <cellStyle name="Normal 5 3 5 7 2 2" xfId="30052" xr:uid="{00000000-0005-0000-0000-00002D930000}"/>
    <cellStyle name="Normal 5 3 5 7 3" xfId="12870" xr:uid="{00000000-0005-0000-0000-00002E930000}"/>
    <cellStyle name="Normal 5 3 5 7 3 2" xfId="34937" xr:uid="{00000000-0005-0000-0000-00002F930000}"/>
    <cellStyle name="Normal 5 3 5 7 4" xfId="7992" xr:uid="{00000000-0005-0000-0000-000030930000}"/>
    <cellStyle name="Normal 5 3 5 7 5" xfId="25117" xr:uid="{00000000-0005-0000-0000-000031930000}"/>
    <cellStyle name="Normal 5 3 5 7 6" xfId="39946" xr:uid="{00000000-0005-0000-0000-000032930000}"/>
    <cellStyle name="Normal 5 3 5 7 7" xfId="45009" xr:uid="{C28B4112-8854-4A8C-9FFB-D072F62F8FD2}"/>
    <cellStyle name="Normal 5 3 5 8" xfId="5523" xr:uid="{00000000-0005-0000-0000-000033930000}"/>
    <cellStyle name="Normal 5 3 5 8 2" xfId="27616" xr:uid="{00000000-0005-0000-0000-000034930000}"/>
    <cellStyle name="Normal 5 3 5 9" xfId="15165" xr:uid="{00000000-0005-0000-0000-000035930000}"/>
    <cellStyle name="Normal 5 3 5 9 2" xfId="32501" xr:uid="{00000000-0005-0000-0000-000036930000}"/>
    <cellStyle name="Normal 5 3 6" xfId="372" xr:uid="{00000000-0005-0000-0000-000037930000}"/>
    <cellStyle name="Normal 5 3 6 10" xfId="22405" xr:uid="{00000000-0005-0000-0000-000038930000}"/>
    <cellStyle name="Normal 5 3 6 11" xfId="37235" xr:uid="{00000000-0005-0000-0000-000039930000}"/>
    <cellStyle name="Normal 5 3 6 12" xfId="42303" xr:uid="{78AD6E40-6B86-4B72-9764-D92B8F7DA58F}"/>
    <cellStyle name="Normal 5 3 6 2" xfId="1375" xr:uid="{00000000-0005-0000-0000-00003A930000}"/>
    <cellStyle name="Normal 5 3 6 2 2" xfId="3817" xr:uid="{00000000-0005-0000-0000-00003B930000}"/>
    <cellStyle name="Normal 5 3 6 2 2 2" xfId="17927" xr:uid="{00000000-0005-0000-0000-00003C930000}"/>
    <cellStyle name="Normal 5 3 6 2 2 2 2" xfId="30820" xr:uid="{00000000-0005-0000-0000-00003D930000}"/>
    <cellStyle name="Normal 5 3 6 2 2 3" xfId="13638" xr:uid="{00000000-0005-0000-0000-00003E930000}"/>
    <cellStyle name="Normal 5 3 6 2 2 3 2" xfId="35705" xr:uid="{00000000-0005-0000-0000-00003F930000}"/>
    <cellStyle name="Normal 5 3 6 2 2 4" xfId="8760" xr:uid="{00000000-0005-0000-0000-000040930000}"/>
    <cellStyle name="Normal 5 3 6 2 2 5" xfId="25885" xr:uid="{00000000-0005-0000-0000-000041930000}"/>
    <cellStyle name="Normal 5 3 6 2 2 6" xfId="40714" xr:uid="{00000000-0005-0000-0000-000042930000}"/>
    <cellStyle name="Normal 5 3 6 2 2 7" xfId="45777" xr:uid="{114DFD91-23F4-4BFD-B529-DF7EC51224C4}"/>
    <cellStyle name="Normal 5 3 6 2 3" xfId="6291" xr:uid="{00000000-0005-0000-0000-000043930000}"/>
    <cellStyle name="Normal 5 3 6 2 3 2" xfId="28384" xr:uid="{00000000-0005-0000-0000-000044930000}"/>
    <cellStyle name="Normal 5 3 6 2 4" xfId="15434" xr:uid="{00000000-0005-0000-0000-000045930000}"/>
    <cellStyle name="Normal 5 3 6 2 4 2" xfId="33269" xr:uid="{00000000-0005-0000-0000-000046930000}"/>
    <cellStyle name="Normal 5 3 6 2 5" xfId="20693" xr:uid="{00000000-0005-0000-0000-000047930000}"/>
    <cellStyle name="Normal 5 3 6 2 6" xfId="11202" xr:uid="{00000000-0005-0000-0000-000048930000}"/>
    <cellStyle name="Normal 5 3 6 2 7" xfId="23343" xr:uid="{00000000-0005-0000-0000-000049930000}"/>
    <cellStyle name="Normal 5 3 6 2 8" xfId="38173" xr:uid="{00000000-0005-0000-0000-00004A930000}"/>
    <cellStyle name="Normal 5 3 6 2 9" xfId="43241" xr:uid="{C6C4FAB4-319B-418C-AF76-D003858990BD}"/>
    <cellStyle name="Normal 5 3 6 3" xfId="1988" xr:uid="{00000000-0005-0000-0000-00004B930000}"/>
    <cellStyle name="Normal 5 3 6 3 2" xfId="4430" xr:uid="{00000000-0005-0000-0000-00004C930000}"/>
    <cellStyle name="Normal 5 3 6 3 2 2" xfId="18540" xr:uid="{00000000-0005-0000-0000-00004D930000}"/>
    <cellStyle name="Normal 5 3 6 3 2 2 2" xfId="31433" xr:uid="{00000000-0005-0000-0000-00004E930000}"/>
    <cellStyle name="Normal 5 3 6 3 2 3" xfId="14251" xr:uid="{00000000-0005-0000-0000-00004F930000}"/>
    <cellStyle name="Normal 5 3 6 3 2 3 2" xfId="36318" xr:uid="{00000000-0005-0000-0000-000050930000}"/>
    <cellStyle name="Normal 5 3 6 3 2 4" xfId="9373" xr:uid="{00000000-0005-0000-0000-000051930000}"/>
    <cellStyle name="Normal 5 3 6 3 2 5" xfId="26498" xr:uid="{00000000-0005-0000-0000-000052930000}"/>
    <cellStyle name="Normal 5 3 6 3 2 6" xfId="41327" xr:uid="{00000000-0005-0000-0000-000053930000}"/>
    <cellStyle name="Normal 5 3 6 3 2 7" xfId="46390" xr:uid="{9D9B3C43-5472-4B8D-A472-BB660D3C7B29}"/>
    <cellStyle name="Normal 5 3 6 3 3" xfId="6904" xr:uid="{00000000-0005-0000-0000-000054930000}"/>
    <cellStyle name="Normal 5 3 6 3 3 2" xfId="28997" xr:uid="{00000000-0005-0000-0000-000055930000}"/>
    <cellStyle name="Normal 5 3 6 3 4" xfId="16065" xr:uid="{00000000-0005-0000-0000-000056930000}"/>
    <cellStyle name="Normal 5 3 6 3 4 2" xfId="33882" xr:uid="{00000000-0005-0000-0000-000057930000}"/>
    <cellStyle name="Normal 5 3 6 3 5" xfId="21306" xr:uid="{00000000-0005-0000-0000-000058930000}"/>
    <cellStyle name="Normal 5 3 6 3 6" xfId="11815" xr:uid="{00000000-0005-0000-0000-000059930000}"/>
    <cellStyle name="Normal 5 3 6 3 7" xfId="23956" xr:uid="{00000000-0005-0000-0000-00005A930000}"/>
    <cellStyle name="Normal 5 3 6 3 8" xfId="38786" xr:uid="{00000000-0005-0000-0000-00005B930000}"/>
    <cellStyle name="Normal 5 3 6 3 9" xfId="43854" xr:uid="{6F430845-67A1-4437-963C-2B2A597A33D0}"/>
    <cellStyle name="Normal 5 3 6 4" xfId="1153" xr:uid="{00000000-0005-0000-0000-00005C930000}"/>
    <cellStyle name="Normal 5 3 6 4 2" xfId="3598" xr:uid="{00000000-0005-0000-0000-00005D930000}"/>
    <cellStyle name="Normal 5 3 6 4 2 2" xfId="17708" xr:uid="{00000000-0005-0000-0000-00005E930000}"/>
    <cellStyle name="Normal 5 3 6 4 2 2 2" xfId="30601" xr:uid="{00000000-0005-0000-0000-00005F930000}"/>
    <cellStyle name="Normal 5 3 6 4 2 3" xfId="13419" xr:uid="{00000000-0005-0000-0000-000060930000}"/>
    <cellStyle name="Normal 5 3 6 4 2 3 2" xfId="35486" xr:uid="{00000000-0005-0000-0000-000061930000}"/>
    <cellStyle name="Normal 5 3 6 4 2 4" xfId="8541" xr:uid="{00000000-0005-0000-0000-000062930000}"/>
    <cellStyle name="Normal 5 3 6 4 2 5" xfId="25666" xr:uid="{00000000-0005-0000-0000-000063930000}"/>
    <cellStyle name="Normal 5 3 6 4 2 6" xfId="40495" xr:uid="{00000000-0005-0000-0000-000064930000}"/>
    <cellStyle name="Normal 5 3 6 4 2 7" xfId="45558" xr:uid="{B9F58427-72EE-42AF-8792-2362E4F72AA0}"/>
    <cellStyle name="Normal 5 3 6 4 3" xfId="6072" xr:uid="{00000000-0005-0000-0000-000065930000}"/>
    <cellStyle name="Normal 5 3 6 4 3 2" xfId="28165" xr:uid="{00000000-0005-0000-0000-000066930000}"/>
    <cellStyle name="Normal 5 3 6 4 4" xfId="20474" xr:uid="{00000000-0005-0000-0000-000067930000}"/>
    <cellStyle name="Normal 5 3 6 4 4 2" xfId="33050" xr:uid="{00000000-0005-0000-0000-000068930000}"/>
    <cellStyle name="Normal 5 3 6 4 5" xfId="10983" xr:uid="{00000000-0005-0000-0000-000069930000}"/>
    <cellStyle name="Normal 5 3 6 4 6" xfId="23124" xr:uid="{00000000-0005-0000-0000-00006A930000}"/>
    <cellStyle name="Normal 5 3 6 4 7" xfId="37954" xr:uid="{00000000-0005-0000-0000-00006B930000}"/>
    <cellStyle name="Normal 5 3 6 4 8" xfId="43022" xr:uid="{2B1B89C4-E588-4049-BB3A-3EC0F22340B6}"/>
    <cellStyle name="Normal 5 3 6 5" xfId="2879" xr:uid="{00000000-0005-0000-0000-00006C930000}"/>
    <cellStyle name="Normal 5 3 6 5 2" xfId="16989" xr:uid="{00000000-0005-0000-0000-00006D930000}"/>
    <cellStyle name="Normal 5 3 6 5 2 2" xfId="29882" xr:uid="{00000000-0005-0000-0000-00006E930000}"/>
    <cellStyle name="Normal 5 3 6 5 3" xfId="12700" xr:uid="{00000000-0005-0000-0000-00006F930000}"/>
    <cellStyle name="Normal 5 3 6 5 3 2" xfId="34767" xr:uid="{00000000-0005-0000-0000-000070930000}"/>
    <cellStyle name="Normal 5 3 6 5 4" xfId="7822" xr:uid="{00000000-0005-0000-0000-000071930000}"/>
    <cellStyle name="Normal 5 3 6 5 5" xfId="24947" xr:uid="{00000000-0005-0000-0000-000072930000}"/>
    <cellStyle name="Normal 5 3 6 5 6" xfId="39776" xr:uid="{00000000-0005-0000-0000-000073930000}"/>
    <cellStyle name="Normal 5 3 6 5 7" xfId="44839" xr:uid="{FB9ED6D7-B53F-407E-8727-6E1C507B2955}"/>
    <cellStyle name="Normal 5 3 6 6" xfId="5353" xr:uid="{00000000-0005-0000-0000-000074930000}"/>
    <cellStyle name="Normal 5 3 6 6 2" xfId="27446" xr:uid="{00000000-0005-0000-0000-000075930000}"/>
    <cellStyle name="Normal 5 3 6 7" xfId="15215" xr:uid="{00000000-0005-0000-0000-000076930000}"/>
    <cellStyle name="Normal 5 3 6 7 2" xfId="32331" xr:uid="{00000000-0005-0000-0000-000077930000}"/>
    <cellStyle name="Normal 5 3 6 8" xfId="19737" xr:uid="{00000000-0005-0000-0000-000078930000}"/>
    <cellStyle name="Normal 5 3 6 9" xfId="10264" xr:uid="{00000000-0005-0000-0000-000079930000}"/>
    <cellStyle name="Normal 5 3 7" xfId="784" xr:uid="{00000000-0005-0000-0000-00007A930000}"/>
    <cellStyle name="Normal 5 3 7 10" xfId="37606" xr:uid="{00000000-0005-0000-0000-00007B930000}"/>
    <cellStyle name="Normal 5 3 7 11" xfId="42674" xr:uid="{425377AA-7C10-4BFB-83A6-C172FFEA10EC}"/>
    <cellStyle name="Normal 5 3 7 2" xfId="2359" xr:uid="{00000000-0005-0000-0000-00007C930000}"/>
    <cellStyle name="Normal 5 3 7 2 2" xfId="4801" xr:uid="{00000000-0005-0000-0000-00007D930000}"/>
    <cellStyle name="Normal 5 3 7 2 2 2" xfId="18911" xr:uid="{00000000-0005-0000-0000-00007E930000}"/>
    <cellStyle name="Normal 5 3 7 2 2 2 2" xfId="31804" xr:uid="{00000000-0005-0000-0000-00007F930000}"/>
    <cellStyle name="Normal 5 3 7 2 2 3" xfId="14622" xr:uid="{00000000-0005-0000-0000-000080930000}"/>
    <cellStyle name="Normal 5 3 7 2 2 3 2" xfId="36689" xr:uid="{00000000-0005-0000-0000-000081930000}"/>
    <cellStyle name="Normal 5 3 7 2 2 4" xfId="9744" xr:uid="{00000000-0005-0000-0000-000082930000}"/>
    <cellStyle name="Normal 5 3 7 2 2 5" xfId="26869" xr:uid="{00000000-0005-0000-0000-000083930000}"/>
    <cellStyle name="Normal 5 3 7 2 2 6" xfId="41698" xr:uid="{00000000-0005-0000-0000-000084930000}"/>
    <cellStyle name="Normal 5 3 7 2 2 7" xfId="46761" xr:uid="{8157A9CE-F526-4F13-B633-5EAC3516036B}"/>
    <cellStyle name="Normal 5 3 7 2 3" xfId="7275" xr:uid="{00000000-0005-0000-0000-000085930000}"/>
    <cellStyle name="Normal 5 3 7 2 3 2" xfId="29368" xr:uid="{00000000-0005-0000-0000-000086930000}"/>
    <cellStyle name="Normal 5 3 7 2 4" xfId="16436" xr:uid="{00000000-0005-0000-0000-000087930000}"/>
    <cellStyle name="Normal 5 3 7 2 4 2" xfId="34253" xr:uid="{00000000-0005-0000-0000-000088930000}"/>
    <cellStyle name="Normal 5 3 7 2 5" xfId="21677" xr:uid="{00000000-0005-0000-0000-000089930000}"/>
    <cellStyle name="Normal 5 3 7 2 6" xfId="12186" xr:uid="{00000000-0005-0000-0000-00008A930000}"/>
    <cellStyle name="Normal 5 3 7 2 7" xfId="24327" xr:uid="{00000000-0005-0000-0000-00008B930000}"/>
    <cellStyle name="Normal 5 3 7 2 8" xfId="39157" xr:uid="{00000000-0005-0000-0000-00008C930000}"/>
    <cellStyle name="Normal 5 3 7 2 9" xfId="44225" xr:uid="{F9109C4A-0EF8-4429-A741-E616DC4B66AE}"/>
    <cellStyle name="Normal 5 3 7 3" xfId="1746" xr:uid="{00000000-0005-0000-0000-00008D930000}"/>
    <cellStyle name="Normal 5 3 7 3 2" xfId="4188" xr:uid="{00000000-0005-0000-0000-00008E930000}"/>
    <cellStyle name="Normal 5 3 7 3 2 2" xfId="18298" xr:uid="{00000000-0005-0000-0000-00008F930000}"/>
    <cellStyle name="Normal 5 3 7 3 2 2 2" xfId="31191" xr:uid="{00000000-0005-0000-0000-000090930000}"/>
    <cellStyle name="Normal 5 3 7 3 2 3" xfId="14009" xr:uid="{00000000-0005-0000-0000-000091930000}"/>
    <cellStyle name="Normal 5 3 7 3 2 3 2" xfId="36076" xr:uid="{00000000-0005-0000-0000-000092930000}"/>
    <cellStyle name="Normal 5 3 7 3 2 4" xfId="9131" xr:uid="{00000000-0005-0000-0000-000093930000}"/>
    <cellStyle name="Normal 5 3 7 3 2 5" xfId="26256" xr:uid="{00000000-0005-0000-0000-000094930000}"/>
    <cellStyle name="Normal 5 3 7 3 2 6" xfId="41085" xr:uid="{00000000-0005-0000-0000-000095930000}"/>
    <cellStyle name="Normal 5 3 7 3 2 7" xfId="46148" xr:uid="{2486C4BD-D51D-4BF3-AF79-0E9C309B6314}"/>
    <cellStyle name="Normal 5 3 7 3 3" xfId="6662" xr:uid="{00000000-0005-0000-0000-000096930000}"/>
    <cellStyle name="Normal 5 3 7 3 3 2" xfId="28755" xr:uid="{00000000-0005-0000-0000-000097930000}"/>
    <cellStyle name="Normal 5 3 7 3 4" xfId="21064" xr:uid="{00000000-0005-0000-0000-000098930000}"/>
    <cellStyle name="Normal 5 3 7 3 4 2" xfId="33640" xr:uid="{00000000-0005-0000-0000-000099930000}"/>
    <cellStyle name="Normal 5 3 7 3 5" xfId="11573" xr:uid="{00000000-0005-0000-0000-00009A930000}"/>
    <cellStyle name="Normal 5 3 7 3 6" xfId="23714" xr:uid="{00000000-0005-0000-0000-00009B930000}"/>
    <cellStyle name="Normal 5 3 7 3 7" xfId="38544" xr:uid="{00000000-0005-0000-0000-00009C930000}"/>
    <cellStyle name="Normal 5 3 7 3 8" xfId="43612" xr:uid="{A9E57ABB-7130-4B27-923F-9D7F96EEA5DE}"/>
    <cellStyle name="Normal 5 3 7 4" xfId="3250" xr:uid="{00000000-0005-0000-0000-00009D930000}"/>
    <cellStyle name="Normal 5 3 7 4 2" xfId="17360" xr:uid="{00000000-0005-0000-0000-00009E930000}"/>
    <cellStyle name="Normal 5 3 7 4 2 2" xfId="30253" xr:uid="{00000000-0005-0000-0000-00009F930000}"/>
    <cellStyle name="Normal 5 3 7 4 3" xfId="13071" xr:uid="{00000000-0005-0000-0000-0000A0930000}"/>
    <cellStyle name="Normal 5 3 7 4 3 2" xfId="35138" xr:uid="{00000000-0005-0000-0000-0000A1930000}"/>
    <cellStyle name="Normal 5 3 7 4 4" xfId="8193" xr:uid="{00000000-0005-0000-0000-0000A2930000}"/>
    <cellStyle name="Normal 5 3 7 4 5" xfId="25318" xr:uid="{00000000-0005-0000-0000-0000A3930000}"/>
    <cellStyle name="Normal 5 3 7 4 6" xfId="40147" xr:uid="{00000000-0005-0000-0000-0000A4930000}"/>
    <cellStyle name="Normal 5 3 7 4 7" xfId="45210" xr:uid="{C1315069-0851-46A0-9C4D-A6207ADBC62E}"/>
    <cellStyle name="Normal 5 3 7 5" xfId="5724" xr:uid="{00000000-0005-0000-0000-0000A5930000}"/>
    <cellStyle name="Normal 5 3 7 5 2" xfId="27817" xr:uid="{00000000-0005-0000-0000-0000A6930000}"/>
    <cellStyle name="Normal 5 3 7 6" xfId="15823" xr:uid="{00000000-0005-0000-0000-0000A7930000}"/>
    <cellStyle name="Normal 5 3 7 6 2" xfId="32702" xr:uid="{00000000-0005-0000-0000-0000A8930000}"/>
    <cellStyle name="Normal 5 3 7 7" xfId="20126" xr:uid="{00000000-0005-0000-0000-0000A9930000}"/>
    <cellStyle name="Normal 5 3 7 8" xfId="10635" xr:uid="{00000000-0005-0000-0000-0000AA930000}"/>
    <cellStyle name="Normal 5 3 7 9" xfId="22776" xr:uid="{00000000-0005-0000-0000-0000AB930000}"/>
    <cellStyle name="Normal 5 3 8" xfId="1208" xr:uid="{00000000-0005-0000-0000-0000AC930000}"/>
    <cellStyle name="Normal 5 3 8 2" xfId="3653" xr:uid="{00000000-0005-0000-0000-0000AD930000}"/>
    <cellStyle name="Normal 5 3 8 2 2" xfId="17763" xr:uid="{00000000-0005-0000-0000-0000AE930000}"/>
    <cellStyle name="Normal 5 3 8 2 2 2" xfId="30656" xr:uid="{00000000-0005-0000-0000-0000AF930000}"/>
    <cellStyle name="Normal 5 3 8 2 3" xfId="13474" xr:uid="{00000000-0005-0000-0000-0000B0930000}"/>
    <cellStyle name="Normal 5 3 8 2 3 2" xfId="35541" xr:uid="{00000000-0005-0000-0000-0000B1930000}"/>
    <cellStyle name="Normal 5 3 8 2 4" xfId="8596" xr:uid="{00000000-0005-0000-0000-0000B2930000}"/>
    <cellStyle name="Normal 5 3 8 2 5" xfId="25721" xr:uid="{00000000-0005-0000-0000-0000B3930000}"/>
    <cellStyle name="Normal 5 3 8 2 6" xfId="40550" xr:uid="{00000000-0005-0000-0000-0000B4930000}"/>
    <cellStyle name="Normal 5 3 8 2 7" xfId="45613" xr:uid="{800FF4CF-57BD-4F27-9505-FB1D1FD344DC}"/>
    <cellStyle name="Normal 5 3 8 3" xfId="6127" xr:uid="{00000000-0005-0000-0000-0000B5930000}"/>
    <cellStyle name="Normal 5 3 8 3 2" xfId="28220" xr:uid="{00000000-0005-0000-0000-0000B6930000}"/>
    <cellStyle name="Normal 5 3 8 4" xfId="15270" xr:uid="{00000000-0005-0000-0000-0000B7930000}"/>
    <cellStyle name="Normal 5 3 8 4 2" xfId="33105" xr:uid="{00000000-0005-0000-0000-0000B8930000}"/>
    <cellStyle name="Normal 5 3 8 5" xfId="20529" xr:uid="{00000000-0005-0000-0000-0000B9930000}"/>
    <cellStyle name="Normal 5 3 8 6" xfId="11038" xr:uid="{00000000-0005-0000-0000-0000BA930000}"/>
    <cellStyle name="Normal 5 3 8 7" xfId="23179" xr:uid="{00000000-0005-0000-0000-0000BB930000}"/>
    <cellStyle name="Normal 5 3 8 8" xfId="38009" xr:uid="{00000000-0005-0000-0000-0000BC930000}"/>
    <cellStyle name="Normal 5 3 8 9" xfId="43077" xr:uid="{36393E62-1047-4382-BB5B-7529425B8B83}"/>
    <cellStyle name="Normal 5 3 9" xfId="1824" xr:uid="{00000000-0005-0000-0000-0000BD930000}"/>
    <cellStyle name="Normal 5 3 9 2" xfId="4266" xr:uid="{00000000-0005-0000-0000-0000BE930000}"/>
    <cellStyle name="Normal 5 3 9 2 2" xfId="18376" xr:uid="{00000000-0005-0000-0000-0000BF930000}"/>
    <cellStyle name="Normal 5 3 9 2 2 2" xfId="31269" xr:uid="{00000000-0005-0000-0000-0000C0930000}"/>
    <cellStyle name="Normal 5 3 9 2 3" xfId="14087" xr:uid="{00000000-0005-0000-0000-0000C1930000}"/>
    <cellStyle name="Normal 5 3 9 2 3 2" xfId="36154" xr:uid="{00000000-0005-0000-0000-0000C2930000}"/>
    <cellStyle name="Normal 5 3 9 2 4" xfId="9209" xr:uid="{00000000-0005-0000-0000-0000C3930000}"/>
    <cellStyle name="Normal 5 3 9 2 5" xfId="26334" xr:uid="{00000000-0005-0000-0000-0000C4930000}"/>
    <cellStyle name="Normal 5 3 9 2 6" xfId="41163" xr:uid="{00000000-0005-0000-0000-0000C5930000}"/>
    <cellStyle name="Normal 5 3 9 2 7" xfId="46226" xr:uid="{C4CE9860-5793-46FB-852A-712CF41667E8}"/>
    <cellStyle name="Normal 5 3 9 3" xfId="6740" xr:uid="{00000000-0005-0000-0000-0000C6930000}"/>
    <cellStyle name="Normal 5 3 9 3 2" xfId="28833" xr:uid="{00000000-0005-0000-0000-0000C7930000}"/>
    <cellStyle name="Normal 5 3 9 4" xfId="15901" xr:uid="{00000000-0005-0000-0000-0000C8930000}"/>
    <cellStyle name="Normal 5 3 9 4 2" xfId="33718" xr:uid="{00000000-0005-0000-0000-0000C9930000}"/>
    <cellStyle name="Normal 5 3 9 5" xfId="21142" xr:uid="{00000000-0005-0000-0000-0000CA930000}"/>
    <cellStyle name="Normal 5 3 9 6" xfId="11651" xr:uid="{00000000-0005-0000-0000-0000CB930000}"/>
    <cellStyle name="Normal 5 3 9 7" xfId="23792" xr:uid="{00000000-0005-0000-0000-0000CC930000}"/>
    <cellStyle name="Normal 5 3 9 8" xfId="38622" xr:uid="{00000000-0005-0000-0000-0000CD930000}"/>
    <cellStyle name="Normal 5 3 9 9" xfId="43690" xr:uid="{1A3E3749-BC45-457C-BD03-BEA0059E0FDD}"/>
    <cellStyle name="Normal 5 4" xfId="186" xr:uid="{00000000-0005-0000-0000-0000CE930000}"/>
    <cellStyle name="Normal 5 4 10" xfId="15000" xr:uid="{00000000-0005-0000-0000-0000CF930000}"/>
    <cellStyle name="Normal 5 4 10 2" xfId="32170" xr:uid="{00000000-0005-0000-0000-0000D0930000}"/>
    <cellStyle name="Normal 5 4 11" xfId="19330" xr:uid="{00000000-0005-0000-0000-0000D1930000}"/>
    <cellStyle name="Normal 5 4 12" xfId="19578" xr:uid="{00000000-0005-0000-0000-0000D2930000}"/>
    <cellStyle name="Normal 5 4 13" xfId="10103" xr:uid="{00000000-0005-0000-0000-0000D3930000}"/>
    <cellStyle name="Normal 5 4 14" xfId="22108" xr:uid="{00000000-0005-0000-0000-0000D4930000}"/>
    <cellStyle name="Normal 5 4 15" xfId="22244" xr:uid="{00000000-0005-0000-0000-0000D5930000}"/>
    <cellStyle name="Normal 5 4 16" xfId="37074" xr:uid="{00000000-0005-0000-0000-0000D6930000}"/>
    <cellStyle name="Normal 5 4 17" xfId="42144" xr:uid="{8A6F77D4-886C-4A5B-9F19-A469F9228696}"/>
    <cellStyle name="Normal 5 4 2" xfId="379" xr:uid="{00000000-0005-0000-0000-0000D7930000}"/>
    <cellStyle name="Normal 5 4 2 10" xfId="37240" xr:uid="{00000000-0005-0000-0000-0000D8930000}"/>
    <cellStyle name="Normal 5 4 2 11" xfId="42308" xr:uid="{B85F6AE5-1BE2-4CA5-BE60-41A6591886BE}"/>
    <cellStyle name="Normal 5 4 2 2" xfId="1993" xr:uid="{00000000-0005-0000-0000-0000D9930000}"/>
    <cellStyle name="Normal 5 4 2 2 2" xfId="4435" xr:uid="{00000000-0005-0000-0000-0000DA930000}"/>
    <cellStyle name="Normal 5 4 2 2 2 2" xfId="18545" xr:uid="{00000000-0005-0000-0000-0000DB930000}"/>
    <cellStyle name="Normal 5 4 2 2 2 2 2" xfId="31438" xr:uid="{00000000-0005-0000-0000-0000DC930000}"/>
    <cellStyle name="Normal 5 4 2 2 2 3" xfId="14256" xr:uid="{00000000-0005-0000-0000-0000DD930000}"/>
    <cellStyle name="Normal 5 4 2 2 2 3 2" xfId="36323" xr:uid="{00000000-0005-0000-0000-0000DE930000}"/>
    <cellStyle name="Normal 5 4 2 2 2 4" xfId="9378" xr:uid="{00000000-0005-0000-0000-0000DF930000}"/>
    <cellStyle name="Normal 5 4 2 2 2 5" xfId="26503" xr:uid="{00000000-0005-0000-0000-0000E0930000}"/>
    <cellStyle name="Normal 5 4 2 2 2 6" xfId="41332" xr:uid="{00000000-0005-0000-0000-0000E1930000}"/>
    <cellStyle name="Normal 5 4 2 2 2 7" xfId="46395" xr:uid="{41EDFF7A-079D-4245-BC7B-97DBE2EE55AB}"/>
    <cellStyle name="Normal 5 4 2 2 3" xfId="6909" xr:uid="{00000000-0005-0000-0000-0000E2930000}"/>
    <cellStyle name="Normal 5 4 2 2 3 2" xfId="29002" xr:uid="{00000000-0005-0000-0000-0000E3930000}"/>
    <cellStyle name="Normal 5 4 2 2 4" xfId="16070" xr:uid="{00000000-0005-0000-0000-0000E4930000}"/>
    <cellStyle name="Normal 5 4 2 2 4 2" xfId="33887" xr:uid="{00000000-0005-0000-0000-0000E5930000}"/>
    <cellStyle name="Normal 5 4 2 2 5" xfId="21311" xr:uid="{00000000-0005-0000-0000-0000E6930000}"/>
    <cellStyle name="Normal 5 4 2 2 6" xfId="11820" xr:uid="{00000000-0005-0000-0000-0000E7930000}"/>
    <cellStyle name="Normal 5 4 2 2 7" xfId="23961" xr:uid="{00000000-0005-0000-0000-0000E8930000}"/>
    <cellStyle name="Normal 5 4 2 2 8" xfId="38791" xr:uid="{00000000-0005-0000-0000-0000E9930000}"/>
    <cellStyle name="Normal 5 4 2 2 9" xfId="43859" xr:uid="{C2B37971-9286-4AA6-9B58-2AD3B0424B82}"/>
    <cellStyle name="Normal 5 4 2 3" xfId="1380" xr:uid="{00000000-0005-0000-0000-0000EA930000}"/>
    <cellStyle name="Normal 5 4 2 3 2" xfId="3822" xr:uid="{00000000-0005-0000-0000-0000EB930000}"/>
    <cellStyle name="Normal 5 4 2 3 2 2" xfId="17932" xr:uid="{00000000-0005-0000-0000-0000EC930000}"/>
    <cellStyle name="Normal 5 4 2 3 2 2 2" xfId="30825" xr:uid="{00000000-0005-0000-0000-0000ED930000}"/>
    <cellStyle name="Normal 5 4 2 3 2 3" xfId="13643" xr:uid="{00000000-0005-0000-0000-0000EE930000}"/>
    <cellStyle name="Normal 5 4 2 3 2 3 2" xfId="35710" xr:uid="{00000000-0005-0000-0000-0000EF930000}"/>
    <cellStyle name="Normal 5 4 2 3 2 4" xfId="8765" xr:uid="{00000000-0005-0000-0000-0000F0930000}"/>
    <cellStyle name="Normal 5 4 2 3 2 5" xfId="25890" xr:uid="{00000000-0005-0000-0000-0000F1930000}"/>
    <cellStyle name="Normal 5 4 2 3 2 6" xfId="40719" xr:uid="{00000000-0005-0000-0000-0000F2930000}"/>
    <cellStyle name="Normal 5 4 2 3 2 7" xfId="45782" xr:uid="{20E776B3-4D01-4E28-98B7-D0F35BC4B9FA}"/>
    <cellStyle name="Normal 5 4 2 3 3" xfId="6296" xr:uid="{00000000-0005-0000-0000-0000F3930000}"/>
    <cellStyle name="Normal 5 4 2 3 3 2" xfId="28389" xr:uid="{00000000-0005-0000-0000-0000F4930000}"/>
    <cellStyle name="Normal 5 4 2 3 4" xfId="20698" xr:uid="{00000000-0005-0000-0000-0000F5930000}"/>
    <cellStyle name="Normal 5 4 2 3 4 2" xfId="33274" xr:uid="{00000000-0005-0000-0000-0000F6930000}"/>
    <cellStyle name="Normal 5 4 2 3 5" xfId="11207" xr:uid="{00000000-0005-0000-0000-0000F7930000}"/>
    <cellStyle name="Normal 5 4 2 3 6" xfId="23348" xr:uid="{00000000-0005-0000-0000-0000F8930000}"/>
    <cellStyle name="Normal 5 4 2 3 7" xfId="38178" xr:uid="{00000000-0005-0000-0000-0000F9930000}"/>
    <cellStyle name="Normal 5 4 2 3 8" xfId="43246" xr:uid="{8CE1EEE1-72B3-4E31-8442-C818E260426D}"/>
    <cellStyle name="Normal 5 4 2 4" xfId="2884" xr:uid="{00000000-0005-0000-0000-0000FA930000}"/>
    <cellStyle name="Normal 5 4 2 4 2" xfId="16994" xr:uid="{00000000-0005-0000-0000-0000FB930000}"/>
    <cellStyle name="Normal 5 4 2 4 2 2" xfId="29887" xr:uid="{00000000-0005-0000-0000-0000FC930000}"/>
    <cellStyle name="Normal 5 4 2 4 3" xfId="12705" xr:uid="{00000000-0005-0000-0000-0000FD930000}"/>
    <cellStyle name="Normal 5 4 2 4 3 2" xfId="34772" xr:uid="{00000000-0005-0000-0000-0000FE930000}"/>
    <cellStyle name="Normal 5 4 2 4 4" xfId="7827" xr:uid="{00000000-0005-0000-0000-0000FF930000}"/>
    <cellStyle name="Normal 5 4 2 4 5" xfId="24952" xr:uid="{00000000-0005-0000-0000-000000940000}"/>
    <cellStyle name="Normal 5 4 2 4 6" xfId="39781" xr:uid="{00000000-0005-0000-0000-000001940000}"/>
    <cellStyle name="Normal 5 4 2 4 7" xfId="44844" xr:uid="{580E97B6-4120-4D60-B981-7B0EE5743DD6}"/>
    <cellStyle name="Normal 5 4 2 5" xfId="5358" xr:uid="{00000000-0005-0000-0000-000002940000}"/>
    <cellStyle name="Normal 5 4 2 5 2" xfId="27451" xr:uid="{00000000-0005-0000-0000-000003940000}"/>
    <cellStyle name="Normal 5 4 2 6" xfId="15439" xr:uid="{00000000-0005-0000-0000-000004940000}"/>
    <cellStyle name="Normal 5 4 2 6 2" xfId="32336" xr:uid="{00000000-0005-0000-0000-000005940000}"/>
    <cellStyle name="Normal 5 4 2 7" xfId="19742" xr:uid="{00000000-0005-0000-0000-000006940000}"/>
    <cellStyle name="Normal 5 4 2 8" xfId="10269" xr:uid="{00000000-0005-0000-0000-000007940000}"/>
    <cellStyle name="Normal 5 4 2 9" xfId="22410" xr:uid="{00000000-0005-0000-0000-000008940000}"/>
    <cellStyle name="Normal 5 4 3" xfId="789" xr:uid="{00000000-0005-0000-0000-000009940000}"/>
    <cellStyle name="Normal 5 4 3 10" xfId="37611" xr:uid="{00000000-0005-0000-0000-00000A940000}"/>
    <cellStyle name="Normal 5 4 3 11" xfId="42679" xr:uid="{4A3F2DDC-BF62-4EF8-81B6-966DBA6E4CFB}"/>
    <cellStyle name="Normal 5 4 3 2" xfId="2364" xr:uid="{00000000-0005-0000-0000-00000B940000}"/>
    <cellStyle name="Normal 5 4 3 2 2" xfId="4806" xr:uid="{00000000-0005-0000-0000-00000C940000}"/>
    <cellStyle name="Normal 5 4 3 2 2 2" xfId="18916" xr:uid="{00000000-0005-0000-0000-00000D940000}"/>
    <cellStyle name="Normal 5 4 3 2 2 2 2" xfId="31809" xr:uid="{00000000-0005-0000-0000-00000E940000}"/>
    <cellStyle name="Normal 5 4 3 2 2 3" xfId="14627" xr:uid="{00000000-0005-0000-0000-00000F940000}"/>
    <cellStyle name="Normal 5 4 3 2 2 3 2" xfId="36694" xr:uid="{00000000-0005-0000-0000-000010940000}"/>
    <cellStyle name="Normal 5 4 3 2 2 4" xfId="9749" xr:uid="{00000000-0005-0000-0000-000011940000}"/>
    <cellStyle name="Normal 5 4 3 2 2 5" xfId="26874" xr:uid="{00000000-0005-0000-0000-000012940000}"/>
    <cellStyle name="Normal 5 4 3 2 2 6" xfId="41703" xr:uid="{00000000-0005-0000-0000-000013940000}"/>
    <cellStyle name="Normal 5 4 3 2 2 7" xfId="46766" xr:uid="{E150A817-4D46-475B-8CA8-A80D9D9E3DBA}"/>
    <cellStyle name="Normal 5 4 3 2 3" xfId="7280" xr:uid="{00000000-0005-0000-0000-000014940000}"/>
    <cellStyle name="Normal 5 4 3 2 3 2" xfId="29373" xr:uid="{00000000-0005-0000-0000-000015940000}"/>
    <cellStyle name="Normal 5 4 3 2 4" xfId="16441" xr:uid="{00000000-0005-0000-0000-000016940000}"/>
    <cellStyle name="Normal 5 4 3 2 4 2" xfId="34258" xr:uid="{00000000-0005-0000-0000-000017940000}"/>
    <cellStyle name="Normal 5 4 3 2 5" xfId="21682" xr:uid="{00000000-0005-0000-0000-000018940000}"/>
    <cellStyle name="Normal 5 4 3 2 6" xfId="12191" xr:uid="{00000000-0005-0000-0000-000019940000}"/>
    <cellStyle name="Normal 5 4 3 2 7" xfId="24332" xr:uid="{00000000-0005-0000-0000-00001A940000}"/>
    <cellStyle name="Normal 5 4 3 2 8" xfId="39162" xr:uid="{00000000-0005-0000-0000-00001B940000}"/>
    <cellStyle name="Normal 5 4 3 2 9" xfId="44230" xr:uid="{AAC0B1A7-3D94-4F5C-A8FC-CB85EE1B2B21}"/>
    <cellStyle name="Normal 5 4 3 3" xfId="1751" xr:uid="{00000000-0005-0000-0000-00001C940000}"/>
    <cellStyle name="Normal 5 4 3 3 2" xfId="4193" xr:uid="{00000000-0005-0000-0000-00001D940000}"/>
    <cellStyle name="Normal 5 4 3 3 2 2" xfId="18303" xr:uid="{00000000-0005-0000-0000-00001E940000}"/>
    <cellStyle name="Normal 5 4 3 3 2 2 2" xfId="31196" xr:uid="{00000000-0005-0000-0000-00001F940000}"/>
    <cellStyle name="Normal 5 4 3 3 2 3" xfId="14014" xr:uid="{00000000-0005-0000-0000-000020940000}"/>
    <cellStyle name="Normal 5 4 3 3 2 3 2" xfId="36081" xr:uid="{00000000-0005-0000-0000-000021940000}"/>
    <cellStyle name="Normal 5 4 3 3 2 4" xfId="9136" xr:uid="{00000000-0005-0000-0000-000022940000}"/>
    <cellStyle name="Normal 5 4 3 3 2 5" xfId="26261" xr:uid="{00000000-0005-0000-0000-000023940000}"/>
    <cellStyle name="Normal 5 4 3 3 2 6" xfId="41090" xr:uid="{00000000-0005-0000-0000-000024940000}"/>
    <cellStyle name="Normal 5 4 3 3 2 7" xfId="46153" xr:uid="{C7A59009-82FB-440B-BC6B-B4A9C9E7F95D}"/>
    <cellStyle name="Normal 5 4 3 3 3" xfId="6667" xr:uid="{00000000-0005-0000-0000-000025940000}"/>
    <cellStyle name="Normal 5 4 3 3 3 2" xfId="28760" xr:uid="{00000000-0005-0000-0000-000026940000}"/>
    <cellStyle name="Normal 5 4 3 3 4" xfId="21069" xr:uid="{00000000-0005-0000-0000-000027940000}"/>
    <cellStyle name="Normal 5 4 3 3 4 2" xfId="33645" xr:uid="{00000000-0005-0000-0000-000028940000}"/>
    <cellStyle name="Normal 5 4 3 3 5" xfId="11578" xr:uid="{00000000-0005-0000-0000-000029940000}"/>
    <cellStyle name="Normal 5 4 3 3 6" xfId="23719" xr:uid="{00000000-0005-0000-0000-00002A940000}"/>
    <cellStyle name="Normal 5 4 3 3 7" xfId="38549" xr:uid="{00000000-0005-0000-0000-00002B940000}"/>
    <cellStyle name="Normal 5 4 3 3 8" xfId="43617" xr:uid="{FF68D136-8FB5-484E-AA8C-E7C6DBCFEC8C}"/>
    <cellStyle name="Normal 5 4 3 4" xfId="3255" xr:uid="{00000000-0005-0000-0000-00002C940000}"/>
    <cellStyle name="Normal 5 4 3 4 2" xfId="17365" xr:uid="{00000000-0005-0000-0000-00002D940000}"/>
    <cellStyle name="Normal 5 4 3 4 2 2" xfId="30258" xr:uid="{00000000-0005-0000-0000-00002E940000}"/>
    <cellStyle name="Normal 5 4 3 4 3" xfId="13076" xr:uid="{00000000-0005-0000-0000-00002F940000}"/>
    <cellStyle name="Normal 5 4 3 4 3 2" xfId="35143" xr:uid="{00000000-0005-0000-0000-000030940000}"/>
    <cellStyle name="Normal 5 4 3 4 4" xfId="8198" xr:uid="{00000000-0005-0000-0000-000031940000}"/>
    <cellStyle name="Normal 5 4 3 4 5" xfId="25323" xr:uid="{00000000-0005-0000-0000-000032940000}"/>
    <cellStyle name="Normal 5 4 3 4 6" xfId="40152" xr:uid="{00000000-0005-0000-0000-000033940000}"/>
    <cellStyle name="Normal 5 4 3 4 7" xfId="45215" xr:uid="{CAE374B5-1FB6-4D11-8F1E-E02EBE59D51F}"/>
    <cellStyle name="Normal 5 4 3 5" xfId="5729" xr:uid="{00000000-0005-0000-0000-000034940000}"/>
    <cellStyle name="Normal 5 4 3 5 2" xfId="27822" xr:uid="{00000000-0005-0000-0000-000035940000}"/>
    <cellStyle name="Normal 5 4 3 6" xfId="15828" xr:uid="{00000000-0005-0000-0000-000036940000}"/>
    <cellStyle name="Normal 5 4 3 6 2" xfId="32707" xr:uid="{00000000-0005-0000-0000-000037940000}"/>
    <cellStyle name="Normal 5 4 3 7" xfId="20131" xr:uid="{00000000-0005-0000-0000-000038940000}"/>
    <cellStyle name="Normal 5 4 3 8" xfId="10640" xr:uid="{00000000-0005-0000-0000-000039940000}"/>
    <cellStyle name="Normal 5 4 3 9" xfId="22781" xr:uid="{00000000-0005-0000-0000-00003A940000}"/>
    <cellStyle name="Normal 5 4 4" xfId="1213" xr:uid="{00000000-0005-0000-0000-00003B940000}"/>
    <cellStyle name="Normal 5 4 4 2" xfId="3658" xr:uid="{00000000-0005-0000-0000-00003C940000}"/>
    <cellStyle name="Normal 5 4 4 2 2" xfId="17768" xr:uid="{00000000-0005-0000-0000-00003D940000}"/>
    <cellStyle name="Normal 5 4 4 2 2 2" xfId="30661" xr:uid="{00000000-0005-0000-0000-00003E940000}"/>
    <cellStyle name="Normal 5 4 4 2 3" xfId="13479" xr:uid="{00000000-0005-0000-0000-00003F940000}"/>
    <cellStyle name="Normal 5 4 4 2 3 2" xfId="35546" xr:uid="{00000000-0005-0000-0000-000040940000}"/>
    <cellStyle name="Normal 5 4 4 2 4" xfId="8601" xr:uid="{00000000-0005-0000-0000-000041940000}"/>
    <cellStyle name="Normal 5 4 4 2 5" xfId="25726" xr:uid="{00000000-0005-0000-0000-000042940000}"/>
    <cellStyle name="Normal 5 4 4 2 6" xfId="40555" xr:uid="{00000000-0005-0000-0000-000043940000}"/>
    <cellStyle name="Normal 5 4 4 2 7" xfId="45618" xr:uid="{912F190F-EE7F-465A-86B8-31363DD023D1}"/>
    <cellStyle name="Normal 5 4 4 3" xfId="6132" xr:uid="{00000000-0005-0000-0000-000044940000}"/>
    <cellStyle name="Normal 5 4 4 3 2" xfId="28225" xr:uid="{00000000-0005-0000-0000-000045940000}"/>
    <cellStyle name="Normal 5 4 4 4" xfId="15275" xr:uid="{00000000-0005-0000-0000-000046940000}"/>
    <cellStyle name="Normal 5 4 4 4 2" xfId="33110" xr:uid="{00000000-0005-0000-0000-000047940000}"/>
    <cellStyle name="Normal 5 4 4 5" xfId="20534" xr:uid="{00000000-0005-0000-0000-000048940000}"/>
    <cellStyle name="Normal 5 4 4 6" xfId="11043" xr:uid="{00000000-0005-0000-0000-000049940000}"/>
    <cellStyle name="Normal 5 4 4 7" xfId="23184" xr:uid="{00000000-0005-0000-0000-00004A940000}"/>
    <cellStyle name="Normal 5 4 4 8" xfId="38014" xr:uid="{00000000-0005-0000-0000-00004B940000}"/>
    <cellStyle name="Normal 5 4 4 9" xfId="43082" xr:uid="{C7C93740-B374-4CAE-9C67-3D4C6B1740D2}"/>
    <cellStyle name="Normal 5 4 5" xfId="1829" xr:uid="{00000000-0005-0000-0000-00004C940000}"/>
    <cellStyle name="Normal 5 4 5 2" xfId="4271" xr:uid="{00000000-0005-0000-0000-00004D940000}"/>
    <cellStyle name="Normal 5 4 5 2 2" xfId="18381" xr:uid="{00000000-0005-0000-0000-00004E940000}"/>
    <cellStyle name="Normal 5 4 5 2 2 2" xfId="31274" xr:uid="{00000000-0005-0000-0000-00004F940000}"/>
    <cellStyle name="Normal 5 4 5 2 3" xfId="14092" xr:uid="{00000000-0005-0000-0000-000050940000}"/>
    <cellStyle name="Normal 5 4 5 2 3 2" xfId="36159" xr:uid="{00000000-0005-0000-0000-000051940000}"/>
    <cellStyle name="Normal 5 4 5 2 4" xfId="9214" xr:uid="{00000000-0005-0000-0000-000052940000}"/>
    <cellStyle name="Normal 5 4 5 2 5" xfId="26339" xr:uid="{00000000-0005-0000-0000-000053940000}"/>
    <cellStyle name="Normal 5 4 5 2 6" xfId="41168" xr:uid="{00000000-0005-0000-0000-000054940000}"/>
    <cellStyle name="Normal 5 4 5 2 7" xfId="46231" xr:uid="{C9FF2472-43A4-4649-843B-3C968F7D600D}"/>
    <cellStyle name="Normal 5 4 5 3" xfId="6745" xr:uid="{00000000-0005-0000-0000-000055940000}"/>
    <cellStyle name="Normal 5 4 5 3 2" xfId="28838" xr:uid="{00000000-0005-0000-0000-000056940000}"/>
    <cellStyle name="Normal 5 4 5 4" xfId="15906" xr:uid="{00000000-0005-0000-0000-000057940000}"/>
    <cellStyle name="Normal 5 4 5 4 2" xfId="33723" xr:uid="{00000000-0005-0000-0000-000058940000}"/>
    <cellStyle name="Normal 5 4 5 5" xfId="21147" xr:uid="{00000000-0005-0000-0000-000059940000}"/>
    <cellStyle name="Normal 5 4 5 6" xfId="11656" xr:uid="{00000000-0005-0000-0000-00005A940000}"/>
    <cellStyle name="Normal 5 4 5 7" xfId="23797" xr:uid="{00000000-0005-0000-0000-00005B940000}"/>
    <cellStyle name="Normal 5 4 5 8" xfId="38627" xr:uid="{00000000-0005-0000-0000-00005C940000}"/>
    <cellStyle name="Normal 5 4 5 9" xfId="43695" xr:uid="{6B6F0413-F6AD-4B61-996B-AE40C801E6B7}"/>
    <cellStyle name="Normal 5 4 6" xfId="2485" xr:uid="{00000000-0005-0000-0000-00005D940000}"/>
    <cellStyle name="Normal 5 4 6 2" xfId="4927" xr:uid="{00000000-0005-0000-0000-00005E940000}"/>
    <cellStyle name="Normal 5 4 6 2 2" xfId="19037" xr:uid="{00000000-0005-0000-0000-00005F940000}"/>
    <cellStyle name="Normal 5 4 6 2 2 2" xfId="31930" xr:uid="{00000000-0005-0000-0000-000060940000}"/>
    <cellStyle name="Normal 5 4 6 2 3" xfId="14748" xr:uid="{00000000-0005-0000-0000-000061940000}"/>
    <cellStyle name="Normal 5 4 6 2 3 2" xfId="36815" xr:uid="{00000000-0005-0000-0000-000062940000}"/>
    <cellStyle name="Normal 5 4 6 2 4" xfId="9870" xr:uid="{00000000-0005-0000-0000-000063940000}"/>
    <cellStyle name="Normal 5 4 6 2 5" xfId="26995" xr:uid="{00000000-0005-0000-0000-000064940000}"/>
    <cellStyle name="Normal 5 4 6 2 6" xfId="41824" xr:uid="{00000000-0005-0000-0000-000065940000}"/>
    <cellStyle name="Normal 5 4 6 2 7" xfId="46887" xr:uid="{A63BE88C-0713-4FAB-A44E-8B04FCB9AB1B}"/>
    <cellStyle name="Normal 5 4 6 3" xfId="7401" xr:uid="{00000000-0005-0000-0000-000066940000}"/>
    <cellStyle name="Normal 5 4 6 3 2" xfId="29494" xr:uid="{00000000-0005-0000-0000-000067940000}"/>
    <cellStyle name="Normal 5 4 6 4" xfId="16562" xr:uid="{00000000-0005-0000-0000-000068940000}"/>
    <cellStyle name="Normal 5 4 6 4 2" xfId="34379" xr:uid="{00000000-0005-0000-0000-000069940000}"/>
    <cellStyle name="Normal 5 4 6 5" xfId="21803" xr:uid="{00000000-0005-0000-0000-00006A940000}"/>
    <cellStyle name="Normal 5 4 6 6" xfId="12312" xr:uid="{00000000-0005-0000-0000-00006B940000}"/>
    <cellStyle name="Normal 5 4 6 7" xfId="24453" xr:uid="{00000000-0005-0000-0000-00006C940000}"/>
    <cellStyle name="Normal 5 4 6 8" xfId="39283" xr:uid="{00000000-0005-0000-0000-00006D940000}"/>
    <cellStyle name="Normal 5 4 6 9" xfId="44351" xr:uid="{A86AC9CF-F5B7-43C9-BB8B-20D9DB66A7AA}"/>
    <cellStyle name="Normal 5 4 7" xfId="938" xr:uid="{00000000-0005-0000-0000-00006E940000}"/>
    <cellStyle name="Normal 5 4 7 2" xfId="3383" xr:uid="{00000000-0005-0000-0000-00006F940000}"/>
    <cellStyle name="Normal 5 4 7 2 2" xfId="17493" xr:uid="{00000000-0005-0000-0000-000070940000}"/>
    <cellStyle name="Normal 5 4 7 2 2 2" xfId="30386" xr:uid="{00000000-0005-0000-0000-000071940000}"/>
    <cellStyle name="Normal 5 4 7 2 3" xfId="13204" xr:uid="{00000000-0005-0000-0000-000072940000}"/>
    <cellStyle name="Normal 5 4 7 2 3 2" xfId="35271" xr:uid="{00000000-0005-0000-0000-000073940000}"/>
    <cellStyle name="Normal 5 4 7 2 4" xfId="8326" xr:uid="{00000000-0005-0000-0000-000074940000}"/>
    <cellStyle name="Normal 5 4 7 2 5" xfId="25451" xr:uid="{00000000-0005-0000-0000-000075940000}"/>
    <cellStyle name="Normal 5 4 7 2 6" xfId="40280" xr:uid="{00000000-0005-0000-0000-000076940000}"/>
    <cellStyle name="Normal 5 4 7 2 7" xfId="45343" xr:uid="{7DF7E9ED-D67B-4FDD-85EF-0808B461AC08}"/>
    <cellStyle name="Normal 5 4 7 3" xfId="5857" xr:uid="{00000000-0005-0000-0000-000077940000}"/>
    <cellStyle name="Normal 5 4 7 3 2" xfId="27950" xr:uid="{00000000-0005-0000-0000-000078940000}"/>
    <cellStyle name="Normal 5 4 7 4" xfId="20259" xr:uid="{00000000-0005-0000-0000-000079940000}"/>
    <cellStyle name="Normal 5 4 7 4 2" xfId="32835" xr:uid="{00000000-0005-0000-0000-00007A940000}"/>
    <cellStyle name="Normal 5 4 7 5" xfId="10768" xr:uid="{00000000-0005-0000-0000-00007B940000}"/>
    <cellStyle name="Normal 5 4 7 6" xfId="22909" xr:uid="{00000000-0005-0000-0000-00007C940000}"/>
    <cellStyle name="Normal 5 4 7 7" xfId="37739" xr:uid="{00000000-0005-0000-0000-00007D940000}"/>
    <cellStyle name="Normal 5 4 7 8" xfId="42807" xr:uid="{BBB87AFA-628B-48A8-801A-80BF487C6771}"/>
    <cellStyle name="Normal 5 4 8" xfId="2720" xr:uid="{00000000-0005-0000-0000-00007E940000}"/>
    <cellStyle name="Normal 5 4 8 2" xfId="16830" xr:uid="{00000000-0005-0000-0000-00007F940000}"/>
    <cellStyle name="Normal 5 4 8 2 2" xfId="29723" xr:uid="{00000000-0005-0000-0000-000080940000}"/>
    <cellStyle name="Normal 5 4 8 3" xfId="12541" xr:uid="{00000000-0005-0000-0000-000081940000}"/>
    <cellStyle name="Normal 5 4 8 3 2" xfId="34608" xr:uid="{00000000-0005-0000-0000-000082940000}"/>
    <cellStyle name="Normal 5 4 8 4" xfId="7663" xr:uid="{00000000-0005-0000-0000-000083940000}"/>
    <cellStyle name="Normal 5 4 8 5" xfId="24786" xr:uid="{00000000-0005-0000-0000-000084940000}"/>
    <cellStyle name="Normal 5 4 8 6" xfId="39615" xr:uid="{00000000-0005-0000-0000-000085940000}"/>
    <cellStyle name="Normal 5 4 8 7" xfId="44680" xr:uid="{A08272F4-B6A6-41B0-95DA-C58B0F5B8724}"/>
    <cellStyle name="Normal 5 4 9" xfId="5192" xr:uid="{00000000-0005-0000-0000-000086940000}"/>
    <cellStyle name="Normal 5 4 9 2" xfId="27285" xr:uid="{00000000-0005-0000-0000-000087940000}"/>
    <cellStyle name="Normal 5 5" xfId="249" xr:uid="{00000000-0005-0000-0000-000088940000}"/>
    <cellStyle name="Normal 5 5 10" xfId="15059" xr:uid="{00000000-0005-0000-0000-000089940000}"/>
    <cellStyle name="Normal 5 5 10 2" xfId="32231" xr:uid="{00000000-0005-0000-0000-00008A940000}"/>
    <cellStyle name="Normal 5 5 11" xfId="19389" xr:uid="{00000000-0005-0000-0000-00008B940000}"/>
    <cellStyle name="Normal 5 5 12" xfId="19637" xr:uid="{00000000-0005-0000-0000-00008C940000}"/>
    <cellStyle name="Normal 5 5 13" xfId="10164" xr:uid="{00000000-0005-0000-0000-00008D940000}"/>
    <cellStyle name="Normal 5 5 14" xfId="22159" xr:uid="{00000000-0005-0000-0000-00008E940000}"/>
    <cellStyle name="Normal 5 5 15" xfId="22305" xr:uid="{00000000-0005-0000-0000-00008F940000}"/>
    <cellStyle name="Normal 5 5 16" xfId="37135" xr:uid="{00000000-0005-0000-0000-000090940000}"/>
    <cellStyle name="Normal 5 5 17" xfId="42203" xr:uid="{4A9A400F-41E3-4CB9-88A1-3486674EECEA}"/>
    <cellStyle name="Normal 5 5 2" xfId="438" xr:uid="{00000000-0005-0000-0000-000091940000}"/>
    <cellStyle name="Normal 5 5 2 10" xfId="37299" xr:uid="{00000000-0005-0000-0000-000092940000}"/>
    <cellStyle name="Normal 5 5 2 11" xfId="42367" xr:uid="{32073F93-095B-444D-BAF0-520A49BF40B2}"/>
    <cellStyle name="Normal 5 5 2 2" xfId="2052" xr:uid="{00000000-0005-0000-0000-000093940000}"/>
    <cellStyle name="Normal 5 5 2 2 2" xfId="4494" xr:uid="{00000000-0005-0000-0000-000094940000}"/>
    <cellStyle name="Normal 5 5 2 2 2 2" xfId="18604" xr:uid="{00000000-0005-0000-0000-000095940000}"/>
    <cellStyle name="Normal 5 5 2 2 2 2 2" xfId="31497" xr:uid="{00000000-0005-0000-0000-000096940000}"/>
    <cellStyle name="Normal 5 5 2 2 2 3" xfId="14315" xr:uid="{00000000-0005-0000-0000-000097940000}"/>
    <cellStyle name="Normal 5 5 2 2 2 3 2" xfId="36382" xr:uid="{00000000-0005-0000-0000-000098940000}"/>
    <cellStyle name="Normal 5 5 2 2 2 4" xfId="9437" xr:uid="{00000000-0005-0000-0000-000099940000}"/>
    <cellStyle name="Normal 5 5 2 2 2 5" xfId="26562" xr:uid="{00000000-0005-0000-0000-00009A940000}"/>
    <cellStyle name="Normal 5 5 2 2 2 6" xfId="41391" xr:uid="{00000000-0005-0000-0000-00009B940000}"/>
    <cellStyle name="Normal 5 5 2 2 2 7" xfId="46454" xr:uid="{3CA48731-2A3B-453E-9CDD-EA4A382840D8}"/>
    <cellStyle name="Normal 5 5 2 2 3" xfId="6968" xr:uid="{00000000-0005-0000-0000-00009C940000}"/>
    <cellStyle name="Normal 5 5 2 2 3 2" xfId="29061" xr:uid="{00000000-0005-0000-0000-00009D940000}"/>
    <cellStyle name="Normal 5 5 2 2 4" xfId="16129" xr:uid="{00000000-0005-0000-0000-00009E940000}"/>
    <cellStyle name="Normal 5 5 2 2 4 2" xfId="33946" xr:uid="{00000000-0005-0000-0000-00009F940000}"/>
    <cellStyle name="Normal 5 5 2 2 5" xfId="21370" xr:uid="{00000000-0005-0000-0000-0000A0940000}"/>
    <cellStyle name="Normal 5 5 2 2 6" xfId="11879" xr:uid="{00000000-0005-0000-0000-0000A1940000}"/>
    <cellStyle name="Normal 5 5 2 2 7" xfId="24020" xr:uid="{00000000-0005-0000-0000-0000A2940000}"/>
    <cellStyle name="Normal 5 5 2 2 8" xfId="38850" xr:uid="{00000000-0005-0000-0000-0000A3940000}"/>
    <cellStyle name="Normal 5 5 2 2 9" xfId="43918" xr:uid="{744C59E7-B3E3-441D-BF06-DAB3DD197F48}"/>
    <cellStyle name="Normal 5 5 2 3" xfId="1439" xr:uid="{00000000-0005-0000-0000-0000A4940000}"/>
    <cellStyle name="Normal 5 5 2 3 2" xfId="3881" xr:uid="{00000000-0005-0000-0000-0000A5940000}"/>
    <cellStyle name="Normal 5 5 2 3 2 2" xfId="17991" xr:uid="{00000000-0005-0000-0000-0000A6940000}"/>
    <cellStyle name="Normal 5 5 2 3 2 2 2" xfId="30884" xr:uid="{00000000-0005-0000-0000-0000A7940000}"/>
    <cellStyle name="Normal 5 5 2 3 2 3" xfId="13702" xr:uid="{00000000-0005-0000-0000-0000A8940000}"/>
    <cellStyle name="Normal 5 5 2 3 2 3 2" xfId="35769" xr:uid="{00000000-0005-0000-0000-0000A9940000}"/>
    <cellStyle name="Normal 5 5 2 3 2 4" xfId="8824" xr:uid="{00000000-0005-0000-0000-0000AA940000}"/>
    <cellStyle name="Normal 5 5 2 3 2 5" xfId="25949" xr:uid="{00000000-0005-0000-0000-0000AB940000}"/>
    <cellStyle name="Normal 5 5 2 3 2 6" xfId="40778" xr:uid="{00000000-0005-0000-0000-0000AC940000}"/>
    <cellStyle name="Normal 5 5 2 3 2 7" xfId="45841" xr:uid="{22D2E5A9-F3AA-4FC8-80BC-B5D49EF4072A}"/>
    <cellStyle name="Normal 5 5 2 3 3" xfId="6355" xr:uid="{00000000-0005-0000-0000-0000AD940000}"/>
    <cellStyle name="Normal 5 5 2 3 3 2" xfId="28448" xr:uid="{00000000-0005-0000-0000-0000AE940000}"/>
    <cellStyle name="Normal 5 5 2 3 4" xfId="20757" xr:uid="{00000000-0005-0000-0000-0000AF940000}"/>
    <cellStyle name="Normal 5 5 2 3 4 2" xfId="33333" xr:uid="{00000000-0005-0000-0000-0000B0940000}"/>
    <cellStyle name="Normal 5 5 2 3 5" xfId="11266" xr:uid="{00000000-0005-0000-0000-0000B1940000}"/>
    <cellStyle name="Normal 5 5 2 3 6" xfId="23407" xr:uid="{00000000-0005-0000-0000-0000B2940000}"/>
    <cellStyle name="Normal 5 5 2 3 7" xfId="38237" xr:uid="{00000000-0005-0000-0000-0000B3940000}"/>
    <cellStyle name="Normal 5 5 2 3 8" xfId="43305" xr:uid="{9D9E5C15-03F0-4CBA-90EC-E4D0FF689758}"/>
    <cellStyle name="Normal 5 5 2 4" xfId="2943" xr:uid="{00000000-0005-0000-0000-0000B4940000}"/>
    <cellStyle name="Normal 5 5 2 4 2" xfId="17053" xr:uid="{00000000-0005-0000-0000-0000B5940000}"/>
    <cellStyle name="Normal 5 5 2 4 2 2" xfId="29946" xr:uid="{00000000-0005-0000-0000-0000B6940000}"/>
    <cellStyle name="Normal 5 5 2 4 3" xfId="12764" xr:uid="{00000000-0005-0000-0000-0000B7940000}"/>
    <cellStyle name="Normal 5 5 2 4 3 2" xfId="34831" xr:uid="{00000000-0005-0000-0000-0000B8940000}"/>
    <cellStyle name="Normal 5 5 2 4 4" xfId="7886" xr:uid="{00000000-0005-0000-0000-0000B9940000}"/>
    <cellStyle name="Normal 5 5 2 4 5" xfId="25011" xr:uid="{00000000-0005-0000-0000-0000BA940000}"/>
    <cellStyle name="Normal 5 5 2 4 6" xfId="39840" xr:uid="{00000000-0005-0000-0000-0000BB940000}"/>
    <cellStyle name="Normal 5 5 2 4 7" xfId="44903" xr:uid="{5D0D6F39-AD85-41FA-BE0D-34EBD420CA7A}"/>
    <cellStyle name="Normal 5 5 2 5" xfId="5417" xr:uid="{00000000-0005-0000-0000-0000BC940000}"/>
    <cellStyle name="Normal 5 5 2 5 2" xfId="27510" xr:uid="{00000000-0005-0000-0000-0000BD940000}"/>
    <cellStyle name="Normal 5 5 2 6" xfId="15498" xr:uid="{00000000-0005-0000-0000-0000BE940000}"/>
    <cellStyle name="Normal 5 5 2 6 2" xfId="32395" xr:uid="{00000000-0005-0000-0000-0000BF940000}"/>
    <cellStyle name="Normal 5 5 2 7" xfId="19801" xr:uid="{00000000-0005-0000-0000-0000C0940000}"/>
    <cellStyle name="Normal 5 5 2 8" xfId="10328" xr:uid="{00000000-0005-0000-0000-0000C1940000}"/>
    <cellStyle name="Normal 5 5 2 9" xfId="22469" xr:uid="{00000000-0005-0000-0000-0000C2940000}"/>
    <cellStyle name="Normal 5 5 3" xfId="790" xr:uid="{00000000-0005-0000-0000-0000C3940000}"/>
    <cellStyle name="Normal 5 5 3 10" xfId="37612" xr:uid="{00000000-0005-0000-0000-0000C4940000}"/>
    <cellStyle name="Normal 5 5 3 11" xfId="42680" xr:uid="{145FFE4D-0CE5-4F73-8DB0-10A6308266FE}"/>
    <cellStyle name="Normal 5 5 3 2" xfId="2365" xr:uid="{00000000-0005-0000-0000-0000C5940000}"/>
    <cellStyle name="Normal 5 5 3 2 2" xfId="4807" xr:uid="{00000000-0005-0000-0000-0000C6940000}"/>
    <cellStyle name="Normal 5 5 3 2 2 2" xfId="18917" xr:uid="{00000000-0005-0000-0000-0000C7940000}"/>
    <cellStyle name="Normal 5 5 3 2 2 2 2" xfId="31810" xr:uid="{00000000-0005-0000-0000-0000C8940000}"/>
    <cellStyle name="Normal 5 5 3 2 2 3" xfId="14628" xr:uid="{00000000-0005-0000-0000-0000C9940000}"/>
    <cellStyle name="Normal 5 5 3 2 2 3 2" xfId="36695" xr:uid="{00000000-0005-0000-0000-0000CA940000}"/>
    <cellStyle name="Normal 5 5 3 2 2 4" xfId="9750" xr:uid="{00000000-0005-0000-0000-0000CB940000}"/>
    <cellStyle name="Normal 5 5 3 2 2 5" xfId="26875" xr:uid="{00000000-0005-0000-0000-0000CC940000}"/>
    <cellStyle name="Normal 5 5 3 2 2 6" xfId="41704" xr:uid="{00000000-0005-0000-0000-0000CD940000}"/>
    <cellStyle name="Normal 5 5 3 2 2 7" xfId="46767" xr:uid="{E3D9675E-AC06-43DC-83FB-902E521C38E8}"/>
    <cellStyle name="Normal 5 5 3 2 3" xfId="7281" xr:uid="{00000000-0005-0000-0000-0000CE940000}"/>
    <cellStyle name="Normal 5 5 3 2 3 2" xfId="29374" xr:uid="{00000000-0005-0000-0000-0000CF940000}"/>
    <cellStyle name="Normal 5 5 3 2 4" xfId="16442" xr:uid="{00000000-0005-0000-0000-0000D0940000}"/>
    <cellStyle name="Normal 5 5 3 2 4 2" xfId="34259" xr:uid="{00000000-0005-0000-0000-0000D1940000}"/>
    <cellStyle name="Normal 5 5 3 2 5" xfId="21683" xr:uid="{00000000-0005-0000-0000-0000D2940000}"/>
    <cellStyle name="Normal 5 5 3 2 6" xfId="12192" xr:uid="{00000000-0005-0000-0000-0000D3940000}"/>
    <cellStyle name="Normal 5 5 3 2 7" xfId="24333" xr:uid="{00000000-0005-0000-0000-0000D4940000}"/>
    <cellStyle name="Normal 5 5 3 2 8" xfId="39163" xr:uid="{00000000-0005-0000-0000-0000D5940000}"/>
    <cellStyle name="Normal 5 5 3 2 9" xfId="44231" xr:uid="{EAE901BB-85EF-4E90-82C4-1412BA374D2C}"/>
    <cellStyle name="Normal 5 5 3 3" xfId="1752" xr:uid="{00000000-0005-0000-0000-0000D6940000}"/>
    <cellStyle name="Normal 5 5 3 3 2" xfId="4194" xr:uid="{00000000-0005-0000-0000-0000D7940000}"/>
    <cellStyle name="Normal 5 5 3 3 2 2" xfId="18304" xr:uid="{00000000-0005-0000-0000-0000D8940000}"/>
    <cellStyle name="Normal 5 5 3 3 2 2 2" xfId="31197" xr:uid="{00000000-0005-0000-0000-0000D9940000}"/>
    <cellStyle name="Normal 5 5 3 3 2 3" xfId="14015" xr:uid="{00000000-0005-0000-0000-0000DA940000}"/>
    <cellStyle name="Normal 5 5 3 3 2 3 2" xfId="36082" xr:uid="{00000000-0005-0000-0000-0000DB940000}"/>
    <cellStyle name="Normal 5 5 3 3 2 4" xfId="9137" xr:uid="{00000000-0005-0000-0000-0000DC940000}"/>
    <cellStyle name="Normal 5 5 3 3 2 5" xfId="26262" xr:uid="{00000000-0005-0000-0000-0000DD940000}"/>
    <cellStyle name="Normal 5 5 3 3 2 6" xfId="41091" xr:uid="{00000000-0005-0000-0000-0000DE940000}"/>
    <cellStyle name="Normal 5 5 3 3 2 7" xfId="46154" xr:uid="{F929F645-3FAE-4D92-8B87-67D14E498C22}"/>
    <cellStyle name="Normal 5 5 3 3 3" xfId="6668" xr:uid="{00000000-0005-0000-0000-0000DF940000}"/>
    <cellStyle name="Normal 5 5 3 3 3 2" xfId="28761" xr:uid="{00000000-0005-0000-0000-0000E0940000}"/>
    <cellStyle name="Normal 5 5 3 3 4" xfId="21070" xr:uid="{00000000-0005-0000-0000-0000E1940000}"/>
    <cellStyle name="Normal 5 5 3 3 4 2" xfId="33646" xr:uid="{00000000-0005-0000-0000-0000E2940000}"/>
    <cellStyle name="Normal 5 5 3 3 5" xfId="11579" xr:uid="{00000000-0005-0000-0000-0000E3940000}"/>
    <cellStyle name="Normal 5 5 3 3 6" xfId="23720" xr:uid="{00000000-0005-0000-0000-0000E4940000}"/>
    <cellStyle name="Normal 5 5 3 3 7" xfId="38550" xr:uid="{00000000-0005-0000-0000-0000E5940000}"/>
    <cellStyle name="Normal 5 5 3 3 8" xfId="43618" xr:uid="{B1EFCC82-E8B3-4A66-BF33-3267F91DCC65}"/>
    <cellStyle name="Normal 5 5 3 4" xfId="3256" xr:uid="{00000000-0005-0000-0000-0000E6940000}"/>
    <cellStyle name="Normal 5 5 3 4 2" xfId="17366" xr:uid="{00000000-0005-0000-0000-0000E7940000}"/>
    <cellStyle name="Normal 5 5 3 4 2 2" xfId="30259" xr:uid="{00000000-0005-0000-0000-0000E8940000}"/>
    <cellStyle name="Normal 5 5 3 4 3" xfId="13077" xr:uid="{00000000-0005-0000-0000-0000E9940000}"/>
    <cellStyle name="Normal 5 5 3 4 3 2" xfId="35144" xr:uid="{00000000-0005-0000-0000-0000EA940000}"/>
    <cellStyle name="Normal 5 5 3 4 4" xfId="8199" xr:uid="{00000000-0005-0000-0000-0000EB940000}"/>
    <cellStyle name="Normal 5 5 3 4 5" xfId="25324" xr:uid="{00000000-0005-0000-0000-0000EC940000}"/>
    <cellStyle name="Normal 5 5 3 4 6" xfId="40153" xr:uid="{00000000-0005-0000-0000-0000ED940000}"/>
    <cellStyle name="Normal 5 5 3 4 7" xfId="45216" xr:uid="{E7AA739B-6E59-4457-A96C-EA3BF9954AC7}"/>
    <cellStyle name="Normal 5 5 3 5" xfId="5730" xr:uid="{00000000-0005-0000-0000-0000EE940000}"/>
    <cellStyle name="Normal 5 5 3 5 2" xfId="27823" xr:uid="{00000000-0005-0000-0000-0000EF940000}"/>
    <cellStyle name="Normal 5 5 3 6" xfId="15829" xr:uid="{00000000-0005-0000-0000-0000F0940000}"/>
    <cellStyle name="Normal 5 5 3 6 2" xfId="32708" xr:uid="{00000000-0005-0000-0000-0000F1940000}"/>
    <cellStyle name="Normal 5 5 3 7" xfId="20132" xr:uid="{00000000-0005-0000-0000-0000F2940000}"/>
    <cellStyle name="Normal 5 5 3 8" xfId="10641" xr:uid="{00000000-0005-0000-0000-0000F3940000}"/>
    <cellStyle name="Normal 5 5 3 9" xfId="22782" xr:uid="{00000000-0005-0000-0000-0000F4940000}"/>
    <cellStyle name="Normal 5 5 4" xfId="1272" xr:uid="{00000000-0005-0000-0000-0000F5940000}"/>
    <cellStyle name="Normal 5 5 4 2" xfId="3717" xr:uid="{00000000-0005-0000-0000-0000F6940000}"/>
    <cellStyle name="Normal 5 5 4 2 2" xfId="17827" xr:uid="{00000000-0005-0000-0000-0000F7940000}"/>
    <cellStyle name="Normal 5 5 4 2 2 2" xfId="30720" xr:uid="{00000000-0005-0000-0000-0000F8940000}"/>
    <cellStyle name="Normal 5 5 4 2 3" xfId="13538" xr:uid="{00000000-0005-0000-0000-0000F9940000}"/>
    <cellStyle name="Normal 5 5 4 2 3 2" xfId="35605" xr:uid="{00000000-0005-0000-0000-0000FA940000}"/>
    <cellStyle name="Normal 5 5 4 2 4" xfId="8660" xr:uid="{00000000-0005-0000-0000-0000FB940000}"/>
    <cellStyle name="Normal 5 5 4 2 5" xfId="25785" xr:uid="{00000000-0005-0000-0000-0000FC940000}"/>
    <cellStyle name="Normal 5 5 4 2 6" xfId="40614" xr:uid="{00000000-0005-0000-0000-0000FD940000}"/>
    <cellStyle name="Normal 5 5 4 2 7" xfId="45677" xr:uid="{CE3A20F8-9B38-458A-8E67-5A7F3F5BF26E}"/>
    <cellStyle name="Normal 5 5 4 3" xfId="6191" xr:uid="{00000000-0005-0000-0000-0000FE940000}"/>
    <cellStyle name="Normal 5 5 4 3 2" xfId="28284" xr:uid="{00000000-0005-0000-0000-0000FF940000}"/>
    <cellStyle name="Normal 5 5 4 4" xfId="15334" xr:uid="{00000000-0005-0000-0000-000000950000}"/>
    <cellStyle name="Normal 5 5 4 4 2" xfId="33169" xr:uid="{00000000-0005-0000-0000-000001950000}"/>
    <cellStyle name="Normal 5 5 4 5" xfId="20593" xr:uid="{00000000-0005-0000-0000-000002950000}"/>
    <cellStyle name="Normal 5 5 4 6" xfId="11102" xr:uid="{00000000-0005-0000-0000-000003950000}"/>
    <cellStyle name="Normal 5 5 4 7" xfId="23243" xr:uid="{00000000-0005-0000-0000-000004950000}"/>
    <cellStyle name="Normal 5 5 4 8" xfId="38073" xr:uid="{00000000-0005-0000-0000-000005950000}"/>
    <cellStyle name="Normal 5 5 4 9" xfId="43141" xr:uid="{CD051A4D-A27F-4C18-99BB-CE0408845E5D}"/>
    <cellStyle name="Normal 5 5 5" xfId="1888" xr:uid="{00000000-0005-0000-0000-000006950000}"/>
    <cellStyle name="Normal 5 5 5 2" xfId="4330" xr:uid="{00000000-0005-0000-0000-000007950000}"/>
    <cellStyle name="Normal 5 5 5 2 2" xfId="18440" xr:uid="{00000000-0005-0000-0000-000008950000}"/>
    <cellStyle name="Normal 5 5 5 2 2 2" xfId="31333" xr:uid="{00000000-0005-0000-0000-000009950000}"/>
    <cellStyle name="Normal 5 5 5 2 3" xfId="14151" xr:uid="{00000000-0005-0000-0000-00000A950000}"/>
    <cellStyle name="Normal 5 5 5 2 3 2" xfId="36218" xr:uid="{00000000-0005-0000-0000-00000B950000}"/>
    <cellStyle name="Normal 5 5 5 2 4" xfId="9273" xr:uid="{00000000-0005-0000-0000-00000C950000}"/>
    <cellStyle name="Normal 5 5 5 2 5" xfId="26398" xr:uid="{00000000-0005-0000-0000-00000D950000}"/>
    <cellStyle name="Normal 5 5 5 2 6" xfId="41227" xr:uid="{00000000-0005-0000-0000-00000E950000}"/>
    <cellStyle name="Normal 5 5 5 2 7" xfId="46290" xr:uid="{01A2B597-6E37-4D2C-8082-619BE5D1078C}"/>
    <cellStyle name="Normal 5 5 5 3" xfId="6804" xr:uid="{00000000-0005-0000-0000-00000F950000}"/>
    <cellStyle name="Normal 5 5 5 3 2" xfId="28897" xr:uid="{00000000-0005-0000-0000-000010950000}"/>
    <cellStyle name="Normal 5 5 5 4" xfId="15965" xr:uid="{00000000-0005-0000-0000-000011950000}"/>
    <cellStyle name="Normal 5 5 5 4 2" xfId="33782" xr:uid="{00000000-0005-0000-0000-000012950000}"/>
    <cellStyle name="Normal 5 5 5 5" xfId="21206" xr:uid="{00000000-0005-0000-0000-000013950000}"/>
    <cellStyle name="Normal 5 5 5 6" xfId="11715" xr:uid="{00000000-0005-0000-0000-000014950000}"/>
    <cellStyle name="Normal 5 5 5 7" xfId="23856" xr:uid="{00000000-0005-0000-0000-000015950000}"/>
    <cellStyle name="Normal 5 5 5 8" xfId="38686" xr:uid="{00000000-0005-0000-0000-000016950000}"/>
    <cellStyle name="Normal 5 5 5 9" xfId="43754" xr:uid="{2CB53760-9DE3-4C74-8DAA-DC939DF2AFF7}"/>
    <cellStyle name="Normal 5 5 6" xfId="2547" xr:uid="{00000000-0005-0000-0000-000017950000}"/>
    <cellStyle name="Normal 5 5 6 2" xfId="4989" xr:uid="{00000000-0005-0000-0000-000018950000}"/>
    <cellStyle name="Normal 5 5 6 2 2" xfId="19099" xr:uid="{00000000-0005-0000-0000-000019950000}"/>
    <cellStyle name="Normal 5 5 6 2 2 2" xfId="31992" xr:uid="{00000000-0005-0000-0000-00001A950000}"/>
    <cellStyle name="Normal 5 5 6 2 3" xfId="14810" xr:uid="{00000000-0005-0000-0000-00001B950000}"/>
    <cellStyle name="Normal 5 5 6 2 3 2" xfId="36877" xr:uid="{00000000-0005-0000-0000-00001C950000}"/>
    <cellStyle name="Normal 5 5 6 2 4" xfId="9932" xr:uid="{00000000-0005-0000-0000-00001D950000}"/>
    <cellStyle name="Normal 5 5 6 2 5" xfId="27057" xr:uid="{00000000-0005-0000-0000-00001E950000}"/>
    <cellStyle name="Normal 5 5 6 2 6" xfId="41886" xr:uid="{00000000-0005-0000-0000-00001F950000}"/>
    <cellStyle name="Normal 5 5 6 2 7" xfId="46949" xr:uid="{E6F42541-69A7-4924-89F8-39D6E8CEC441}"/>
    <cellStyle name="Normal 5 5 6 3" xfId="7463" xr:uid="{00000000-0005-0000-0000-000020950000}"/>
    <cellStyle name="Normal 5 5 6 3 2" xfId="29556" xr:uid="{00000000-0005-0000-0000-000021950000}"/>
    <cellStyle name="Normal 5 5 6 4" xfId="16624" xr:uid="{00000000-0005-0000-0000-000022950000}"/>
    <cellStyle name="Normal 5 5 6 4 2" xfId="34441" xr:uid="{00000000-0005-0000-0000-000023950000}"/>
    <cellStyle name="Normal 5 5 6 5" xfId="21865" xr:uid="{00000000-0005-0000-0000-000024950000}"/>
    <cellStyle name="Normal 5 5 6 6" xfId="12374" xr:uid="{00000000-0005-0000-0000-000025950000}"/>
    <cellStyle name="Normal 5 5 6 7" xfId="24515" xr:uid="{00000000-0005-0000-0000-000026950000}"/>
    <cellStyle name="Normal 5 5 6 8" xfId="39345" xr:uid="{00000000-0005-0000-0000-000027950000}"/>
    <cellStyle name="Normal 5 5 6 9" xfId="44413" xr:uid="{1E626782-9FC8-4993-9115-AB9C8DE2161B}"/>
    <cellStyle name="Normal 5 5 7" xfId="997" xr:uid="{00000000-0005-0000-0000-000028950000}"/>
    <cellStyle name="Normal 5 5 7 2" xfId="3442" xr:uid="{00000000-0005-0000-0000-000029950000}"/>
    <cellStyle name="Normal 5 5 7 2 2" xfId="17552" xr:uid="{00000000-0005-0000-0000-00002A950000}"/>
    <cellStyle name="Normal 5 5 7 2 2 2" xfId="30445" xr:uid="{00000000-0005-0000-0000-00002B950000}"/>
    <cellStyle name="Normal 5 5 7 2 3" xfId="13263" xr:uid="{00000000-0005-0000-0000-00002C950000}"/>
    <cellStyle name="Normal 5 5 7 2 3 2" xfId="35330" xr:uid="{00000000-0005-0000-0000-00002D950000}"/>
    <cellStyle name="Normal 5 5 7 2 4" xfId="8385" xr:uid="{00000000-0005-0000-0000-00002E950000}"/>
    <cellStyle name="Normal 5 5 7 2 5" xfId="25510" xr:uid="{00000000-0005-0000-0000-00002F950000}"/>
    <cellStyle name="Normal 5 5 7 2 6" xfId="40339" xr:uid="{00000000-0005-0000-0000-000030950000}"/>
    <cellStyle name="Normal 5 5 7 2 7" xfId="45402" xr:uid="{8756A3F7-77D1-4D47-A455-DE0421448F41}"/>
    <cellStyle name="Normal 5 5 7 3" xfId="5916" xr:uid="{00000000-0005-0000-0000-000031950000}"/>
    <cellStyle name="Normal 5 5 7 3 2" xfId="28009" xr:uid="{00000000-0005-0000-0000-000032950000}"/>
    <cellStyle name="Normal 5 5 7 4" xfId="20318" xr:uid="{00000000-0005-0000-0000-000033950000}"/>
    <cellStyle name="Normal 5 5 7 4 2" xfId="32894" xr:uid="{00000000-0005-0000-0000-000034950000}"/>
    <cellStyle name="Normal 5 5 7 5" xfId="10827" xr:uid="{00000000-0005-0000-0000-000035950000}"/>
    <cellStyle name="Normal 5 5 7 6" xfId="22968" xr:uid="{00000000-0005-0000-0000-000036950000}"/>
    <cellStyle name="Normal 5 5 7 7" xfId="37798" xr:uid="{00000000-0005-0000-0000-000037950000}"/>
    <cellStyle name="Normal 5 5 7 8" xfId="42866" xr:uid="{7C143231-3564-4E5B-9DD4-E5D5D0AD5094}"/>
    <cellStyle name="Normal 5 5 8" xfId="2779" xr:uid="{00000000-0005-0000-0000-000038950000}"/>
    <cellStyle name="Normal 5 5 8 2" xfId="16889" xr:uid="{00000000-0005-0000-0000-000039950000}"/>
    <cellStyle name="Normal 5 5 8 2 2" xfId="29782" xr:uid="{00000000-0005-0000-0000-00003A950000}"/>
    <cellStyle name="Normal 5 5 8 3" xfId="12600" xr:uid="{00000000-0005-0000-0000-00003B950000}"/>
    <cellStyle name="Normal 5 5 8 3 2" xfId="34667" xr:uid="{00000000-0005-0000-0000-00003C950000}"/>
    <cellStyle name="Normal 5 5 8 4" xfId="7722" xr:uid="{00000000-0005-0000-0000-00003D950000}"/>
    <cellStyle name="Normal 5 5 8 5" xfId="24847" xr:uid="{00000000-0005-0000-0000-00003E950000}"/>
    <cellStyle name="Normal 5 5 8 6" xfId="39676" xr:uid="{00000000-0005-0000-0000-00003F950000}"/>
    <cellStyle name="Normal 5 5 8 7" xfId="44739" xr:uid="{10CA93B4-0095-47DA-9A85-8BB694EBD4FF}"/>
    <cellStyle name="Normal 5 5 9" xfId="5253" xr:uid="{00000000-0005-0000-0000-000040950000}"/>
    <cellStyle name="Normal 5 5 9 2" xfId="27346" xr:uid="{00000000-0005-0000-0000-000041950000}"/>
    <cellStyle name="Normal 5 6" xfId="165" xr:uid="{00000000-0005-0000-0000-000042950000}"/>
    <cellStyle name="Normal 5 6 10" xfId="14993" xr:uid="{00000000-0005-0000-0000-000043950000}"/>
    <cellStyle name="Normal 5 6 10 2" xfId="32163" xr:uid="{00000000-0005-0000-0000-000044950000}"/>
    <cellStyle name="Normal 5 6 11" xfId="19323" xr:uid="{00000000-0005-0000-0000-000045950000}"/>
    <cellStyle name="Normal 5 6 12" xfId="19570" xr:uid="{00000000-0005-0000-0000-000046950000}"/>
    <cellStyle name="Normal 5 6 13" xfId="10096" xr:uid="{00000000-0005-0000-0000-000047950000}"/>
    <cellStyle name="Normal 5 6 14" xfId="22237" xr:uid="{00000000-0005-0000-0000-000048950000}"/>
    <cellStyle name="Normal 5 6 15" xfId="37067" xr:uid="{00000000-0005-0000-0000-000049950000}"/>
    <cellStyle name="Normal 5 6 16" xfId="42137" xr:uid="{16F01293-6515-4D84-9894-D09A2A5B6F0E}"/>
    <cellStyle name="Normal 5 6 2" xfId="370" xr:uid="{00000000-0005-0000-0000-00004A950000}"/>
    <cellStyle name="Normal 5 6 2 10" xfId="37233" xr:uid="{00000000-0005-0000-0000-00004B950000}"/>
    <cellStyle name="Normal 5 6 2 11" xfId="42301" xr:uid="{5469FD9E-01CA-473E-864A-251709F0E0D1}"/>
    <cellStyle name="Normal 5 6 2 2" xfId="1986" xr:uid="{00000000-0005-0000-0000-00004C950000}"/>
    <cellStyle name="Normal 5 6 2 2 2" xfId="4428" xr:uid="{00000000-0005-0000-0000-00004D950000}"/>
    <cellStyle name="Normal 5 6 2 2 2 2" xfId="18538" xr:uid="{00000000-0005-0000-0000-00004E950000}"/>
    <cellStyle name="Normal 5 6 2 2 2 2 2" xfId="31431" xr:uid="{00000000-0005-0000-0000-00004F950000}"/>
    <cellStyle name="Normal 5 6 2 2 2 3" xfId="14249" xr:uid="{00000000-0005-0000-0000-000050950000}"/>
    <cellStyle name="Normal 5 6 2 2 2 3 2" xfId="36316" xr:uid="{00000000-0005-0000-0000-000051950000}"/>
    <cellStyle name="Normal 5 6 2 2 2 4" xfId="9371" xr:uid="{00000000-0005-0000-0000-000052950000}"/>
    <cellStyle name="Normal 5 6 2 2 2 5" xfId="26496" xr:uid="{00000000-0005-0000-0000-000053950000}"/>
    <cellStyle name="Normal 5 6 2 2 2 6" xfId="41325" xr:uid="{00000000-0005-0000-0000-000054950000}"/>
    <cellStyle name="Normal 5 6 2 2 2 7" xfId="46388" xr:uid="{2408C9F1-0903-4F5D-8D64-1A5C3D79A20E}"/>
    <cellStyle name="Normal 5 6 2 2 3" xfId="6902" xr:uid="{00000000-0005-0000-0000-000055950000}"/>
    <cellStyle name="Normal 5 6 2 2 3 2" xfId="28995" xr:uid="{00000000-0005-0000-0000-000056950000}"/>
    <cellStyle name="Normal 5 6 2 2 4" xfId="16063" xr:uid="{00000000-0005-0000-0000-000057950000}"/>
    <cellStyle name="Normal 5 6 2 2 4 2" xfId="33880" xr:uid="{00000000-0005-0000-0000-000058950000}"/>
    <cellStyle name="Normal 5 6 2 2 5" xfId="21304" xr:uid="{00000000-0005-0000-0000-000059950000}"/>
    <cellStyle name="Normal 5 6 2 2 6" xfId="11813" xr:uid="{00000000-0005-0000-0000-00005A950000}"/>
    <cellStyle name="Normal 5 6 2 2 7" xfId="23954" xr:uid="{00000000-0005-0000-0000-00005B950000}"/>
    <cellStyle name="Normal 5 6 2 2 8" xfId="38784" xr:uid="{00000000-0005-0000-0000-00005C950000}"/>
    <cellStyle name="Normal 5 6 2 2 9" xfId="43852" xr:uid="{56582AF9-2231-41C7-8BEA-E68ED40EE6A4}"/>
    <cellStyle name="Normal 5 6 2 3" xfId="1373" xr:uid="{00000000-0005-0000-0000-00005D950000}"/>
    <cellStyle name="Normal 5 6 2 3 2" xfId="3815" xr:uid="{00000000-0005-0000-0000-00005E950000}"/>
    <cellStyle name="Normal 5 6 2 3 2 2" xfId="17925" xr:uid="{00000000-0005-0000-0000-00005F950000}"/>
    <cellStyle name="Normal 5 6 2 3 2 2 2" xfId="30818" xr:uid="{00000000-0005-0000-0000-000060950000}"/>
    <cellStyle name="Normal 5 6 2 3 2 3" xfId="13636" xr:uid="{00000000-0005-0000-0000-000061950000}"/>
    <cellStyle name="Normal 5 6 2 3 2 3 2" xfId="35703" xr:uid="{00000000-0005-0000-0000-000062950000}"/>
    <cellStyle name="Normal 5 6 2 3 2 4" xfId="8758" xr:uid="{00000000-0005-0000-0000-000063950000}"/>
    <cellStyle name="Normal 5 6 2 3 2 5" xfId="25883" xr:uid="{00000000-0005-0000-0000-000064950000}"/>
    <cellStyle name="Normal 5 6 2 3 2 6" xfId="40712" xr:uid="{00000000-0005-0000-0000-000065950000}"/>
    <cellStyle name="Normal 5 6 2 3 2 7" xfId="45775" xr:uid="{1479ADFA-98A7-40ED-9535-D115BECE16D4}"/>
    <cellStyle name="Normal 5 6 2 3 3" xfId="6289" xr:uid="{00000000-0005-0000-0000-000066950000}"/>
    <cellStyle name="Normal 5 6 2 3 3 2" xfId="28382" xr:uid="{00000000-0005-0000-0000-000067950000}"/>
    <cellStyle name="Normal 5 6 2 3 4" xfId="20691" xr:uid="{00000000-0005-0000-0000-000068950000}"/>
    <cellStyle name="Normal 5 6 2 3 4 2" xfId="33267" xr:uid="{00000000-0005-0000-0000-000069950000}"/>
    <cellStyle name="Normal 5 6 2 3 5" xfId="11200" xr:uid="{00000000-0005-0000-0000-00006A950000}"/>
    <cellStyle name="Normal 5 6 2 3 6" xfId="23341" xr:uid="{00000000-0005-0000-0000-00006B950000}"/>
    <cellStyle name="Normal 5 6 2 3 7" xfId="38171" xr:uid="{00000000-0005-0000-0000-00006C950000}"/>
    <cellStyle name="Normal 5 6 2 3 8" xfId="43239" xr:uid="{FBB4F001-D341-4FFD-9BFA-825B461A8EB5}"/>
    <cellStyle name="Normal 5 6 2 4" xfId="2877" xr:uid="{00000000-0005-0000-0000-00006D950000}"/>
    <cellStyle name="Normal 5 6 2 4 2" xfId="16987" xr:uid="{00000000-0005-0000-0000-00006E950000}"/>
    <cellStyle name="Normal 5 6 2 4 2 2" xfId="29880" xr:uid="{00000000-0005-0000-0000-00006F950000}"/>
    <cellStyle name="Normal 5 6 2 4 3" xfId="12698" xr:uid="{00000000-0005-0000-0000-000070950000}"/>
    <cellStyle name="Normal 5 6 2 4 3 2" xfId="34765" xr:uid="{00000000-0005-0000-0000-000071950000}"/>
    <cellStyle name="Normal 5 6 2 4 4" xfId="7820" xr:uid="{00000000-0005-0000-0000-000072950000}"/>
    <cellStyle name="Normal 5 6 2 4 5" xfId="24945" xr:uid="{00000000-0005-0000-0000-000073950000}"/>
    <cellStyle name="Normal 5 6 2 4 6" xfId="39774" xr:uid="{00000000-0005-0000-0000-000074950000}"/>
    <cellStyle name="Normal 5 6 2 4 7" xfId="44837" xr:uid="{A1344963-E303-4B79-9A81-05669A4C4C43}"/>
    <cellStyle name="Normal 5 6 2 5" xfId="5351" xr:uid="{00000000-0005-0000-0000-000075950000}"/>
    <cellStyle name="Normal 5 6 2 5 2" xfId="27444" xr:uid="{00000000-0005-0000-0000-000076950000}"/>
    <cellStyle name="Normal 5 6 2 6" xfId="15432" xr:uid="{00000000-0005-0000-0000-000077950000}"/>
    <cellStyle name="Normal 5 6 2 6 2" xfId="32329" xr:uid="{00000000-0005-0000-0000-000078950000}"/>
    <cellStyle name="Normal 5 6 2 7" xfId="19735" xr:uid="{00000000-0005-0000-0000-000079950000}"/>
    <cellStyle name="Normal 5 6 2 8" xfId="10262" xr:uid="{00000000-0005-0000-0000-00007A950000}"/>
    <cellStyle name="Normal 5 6 2 9" xfId="22403" xr:uid="{00000000-0005-0000-0000-00007B950000}"/>
    <cellStyle name="Normal 5 6 3" xfId="791" xr:uid="{00000000-0005-0000-0000-00007C950000}"/>
    <cellStyle name="Normal 5 6 3 10" xfId="37613" xr:uid="{00000000-0005-0000-0000-00007D950000}"/>
    <cellStyle name="Normal 5 6 3 11" xfId="42681" xr:uid="{6F19FC9B-7FF1-4958-959F-6AF10BB81C6E}"/>
    <cellStyle name="Normal 5 6 3 2" xfId="2366" xr:uid="{00000000-0005-0000-0000-00007E950000}"/>
    <cellStyle name="Normal 5 6 3 2 2" xfId="4808" xr:uid="{00000000-0005-0000-0000-00007F950000}"/>
    <cellStyle name="Normal 5 6 3 2 2 2" xfId="18918" xr:uid="{00000000-0005-0000-0000-000080950000}"/>
    <cellStyle name="Normal 5 6 3 2 2 2 2" xfId="31811" xr:uid="{00000000-0005-0000-0000-000081950000}"/>
    <cellStyle name="Normal 5 6 3 2 2 3" xfId="14629" xr:uid="{00000000-0005-0000-0000-000082950000}"/>
    <cellStyle name="Normal 5 6 3 2 2 3 2" xfId="36696" xr:uid="{00000000-0005-0000-0000-000083950000}"/>
    <cellStyle name="Normal 5 6 3 2 2 4" xfId="9751" xr:uid="{00000000-0005-0000-0000-000084950000}"/>
    <cellStyle name="Normal 5 6 3 2 2 5" xfId="26876" xr:uid="{00000000-0005-0000-0000-000085950000}"/>
    <cellStyle name="Normal 5 6 3 2 2 6" xfId="41705" xr:uid="{00000000-0005-0000-0000-000086950000}"/>
    <cellStyle name="Normal 5 6 3 2 2 7" xfId="46768" xr:uid="{07A2BE3F-ABBE-44B9-AB2A-4591216C41A2}"/>
    <cellStyle name="Normal 5 6 3 2 3" xfId="7282" xr:uid="{00000000-0005-0000-0000-000087950000}"/>
    <cellStyle name="Normal 5 6 3 2 3 2" xfId="29375" xr:uid="{00000000-0005-0000-0000-000088950000}"/>
    <cellStyle name="Normal 5 6 3 2 4" xfId="16443" xr:uid="{00000000-0005-0000-0000-000089950000}"/>
    <cellStyle name="Normal 5 6 3 2 4 2" xfId="34260" xr:uid="{00000000-0005-0000-0000-00008A950000}"/>
    <cellStyle name="Normal 5 6 3 2 5" xfId="21684" xr:uid="{00000000-0005-0000-0000-00008B950000}"/>
    <cellStyle name="Normal 5 6 3 2 6" xfId="12193" xr:uid="{00000000-0005-0000-0000-00008C950000}"/>
    <cellStyle name="Normal 5 6 3 2 7" xfId="24334" xr:uid="{00000000-0005-0000-0000-00008D950000}"/>
    <cellStyle name="Normal 5 6 3 2 8" xfId="39164" xr:uid="{00000000-0005-0000-0000-00008E950000}"/>
    <cellStyle name="Normal 5 6 3 2 9" xfId="44232" xr:uid="{5DAF8AC7-CF30-4215-BD96-2970019F9AC8}"/>
    <cellStyle name="Normal 5 6 3 3" xfId="1753" xr:uid="{00000000-0005-0000-0000-00008F950000}"/>
    <cellStyle name="Normal 5 6 3 3 2" xfId="4195" xr:uid="{00000000-0005-0000-0000-000090950000}"/>
    <cellStyle name="Normal 5 6 3 3 2 2" xfId="18305" xr:uid="{00000000-0005-0000-0000-000091950000}"/>
    <cellStyle name="Normal 5 6 3 3 2 2 2" xfId="31198" xr:uid="{00000000-0005-0000-0000-000092950000}"/>
    <cellStyle name="Normal 5 6 3 3 2 3" xfId="14016" xr:uid="{00000000-0005-0000-0000-000093950000}"/>
    <cellStyle name="Normal 5 6 3 3 2 3 2" xfId="36083" xr:uid="{00000000-0005-0000-0000-000094950000}"/>
    <cellStyle name="Normal 5 6 3 3 2 4" xfId="9138" xr:uid="{00000000-0005-0000-0000-000095950000}"/>
    <cellStyle name="Normal 5 6 3 3 2 5" xfId="26263" xr:uid="{00000000-0005-0000-0000-000096950000}"/>
    <cellStyle name="Normal 5 6 3 3 2 6" xfId="41092" xr:uid="{00000000-0005-0000-0000-000097950000}"/>
    <cellStyle name="Normal 5 6 3 3 2 7" xfId="46155" xr:uid="{61BD3412-A65A-4A70-8B40-0541185D36F2}"/>
    <cellStyle name="Normal 5 6 3 3 3" xfId="6669" xr:uid="{00000000-0005-0000-0000-000098950000}"/>
    <cellStyle name="Normal 5 6 3 3 3 2" xfId="28762" xr:uid="{00000000-0005-0000-0000-000099950000}"/>
    <cellStyle name="Normal 5 6 3 3 4" xfId="21071" xr:uid="{00000000-0005-0000-0000-00009A950000}"/>
    <cellStyle name="Normal 5 6 3 3 4 2" xfId="33647" xr:uid="{00000000-0005-0000-0000-00009B950000}"/>
    <cellStyle name="Normal 5 6 3 3 5" xfId="11580" xr:uid="{00000000-0005-0000-0000-00009C950000}"/>
    <cellStyle name="Normal 5 6 3 3 6" xfId="23721" xr:uid="{00000000-0005-0000-0000-00009D950000}"/>
    <cellStyle name="Normal 5 6 3 3 7" xfId="38551" xr:uid="{00000000-0005-0000-0000-00009E950000}"/>
    <cellStyle name="Normal 5 6 3 3 8" xfId="43619" xr:uid="{94B6D84A-9148-4E28-9135-DB30B52C51B9}"/>
    <cellStyle name="Normal 5 6 3 4" xfId="3257" xr:uid="{00000000-0005-0000-0000-00009F950000}"/>
    <cellStyle name="Normal 5 6 3 4 2" xfId="17367" xr:uid="{00000000-0005-0000-0000-0000A0950000}"/>
    <cellStyle name="Normal 5 6 3 4 2 2" xfId="30260" xr:uid="{00000000-0005-0000-0000-0000A1950000}"/>
    <cellStyle name="Normal 5 6 3 4 3" xfId="13078" xr:uid="{00000000-0005-0000-0000-0000A2950000}"/>
    <cellStyle name="Normal 5 6 3 4 3 2" xfId="35145" xr:uid="{00000000-0005-0000-0000-0000A3950000}"/>
    <cellStyle name="Normal 5 6 3 4 4" xfId="8200" xr:uid="{00000000-0005-0000-0000-0000A4950000}"/>
    <cellStyle name="Normal 5 6 3 4 5" xfId="25325" xr:uid="{00000000-0005-0000-0000-0000A5950000}"/>
    <cellStyle name="Normal 5 6 3 4 6" xfId="40154" xr:uid="{00000000-0005-0000-0000-0000A6950000}"/>
    <cellStyle name="Normal 5 6 3 4 7" xfId="45217" xr:uid="{6AE88D68-1925-4B57-99A6-BAAB3C90208A}"/>
    <cellStyle name="Normal 5 6 3 5" xfId="5731" xr:uid="{00000000-0005-0000-0000-0000A7950000}"/>
    <cellStyle name="Normal 5 6 3 5 2" xfId="27824" xr:uid="{00000000-0005-0000-0000-0000A8950000}"/>
    <cellStyle name="Normal 5 6 3 6" xfId="15830" xr:uid="{00000000-0005-0000-0000-0000A9950000}"/>
    <cellStyle name="Normal 5 6 3 6 2" xfId="32709" xr:uid="{00000000-0005-0000-0000-0000AA950000}"/>
    <cellStyle name="Normal 5 6 3 7" xfId="20133" xr:uid="{00000000-0005-0000-0000-0000AB950000}"/>
    <cellStyle name="Normal 5 6 3 8" xfId="10642" xr:uid="{00000000-0005-0000-0000-0000AC950000}"/>
    <cellStyle name="Normal 5 6 3 9" xfId="22783" xr:uid="{00000000-0005-0000-0000-0000AD950000}"/>
    <cellStyle name="Normal 5 6 4" xfId="1206" xr:uid="{00000000-0005-0000-0000-0000AE950000}"/>
    <cellStyle name="Normal 5 6 4 2" xfId="3651" xr:uid="{00000000-0005-0000-0000-0000AF950000}"/>
    <cellStyle name="Normal 5 6 4 2 2" xfId="17761" xr:uid="{00000000-0005-0000-0000-0000B0950000}"/>
    <cellStyle name="Normal 5 6 4 2 2 2" xfId="30654" xr:uid="{00000000-0005-0000-0000-0000B1950000}"/>
    <cellStyle name="Normal 5 6 4 2 3" xfId="13472" xr:uid="{00000000-0005-0000-0000-0000B2950000}"/>
    <cellStyle name="Normal 5 6 4 2 3 2" xfId="35539" xr:uid="{00000000-0005-0000-0000-0000B3950000}"/>
    <cellStyle name="Normal 5 6 4 2 4" xfId="8594" xr:uid="{00000000-0005-0000-0000-0000B4950000}"/>
    <cellStyle name="Normal 5 6 4 2 5" xfId="25719" xr:uid="{00000000-0005-0000-0000-0000B5950000}"/>
    <cellStyle name="Normal 5 6 4 2 6" xfId="40548" xr:uid="{00000000-0005-0000-0000-0000B6950000}"/>
    <cellStyle name="Normal 5 6 4 2 7" xfId="45611" xr:uid="{3B7B4E53-1815-4FD7-9176-C26CBCA78F25}"/>
    <cellStyle name="Normal 5 6 4 3" xfId="6125" xr:uid="{00000000-0005-0000-0000-0000B7950000}"/>
    <cellStyle name="Normal 5 6 4 3 2" xfId="28218" xr:uid="{00000000-0005-0000-0000-0000B8950000}"/>
    <cellStyle name="Normal 5 6 4 4" xfId="15268" xr:uid="{00000000-0005-0000-0000-0000B9950000}"/>
    <cellStyle name="Normal 5 6 4 4 2" xfId="33103" xr:uid="{00000000-0005-0000-0000-0000BA950000}"/>
    <cellStyle name="Normal 5 6 4 5" xfId="20527" xr:uid="{00000000-0005-0000-0000-0000BB950000}"/>
    <cellStyle name="Normal 5 6 4 6" xfId="11036" xr:uid="{00000000-0005-0000-0000-0000BC950000}"/>
    <cellStyle name="Normal 5 6 4 7" xfId="23177" xr:uid="{00000000-0005-0000-0000-0000BD950000}"/>
    <cellStyle name="Normal 5 6 4 8" xfId="38007" xr:uid="{00000000-0005-0000-0000-0000BE950000}"/>
    <cellStyle name="Normal 5 6 4 9" xfId="43075" xr:uid="{66C77F03-D4A3-49F1-84AA-1C1AC71BBF81}"/>
    <cellStyle name="Normal 5 6 5" xfId="1822" xr:uid="{00000000-0005-0000-0000-0000BF950000}"/>
    <cellStyle name="Normal 5 6 5 2" xfId="4264" xr:uid="{00000000-0005-0000-0000-0000C0950000}"/>
    <cellStyle name="Normal 5 6 5 2 2" xfId="18374" xr:uid="{00000000-0005-0000-0000-0000C1950000}"/>
    <cellStyle name="Normal 5 6 5 2 2 2" xfId="31267" xr:uid="{00000000-0005-0000-0000-0000C2950000}"/>
    <cellStyle name="Normal 5 6 5 2 3" xfId="14085" xr:uid="{00000000-0005-0000-0000-0000C3950000}"/>
    <cellStyle name="Normal 5 6 5 2 3 2" xfId="36152" xr:uid="{00000000-0005-0000-0000-0000C4950000}"/>
    <cellStyle name="Normal 5 6 5 2 4" xfId="9207" xr:uid="{00000000-0005-0000-0000-0000C5950000}"/>
    <cellStyle name="Normal 5 6 5 2 5" xfId="26332" xr:uid="{00000000-0005-0000-0000-0000C6950000}"/>
    <cellStyle name="Normal 5 6 5 2 6" xfId="41161" xr:uid="{00000000-0005-0000-0000-0000C7950000}"/>
    <cellStyle name="Normal 5 6 5 2 7" xfId="46224" xr:uid="{0ABC1063-48FB-4E8D-895D-B0A6CE888FC2}"/>
    <cellStyle name="Normal 5 6 5 3" xfId="6738" xr:uid="{00000000-0005-0000-0000-0000C8950000}"/>
    <cellStyle name="Normal 5 6 5 3 2" xfId="28831" xr:uid="{00000000-0005-0000-0000-0000C9950000}"/>
    <cellStyle name="Normal 5 6 5 4" xfId="15899" xr:uid="{00000000-0005-0000-0000-0000CA950000}"/>
    <cellStyle name="Normal 5 6 5 4 2" xfId="33716" xr:uid="{00000000-0005-0000-0000-0000CB950000}"/>
    <cellStyle name="Normal 5 6 5 5" xfId="21140" xr:uid="{00000000-0005-0000-0000-0000CC950000}"/>
    <cellStyle name="Normal 5 6 5 6" xfId="11649" xr:uid="{00000000-0005-0000-0000-0000CD950000}"/>
    <cellStyle name="Normal 5 6 5 7" xfId="23790" xr:uid="{00000000-0005-0000-0000-0000CE950000}"/>
    <cellStyle name="Normal 5 6 5 8" xfId="38620" xr:uid="{00000000-0005-0000-0000-0000CF950000}"/>
    <cellStyle name="Normal 5 6 5 9" xfId="43688" xr:uid="{25110D5A-FA10-47E8-8900-8F33635EA391}"/>
    <cellStyle name="Normal 5 6 6" xfId="2641" xr:uid="{00000000-0005-0000-0000-0000D0950000}"/>
    <cellStyle name="Normal 5 6 6 2" xfId="5080" xr:uid="{00000000-0005-0000-0000-0000D1950000}"/>
    <cellStyle name="Normal 5 6 6 2 2" xfId="19190" xr:uid="{00000000-0005-0000-0000-0000D2950000}"/>
    <cellStyle name="Normal 5 6 6 2 2 2" xfId="32083" xr:uid="{00000000-0005-0000-0000-0000D3950000}"/>
    <cellStyle name="Normal 5 6 6 2 3" xfId="14901" xr:uid="{00000000-0005-0000-0000-0000D4950000}"/>
    <cellStyle name="Normal 5 6 6 2 3 2" xfId="36968" xr:uid="{00000000-0005-0000-0000-0000D5950000}"/>
    <cellStyle name="Normal 5 6 6 2 4" xfId="10023" xr:uid="{00000000-0005-0000-0000-0000D6950000}"/>
    <cellStyle name="Normal 5 6 6 2 5" xfId="27148" xr:uid="{00000000-0005-0000-0000-0000D7950000}"/>
    <cellStyle name="Normal 5 6 6 2 6" xfId="41977" xr:uid="{00000000-0005-0000-0000-0000D8950000}"/>
    <cellStyle name="Normal 5 6 6 2 7" xfId="47040" xr:uid="{F6356E20-753D-441F-8B33-C1FE58382AC5}"/>
    <cellStyle name="Normal 5 6 6 3" xfId="7554" xr:uid="{00000000-0005-0000-0000-0000D9950000}"/>
    <cellStyle name="Normal 5 6 6 3 2" xfId="29647" xr:uid="{00000000-0005-0000-0000-0000DA950000}"/>
    <cellStyle name="Normal 5 6 6 4" xfId="16716" xr:uid="{00000000-0005-0000-0000-0000DB950000}"/>
    <cellStyle name="Normal 5 6 6 4 2" xfId="34532" xr:uid="{00000000-0005-0000-0000-0000DC950000}"/>
    <cellStyle name="Normal 5 6 6 5" xfId="21957" xr:uid="{00000000-0005-0000-0000-0000DD950000}"/>
    <cellStyle name="Normal 5 6 6 6" xfId="12465" xr:uid="{00000000-0005-0000-0000-0000DE950000}"/>
    <cellStyle name="Normal 5 6 6 7" xfId="24606" xr:uid="{00000000-0005-0000-0000-0000DF950000}"/>
    <cellStyle name="Normal 5 6 6 8" xfId="39436" xr:uid="{00000000-0005-0000-0000-0000E0950000}"/>
    <cellStyle name="Normal 5 6 6 9" xfId="44504" xr:uid="{694E442B-FFA9-488A-BE7B-970C8B0F3774}"/>
    <cellStyle name="Normal 5 6 7" xfId="931" xr:uid="{00000000-0005-0000-0000-0000E1950000}"/>
    <cellStyle name="Normal 5 6 7 2" xfId="3376" xr:uid="{00000000-0005-0000-0000-0000E2950000}"/>
    <cellStyle name="Normal 5 6 7 2 2" xfId="17486" xr:uid="{00000000-0005-0000-0000-0000E3950000}"/>
    <cellStyle name="Normal 5 6 7 2 2 2" xfId="30379" xr:uid="{00000000-0005-0000-0000-0000E4950000}"/>
    <cellStyle name="Normal 5 6 7 2 3" xfId="13197" xr:uid="{00000000-0005-0000-0000-0000E5950000}"/>
    <cellStyle name="Normal 5 6 7 2 3 2" xfId="35264" xr:uid="{00000000-0005-0000-0000-0000E6950000}"/>
    <cellStyle name="Normal 5 6 7 2 4" xfId="8319" xr:uid="{00000000-0005-0000-0000-0000E7950000}"/>
    <cellStyle name="Normal 5 6 7 2 5" xfId="25444" xr:uid="{00000000-0005-0000-0000-0000E8950000}"/>
    <cellStyle name="Normal 5 6 7 2 6" xfId="40273" xr:uid="{00000000-0005-0000-0000-0000E9950000}"/>
    <cellStyle name="Normal 5 6 7 2 7" xfId="45336" xr:uid="{89ADF491-6C47-466D-A1DF-33AF5418A843}"/>
    <cellStyle name="Normal 5 6 7 3" xfId="5850" xr:uid="{00000000-0005-0000-0000-0000EA950000}"/>
    <cellStyle name="Normal 5 6 7 3 2" xfId="27943" xr:uid="{00000000-0005-0000-0000-0000EB950000}"/>
    <cellStyle name="Normal 5 6 7 4" xfId="20252" xr:uid="{00000000-0005-0000-0000-0000EC950000}"/>
    <cellStyle name="Normal 5 6 7 4 2" xfId="32828" xr:uid="{00000000-0005-0000-0000-0000ED950000}"/>
    <cellStyle name="Normal 5 6 7 5" xfId="10761" xr:uid="{00000000-0005-0000-0000-0000EE950000}"/>
    <cellStyle name="Normal 5 6 7 6" xfId="22902" xr:uid="{00000000-0005-0000-0000-0000EF950000}"/>
    <cellStyle name="Normal 5 6 7 7" xfId="37732" xr:uid="{00000000-0005-0000-0000-0000F0950000}"/>
    <cellStyle name="Normal 5 6 7 8" xfId="42800" xr:uid="{DC358BBF-3E96-470F-B821-E95B00AB20A7}"/>
    <cellStyle name="Normal 5 6 8" xfId="2713" xr:uid="{00000000-0005-0000-0000-0000F1950000}"/>
    <cellStyle name="Normal 5 6 8 2" xfId="16828" xr:uid="{00000000-0005-0000-0000-0000F2950000}"/>
    <cellStyle name="Normal 5 6 8 2 2" xfId="29716" xr:uid="{00000000-0005-0000-0000-0000F3950000}"/>
    <cellStyle name="Normal 5 6 8 3" xfId="12534" xr:uid="{00000000-0005-0000-0000-0000F4950000}"/>
    <cellStyle name="Normal 5 6 8 3 2" xfId="34601" xr:uid="{00000000-0005-0000-0000-0000F5950000}"/>
    <cellStyle name="Normal 5 6 8 4" xfId="7661" xr:uid="{00000000-0005-0000-0000-0000F6950000}"/>
    <cellStyle name="Normal 5 6 8 5" xfId="24779" xr:uid="{00000000-0005-0000-0000-0000F7950000}"/>
    <cellStyle name="Normal 5 6 8 6" xfId="39608" xr:uid="{00000000-0005-0000-0000-0000F8950000}"/>
    <cellStyle name="Normal 5 6 8 7" xfId="44673" xr:uid="{3E52A543-CDC6-4C13-B94F-CEBEEAB89977}"/>
    <cellStyle name="Normal 5 6 9" xfId="5184" xr:uid="{00000000-0005-0000-0000-0000F9950000}"/>
    <cellStyle name="Normal 5 6 9 2" xfId="27278" xr:uid="{00000000-0005-0000-0000-0000FA950000}"/>
    <cellStyle name="Normal 5 7" xfId="450" xr:uid="{00000000-0005-0000-0000-0000FB950000}"/>
    <cellStyle name="Normal 5 7 10" xfId="19401" xr:uid="{00000000-0005-0000-0000-0000FC950000}"/>
    <cellStyle name="Normal 5 7 11" xfId="19813" xr:uid="{00000000-0005-0000-0000-0000FD950000}"/>
    <cellStyle name="Normal 5 7 12" xfId="10340" xr:uid="{00000000-0005-0000-0000-0000FE950000}"/>
    <cellStyle name="Normal 5 7 13" xfId="22481" xr:uid="{00000000-0005-0000-0000-0000FF950000}"/>
    <cellStyle name="Normal 5 7 14" xfId="37311" xr:uid="{00000000-0005-0000-0000-000000960000}"/>
    <cellStyle name="Normal 5 7 15" xfId="42379" xr:uid="{B569C5DF-D7EC-4EE1-8300-BF38261F442D}"/>
    <cellStyle name="Normal 5 7 2" xfId="792" xr:uid="{00000000-0005-0000-0000-000001960000}"/>
    <cellStyle name="Normal 5 7 2 10" xfId="37614" xr:uid="{00000000-0005-0000-0000-000002960000}"/>
    <cellStyle name="Normal 5 7 2 11" xfId="42682" xr:uid="{269B61A0-1559-4F27-B142-0B5A7E1B7CB2}"/>
    <cellStyle name="Normal 5 7 2 2" xfId="2367" xr:uid="{00000000-0005-0000-0000-000003960000}"/>
    <cellStyle name="Normal 5 7 2 2 2" xfId="4809" xr:uid="{00000000-0005-0000-0000-000004960000}"/>
    <cellStyle name="Normal 5 7 2 2 2 2" xfId="18919" xr:uid="{00000000-0005-0000-0000-000005960000}"/>
    <cellStyle name="Normal 5 7 2 2 2 2 2" xfId="31812" xr:uid="{00000000-0005-0000-0000-000006960000}"/>
    <cellStyle name="Normal 5 7 2 2 2 3" xfId="14630" xr:uid="{00000000-0005-0000-0000-000007960000}"/>
    <cellStyle name="Normal 5 7 2 2 2 3 2" xfId="36697" xr:uid="{00000000-0005-0000-0000-000008960000}"/>
    <cellStyle name="Normal 5 7 2 2 2 4" xfId="9752" xr:uid="{00000000-0005-0000-0000-000009960000}"/>
    <cellStyle name="Normal 5 7 2 2 2 5" xfId="26877" xr:uid="{00000000-0005-0000-0000-00000A960000}"/>
    <cellStyle name="Normal 5 7 2 2 2 6" xfId="41706" xr:uid="{00000000-0005-0000-0000-00000B960000}"/>
    <cellStyle name="Normal 5 7 2 2 2 7" xfId="46769" xr:uid="{C184ADDE-E2D2-4905-9139-6F2844228BD4}"/>
    <cellStyle name="Normal 5 7 2 2 3" xfId="7283" xr:uid="{00000000-0005-0000-0000-00000C960000}"/>
    <cellStyle name="Normal 5 7 2 2 3 2" xfId="29376" xr:uid="{00000000-0005-0000-0000-00000D960000}"/>
    <cellStyle name="Normal 5 7 2 2 4" xfId="16444" xr:uid="{00000000-0005-0000-0000-00000E960000}"/>
    <cellStyle name="Normal 5 7 2 2 4 2" xfId="34261" xr:uid="{00000000-0005-0000-0000-00000F960000}"/>
    <cellStyle name="Normal 5 7 2 2 5" xfId="21685" xr:uid="{00000000-0005-0000-0000-000010960000}"/>
    <cellStyle name="Normal 5 7 2 2 6" xfId="12194" xr:uid="{00000000-0005-0000-0000-000011960000}"/>
    <cellStyle name="Normal 5 7 2 2 7" xfId="24335" xr:uid="{00000000-0005-0000-0000-000012960000}"/>
    <cellStyle name="Normal 5 7 2 2 8" xfId="39165" xr:uid="{00000000-0005-0000-0000-000013960000}"/>
    <cellStyle name="Normal 5 7 2 2 9" xfId="44233" xr:uid="{078CC366-8A6C-4071-B4D3-C516BF8C0E1B}"/>
    <cellStyle name="Normal 5 7 2 3" xfId="1754" xr:uid="{00000000-0005-0000-0000-000014960000}"/>
    <cellStyle name="Normal 5 7 2 3 2" xfId="4196" xr:uid="{00000000-0005-0000-0000-000015960000}"/>
    <cellStyle name="Normal 5 7 2 3 2 2" xfId="18306" xr:uid="{00000000-0005-0000-0000-000016960000}"/>
    <cellStyle name="Normal 5 7 2 3 2 2 2" xfId="31199" xr:uid="{00000000-0005-0000-0000-000017960000}"/>
    <cellStyle name="Normal 5 7 2 3 2 3" xfId="14017" xr:uid="{00000000-0005-0000-0000-000018960000}"/>
    <cellStyle name="Normal 5 7 2 3 2 3 2" xfId="36084" xr:uid="{00000000-0005-0000-0000-000019960000}"/>
    <cellStyle name="Normal 5 7 2 3 2 4" xfId="9139" xr:uid="{00000000-0005-0000-0000-00001A960000}"/>
    <cellStyle name="Normal 5 7 2 3 2 5" xfId="26264" xr:uid="{00000000-0005-0000-0000-00001B960000}"/>
    <cellStyle name="Normal 5 7 2 3 2 6" xfId="41093" xr:uid="{00000000-0005-0000-0000-00001C960000}"/>
    <cellStyle name="Normal 5 7 2 3 2 7" xfId="46156" xr:uid="{BB1DE896-DCCF-41C4-A0BE-917486856FD1}"/>
    <cellStyle name="Normal 5 7 2 3 3" xfId="6670" xr:uid="{00000000-0005-0000-0000-00001D960000}"/>
    <cellStyle name="Normal 5 7 2 3 3 2" xfId="28763" xr:uid="{00000000-0005-0000-0000-00001E960000}"/>
    <cellStyle name="Normal 5 7 2 3 4" xfId="21072" xr:uid="{00000000-0005-0000-0000-00001F960000}"/>
    <cellStyle name="Normal 5 7 2 3 4 2" xfId="33648" xr:uid="{00000000-0005-0000-0000-000020960000}"/>
    <cellStyle name="Normal 5 7 2 3 5" xfId="11581" xr:uid="{00000000-0005-0000-0000-000021960000}"/>
    <cellStyle name="Normal 5 7 2 3 6" xfId="23722" xr:uid="{00000000-0005-0000-0000-000022960000}"/>
    <cellStyle name="Normal 5 7 2 3 7" xfId="38552" xr:uid="{00000000-0005-0000-0000-000023960000}"/>
    <cellStyle name="Normal 5 7 2 3 8" xfId="43620" xr:uid="{3212957D-18ED-4C5F-A5A2-544F85C29F8A}"/>
    <cellStyle name="Normal 5 7 2 4" xfId="3258" xr:uid="{00000000-0005-0000-0000-000024960000}"/>
    <cellStyle name="Normal 5 7 2 4 2" xfId="17368" xr:uid="{00000000-0005-0000-0000-000025960000}"/>
    <cellStyle name="Normal 5 7 2 4 2 2" xfId="30261" xr:uid="{00000000-0005-0000-0000-000026960000}"/>
    <cellStyle name="Normal 5 7 2 4 3" xfId="13079" xr:uid="{00000000-0005-0000-0000-000027960000}"/>
    <cellStyle name="Normal 5 7 2 4 3 2" xfId="35146" xr:uid="{00000000-0005-0000-0000-000028960000}"/>
    <cellStyle name="Normal 5 7 2 4 4" xfId="8201" xr:uid="{00000000-0005-0000-0000-000029960000}"/>
    <cellStyle name="Normal 5 7 2 4 5" xfId="25326" xr:uid="{00000000-0005-0000-0000-00002A960000}"/>
    <cellStyle name="Normal 5 7 2 4 6" xfId="40155" xr:uid="{00000000-0005-0000-0000-00002B960000}"/>
    <cellStyle name="Normal 5 7 2 4 7" xfId="45218" xr:uid="{6F66204A-7C7F-477C-8278-FA5B9A38DBA0}"/>
    <cellStyle name="Normal 5 7 2 5" xfId="5732" xr:uid="{00000000-0005-0000-0000-00002C960000}"/>
    <cellStyle name="Normal 5 7 2 5 2" xfId="27825" xr:uid="{00000000-0005-0000-0000-00002D960000}"/>
    <cellStyle name="Normal 5 7 2 6" xfId="15831" xr:uid="{00000000-0005-0000-0000-00002E960000}"/>
    <cellStyle name="Normal 5 7 2 6 2" xfId="32710" xr:uid="{00000000-0005-0000-0000-00002F960000}"/>
    <cellStyle name="Normal 5 7 2 7" xfId="20134" xr:uid="{00000000-0005-0000-0000-000030960000}"/>
    <cellStyle name="Normal 5 7 2 8" xfId="10643" xr:uid="{00000000-0005-0000-0000-000031960000}"/>
    <cellStyle name="Normal 5 7 2 9" xfId="22784" xr:uid="{00000000-0005-0000-0000-000032960000}"/>
    <cellStyle name="Normal 5 7 3" xfId="1451" xr:uid="{00000000-0005-0000-0000-000033960000}"/>
    <cellStyle name="Normal 5 7 3 2" xfId="3893" xr:uid="{00000000-0005-0000-0000-000034960000}"/>
    <cellStyle name="Normal 5 7 3 2 2" xfId="18003" xr:uid="{00000000-0005-0000-0000-000035960000}"/>
    <cellStyle name="Normal 5 7 3 2 2 2" xfId="30896" xr:uid="{00000000-0005-0000-0000-000036960000}"/>
    <cellStyle name="Normal 5 7 3 2 3" xfId="13714" xr:uid="{00000000-0005-0000-0000-000037960000}"/>
    <cellStyle name="Normal 5 7 3 2 3 2" xfId="35781" xr:uid="{00000000-0005-0000-0000-000038960000}"/>
    <cellStyle name="Normal 5 7 3 2 4" xfId="8836" xr:uid="{00000000-0005-0000-0000-000039960000}"/>
    <cellStyle name="Normal 5 7 3 2 5" xfId="25961" xr:uid="{00000000-0005-0000-0000-00003A960000}"/>
    <cellStyle name="Normal 5 7 3 2 6" xfId="40790" xr:uid="{00000000-0005-0000-0000-00003B960000}"/>
    <cellStyle name="Normal 5 7 3 2 7" xfId="45853" xr:uid="{F8208E96-C9BC-4B45-A073-11FDB0AD1428}"/>
    <cellStyle name="Normal 5 7 3 3" xfId="6367" xr:uid="{00000000-0005-0000-0000-00003C960000}"/>
    <cellStyle name="Normal 5 7 3 3 2" xfId="28460" xr:uid="{00000000-0005-0000-0000-00003D960000}"/>
    <cellStyle name="Normal 5 7 3 4" xfId="15510" xr:uid="{00000000-0005-0000-0000-00003E960000}"/>
    <cellStyle name="Normal 5 7 3 4 2" xfId="33345" xr:uid="{00000000-0005-0000-0000-00003F960000}"/>
    <cellStyle name="Normal 5 7 3 5" xfId="20769" xr:uid="{00000000-0005-0000-0000-000040960000}"/>
    <cellStyle name="Normal 5 7 3 6" xfId="11278" xr:uid="{00000000-0005-0000-0000-000041960000}"/>
    <cellStyle name="Normal 5 7 3 7" xfId="23419" xr:uid="{00000000-0005-0000-0000-000042960000}"/>
    <cellStyle name="Normal 5 7 3 8" xfId="38249" xr:uid="{00000000-0005-0000-0000-000043960000}"/>
    <cellStyle name="Normal 5 7 3 9" xfId="43317" xr:uid="{ED53A597-61DE-4A35-8BA0-863F9C49EF13}"/>
    <cellStyle name="Normal 5 7 4" xfId="2064" xr:uid="{00000000-0005-0000-0000-000044960000}"/>
    <cellStyle name="Normal 5 7 4 2" xfId="4506" xr:uid="{00000000-0005-0000-0000-000045960000}"/>
    <cellStyle name="Normal 5 7 4 2 2" xfId="18616" xr:uid="{00000000-0005-0000-0000-000046960000}"/>
    <cellStyle name="Normal 5 7 4 2 2 2" xfId="31509" xr:uid="{00000000-0005-0000-0000-000047960000}"/>
    <cellStyle name="Normal 5 7 4 2 3" xfId="14327" xr:uid="{00000000-0005-0000-0000-000048960000}"/>
    <cellStyle name="Normal 5 7 4 2 3 2" xfId="36394" xr:uid="{00000000-0005-0000-0000-000049960000}"/>
    <cellStyle name="Normal 5 7 4 2 4" xfId="9449" xr:uid="{00000000-0005-0000-0000-00004A960000}"/>
    <cellStyle name="Normal 5 7 4 2 5" xfId="26574" xr:uid="{00000000-0005-0000-0000-00004B960000}"/>
    <cellStyle name="Normal 5 7 4 2 6" xfId="41403" xr:uid="{00000000-0005-0000-0000-00004C960000}"/>
    <cellStyle name="Normal 5 7 4 2 7" xfId="46466" xr:uid="{49D4D601-F6B6-474E-953B-6CEE76CAC09A}"/>
    <cellStyle name="Normal 5 7 4 3" xfId="6980" xr:uid="{00000000-0005-0000-0000-00004D960000}"/>
    <cellStyle name="Normal 5 7 4 3 2" xfId="29073" xr:uid="{00000000-0005-0000-0000-00004E960000}"/>
    <cellStyle name="Normal 5 7 4 4" xfId="16141" xr:uid="{00000000-0005-0000-0000-00004F960000}"/>
    <cellStyle name="Normal 5 7 4 4 2" xfId="33958" xr:uid="{00000000-0005-0000-0000-000050960000}"/>
    <cellStyle name="Normal 5 7 4 5" xfId="21382" xr:uid="{00000000-0005-0000-0000-000051960000}"/>
    <cellStyle name="Normal 5 7 4 6" xfId="11891" xr:uid="{00000000-0005-0000-0000-000052960000}"/>
    <cellStyle name="Normal 5 7 4 7" xfId="24032" xr:uid="{00000000-0005-0000-0000-000053960000}"/>
    <cellStyle name="Normal 5 7 4 8" xfId="38862" xr:uid="{00000000-0005-0000-0000-000054960000}"/>
    <cellStyle name="Normal 5 7 4 9" xfId="43930" xr:uid="{0B55CF27-E009-47EE-9937-8BC0769932D4}"/>
    <cellStyle name="Normal 5 7 5" xfId="2642" xr:uid="{00000000-0005-0000-0000-000055960000}"/>
    <cellStyle name="Normal 5 7 5 2" xfId="5081" xr:uid="{00000000-0005-0000-0000-000056960000}"/>
    <cellStyle name="Normal 5 7 5 2 2" xfId="19191" xr:uid="{00000000-0005-0000-0000-000057960000}"/>
    <cellStyle name="Normal 5 7 5 2 2 2" xfId="32084" xr:uid="{00000000-0005-0000-0000-000058960000}"/>
    <cellStyle name="Normal 5 7 5 2 3" xfId="14902" xr:uid="{00000000-0005-0000-0000-000059960000}"/>
    <cellStyle name="Normal 5 7 5 2 3 2" xfId="36969" xr:uid="{00000000-0005-0000-0000-00005A960000}"/>
    <cellStyle name="Normal 5 7 5 2 4" xfId="10024" xr:uid="{00000000-0005-0000-0000-00005B960000}"/>
    <cellStyle name="Normal 5 7 5 2 5" xfId="27149" xr:uid="{00000000-0005-0000-0000-00005C960000}"/>
    <cellStyle name="Normal 5 7 5 2 6" xfId="41978" xr:uid="{00000000-0005-0000-0000-00005D960000}"/>
    <cellStyle name="Normal 5 7 5 2 7" xfId="47041" xr:uid="{9F2DF6FF-1257-455F-B942-042745D0A1F7}"/>
    <cellStyle name="Normal 5 7 5 3" xfId="7555" xr:uid="{00000000-0005-0000-0000-00005E960000}"/>
    <cellStyle name="Normal 5 7 5 3 2" xfId="29648" xr:uid="{00000000-0005-0000-0000-00005F960000}"/>
    <cellStyle name="Normal 5 7 5 4" xfId="16717" xr:uid="{00000000-0005-0000-0000-000060960000}"/>
    <cellStyle name="Normal 5 7 5 4 2" xfId="34533" xr:uid="{00000000-0005-0000-0000-000061960000}"/>
    <cellStyle name="Normal 5 7 5 5" xfId="21958" xr:uid="{00000000-0005-0000-0000-000062960000}"/>
    <cellStyle name="Normal 5 7 5 6" xfId="12466" xr:uid="{00000000-0005-0000-0000-000063960000}"/>
    <cellStyle name="Normal 5 7 5 7" xfId="24607" xr:uid="{00000000-0005-0000-0000-000064960000}"/>
    <cellStyle name="Normal 5 7 5 8" xfId="39437" xr:uid="{00000000-0005-0000-0000-000065960000}"/>
    <cellStyle name="Normal 5 7 5 9" xfId="44505" xr:uid="{2DD543AF-884A-4167-9DAC-3F0075B653F7}"/>
    <cellStyle name="Normal 5 7 6" xfId="1009" xr:uid="{00000000-0005-0000-0000-000066960000}"/>
    <cellStyle name="Normal 5 7 6 2" xfId="3454" xr:uid="{00000000-0005-0000-0000-000067960000}"/>
    <cellStyle name="Normal 5 7 6 2 2" xfId="17564" xr:uid="{00000000-0005-0000-0000-000068960000}"/>
    <cellStyle name="Normal 5 7 6 2 2 2" xfId="30457" xr:uid="{00000000-0005-0000-0000-000069960000}"/>
    <cellStyle name="Normal 5 7 6 2 3" xfId="13275" xr:uid="{00000000-0005-0000-0000-00006A960000}"/>
    <cellStyle name="Normal 5 7 6 2 3 2" xfId="35342" xr:uid="{00000000-0005-0000-0000-00006B960000}"/>
    <cellStyle name="Normal 5 7 6 2 4" xfId="8397" xr:uid="{00000000-0005-0000-0000-00006C960000}"/>
    <cellStyle name="Normal 5 7 6 2 5" xfId="25522" xr:uid="{00000000-0005-0000-0000-00006D960000}"/>
    <cellStyle name="Normal 5 7 6 2 6" xfId="40351" xr:uid="{00000000-0005-0000-0000-00006E960000}"/>
    <cellStyle name="Normal 5 7 6 2 7" xfId="45414" xr:uid="{601AEF57-D920-47EE-981C-76F4EA0C1112}"/>
    <cellStyle name="Normal 5 7 6 3" xfId="5928" xr:uid="{00000000-0005-0000-0000-00006F960000}"/>
    <cellStyle name="Normal 5 7 6 3 2" xfId="28021" xr:uid="{00000000-0005-0000-0000-000070960000}"/>
    <cellStyle name="Normal 5 7 6 4" xfId="20330" xr:uid="{00000000-0005-0000-0000-000071960000}"/>
    <cellStyle name="Normal 5 7 6 4 2" xfId="32906" xr:uid="{00000000-0005-0000-0000-000072960000}"/>
    <cellStyle name="Normal 5 7 6 5" xfId="10839" xr:uid="{00000000-0005-0000-0000-000073960000}"/>
    <cellStyle name="Normal 5 7 6 6" xfId="22980" xr:uid="{00000000-0005-0000-0000-000074960000}"/>
    <cellStyle name="Normal 5 7 6 7" xfId="37810" xr:uid="{00000000-0005-0000-0000-000075960000}"/>
    <cellStyle name="Normal 5 7 6 8" xfId="42878" xr:uid="{3EE24227-D360-4922-ACD2-1F9B9193D638}"/>
    <cellStyle name="Normal 5 7 7" xfId="2955" xr:uid="{00000000-0005-0000-0000-000076960000}"/>
    <cellStyle name="Normal 5 7 7 2" xfId="17065" xr:uid="{00000000-0005-0000-0000-000077960000}"/>
    <cellStyle name="Normal 5 7 7 2 2" xfId="29958" xr:uid="{00000000-0005-0000-0000-000078960000}"/>
    <cellStyle name="Normal 5 7 7 3" xfId="12776" xr:uid="{00000000-0005-0000-0000-000079960000}"/>
    <cellStyle name="Normal 5 7 7 3 2" xfId="34843" xr:uid="{00000000-0005-0000-0000-00007A960000}"/>
    <cellStyle name="Normal 5 7 7 4" xfId="7898" xr:uid="{00000000-0005-0000-0000-00007B960000}"/>
    <cellStyle name="Normal 5 7 7 5" xfId="25023" xr:uid="{00000000-0005-0000-0000-00007C960000}"/>
    <cellStyle name="Normal 5 7 7 6" xfId="39852" xr:uid="{00000000-0005-0000-0000-00007D960000}"/>
    <cellStyle name="Normal 5 7 7 7" xfId="44915" xr:uid="{5B7BB348-064A-4D31-8F8C-BA9FD7C6CD7E}"/>
    <cellStyle name="Normal 5 7 8" xfId="5429" xr:uid="{00000000-0005-0000-0000-00007E960000}"/>
    <cellStyle name="Normal 5 7 8 2" xfId="27522" xr:uid="{00000000-0005-0000-0000-00007F960000}"/>
    <cellStyle name="Normal 5 7 9" xfId="15071" xr:uid="{00000000-0005-0000-0000-000080960000}"/>
    <cellStyle name="Normal 5 7 9 2" xfId="32407" xr:uid="{00000000-0005-0000-0000-000081960000}"/>
    <cellStyle name="Normal 5 8" xfId="545" xr:uid="{00000000-0005-0000-0000-000082960000}"/>
    <cellStyle name="Normal 5 8 10" xfId="19493" xr:uid="{00000000-0005-0000-0000-000083960000}"/>
    <cellStyle name="Normal 5 8 11" xfId="19905" xr:uid="{00000000-0005-0000-0000-000084960000}"/>
    <cellStyle name="Normal 5 8 12" xfId="10432" xr:uid="{00000000-0005-0000-0000-000085960000}"/>
    <cellStyle name="Normal 5 8 13" xfId="22573" xr:uid="{00000000-0005-0000-0000-000086960000}"/>
    <cellStyle name="Normal 5 8 14" xfId="37403" xr:uid="{00000000-0005-0000-0000-000087960000}"/>
    <cellStyle name="Normal 5 8 15" xfId="42471" xr:uid="{7F2E85F7-EB3F-49C3-B407-59D51EA87C76}"/>
    <cellStyle name="Normal 5 8 2" xfId="793" xr:uid="{00000000-0005-0000-0000-000088960000}"/>
    <cellStyle name="Normal 5 8 2 10" xfId="37615" xr:uid="{00000000-0005-0000-0000-000089960000}"/>
    <cellStyle name="Normal 5 8 2 11" xfId="42683" xr:uid="{A70FD111-32F2-4FFE-AC3E-6A071773B78A}"/>
    <cellStyle name="Normal 5 8 2 2" xfId="2368" xr:uid="{00000000-0005-0000-0000-00008A960000}"/>
    <cellStyle name="Normal 5 8 2 2 2" xfId="4810" xr:uid="{00000000-0005-0000-0000-00008B960000}"/>
    <cellStyle name="Normal 5 8 2 2 2 2" xfId="18920" xr:uid="{00000000-0005-0000-0000-00008C960000}"/>
    <cellStyle name="Normal 5 8 2 2 2 2 2" xfId="31813" xr:uid="{00000000-0005-0000-0000-00008D960000}"/>
    <cellStyle name="Normal 5 8 2 2 2 3" xfId="14631" xr:uid="{00000000-0005-0000-0000-00008E960000}"/>
    <cellStyle name="Normal 5 8 2 2 2 3 2" xfId="36698" xr:uid="{00000000-0005-0000-0000-00008F960000}"/>
    <cellStyle name="Normal 5 8 2 2 2 4" xfId="9753" xr:uid="{00000000-0005-0000-0000-000090960000}"/>
    <cellStyle name="Normal 5 8 2 2 2 5" xfId="26878" xr:uid="{00000000-0005-0000-0000-000091960000}"/>
    <cellStyle name="Normal 5 8 2 2 2 6" xfId="41707" xr:uid="{00000000-0005-0000-0000-000092960000}"/>
    <cellStyle name="Normal 5 8 2 2 2 7" xfId="46770" xr:uid="{88C62E16-3B1F-44BF-8845-6219347F695E}"/>
    <cellStyle name="Normal 5 8 2 2 3" xfId="7284" xr:uid="{00000000-0005-0000-0000-000093960000}"/>
    <cellStyle name="Normal 5 8 2 2 3 2" xfId="29377" xr:uid="{00000000-0005-0000-0000-000094960000}"/>
    <cellStyle name="Normal 5 8 2 2 4" xfId="16445" xr:uid="{00000000-0005-0000-0000-000095960000}"/>
    <cellStyle name="Normal 5 8 2 2 4 2" xfId="34262" xr:uid="{00000000-0005-0000-0000-000096960000}"/>
    <cellStyle name="Normal 5 8 2 2 5" xfId="21686" xr:uid="{00000000-0005-0000-0000-000097960000}"/>
    <cellStyle name="Normal 5 8 2 2 6" xfId="12195" xr:uid="{00000000-0005-0000-0000-000098960000}"/>
    <cellStyle name="Normal 5 8 2 2 7" xfId="24336" xr:uid="{00000000-0005-0000-0000-000099960000}"/>
    <cellStyle name="Normal 5 8 2 2 8" xfId="39166" xr:uid="{00000000-0005-0000-0000-00009A960000}"/>
    <cellStyle name="Normal 5 8 2 2 9" xfId="44234" xr:uid="{8B6F8CFE-4236-4B39-888A-2B546A2FE251}"/>
    <cellStyle name="Normal 5 8 2 3" xfId="1755" xr:uid="{00000000-0005-0000-0000-00009B960000}"/>
    <cellStyle name="Normal 5 8 2 3 2" xfId="4197" xr:uid="{00000000-0005-0000-0000-00009C960000}"/>
    <cellStyle name="Normal 5 8 2 3 2 2" xfId="18307" xr:uid="{00000000-0005-0000-0000-00009D960000}"/>
    <cellStyle name="Normal 5 8 2 3 2 2 2" xfId="31200" xr:uid="{00000000-0005-0000-0000-00009E960000}"/>
    <cellStyle name="Normal 5 8 2 3 2 3" xfId="14018" xr:uid="{00000000-0005-0000-0000-00009F960000}"/>
    <cellStyle name="Normal 5 8 2 3 2 3 2" xfId="36085" xr:uid="{00000000-0005-0000-0000-0000A0960000}"/>
    <cellStyle name="Normal 5 8 2 3 2 4" xfId="9140" xr:uid="{00000000-0005-0000-0000-0000A1960000}"/>
    <cellStyle name="Normal 5 8 2 3 2 5" xfId="26265" xr:uid="{00000000-0005-0000-0000-0000A2960000}"/>
    <cellStyle name="Normal 5 8 2 3 2 6" xfId="41094" xr:uid="{00000000-0005-0000-0000-0000A3960000}"/>
    <cellStyle name="Normal 5 8 2 3 2 7" xfId="46157" xr:uid="{91E6CD0D-7167-43E4-97AF-406297D82EEA}"/>
    <cellStyle name="Normal 5 8 2 3 3" xfId="6671" xr:uid="{00000000-0005-0000-0000-0000A4960000}"/>
    <cellStyle name="Normal 5 8 2 3 3 2" xfId="28764" xr:uid="{00000000-0005-0000-0000-0000A5960000}"/>
    <cellStyle name="Normal 5 8 2 3 4" xfId="21073" xr:uid="{00000000-0005-0000-0000-0000A6960000}"/>
    <cellStyle name="Normal 5 8 2 3 4 2" xfId="33649" xr:uid="{00000000-0005-0000-0000-0000A7960000}"/>
    <cellStyle name="Normal 5 8 2 3 5" xfId="11582" xr:uid="{00000000-0005-0000-0000-0000A8960000}"/>
    <cellStyle name="Normal 5 8 2 3 6" xfId="23723" xr:uid="{00000000-0005-0000-0000-0000A9960000}"/>
    <cellStyle name="Normal 5 8 2 3 7" xfId="38553" xr:uid="{00000000-0005-0000-0000-0000AA960000}"/>
    <cellStyle name="Normal 5 8 2 3 8" xfId="43621" xr:uid="{9223D042-C7BC-48C4-B47E-946AA4174196}"/>
    <cellStyle name="Normal 5 8 2 4" xfId="3259" xr:uid="{00000000-0005-0000-0000-0000AB960000}"/>
    <cellStyle name="Normal 5 8 2 4 2" xfId="17369" xr:uid="{00000000-0005-0000-0000-0000AC960000}"/>
    <cellStyle name="Normal 5 8 2 4 2 2" xfId="30262" xr:uid="{00000000-0005-0000-0000-0000AD960000}"/>
    <cellStyle name="Normal 5 8 2 4 3" xfId="13080" xr:uid="{00000000-0005-0000-0000-0000AE960000}"/>
    <cellStyle name="Normal 5 8 2 4 3 2" xfId="35147" xr:uid="{00000000-0005-0000-0000-0000AF960000}"/>
    <cellStyle name="Normal 5 8 2 4 4" xfId="8202" xr:uid="{00000000-0005-0000-0000-0000B0960000}"/>
    <cellStyle name="Normal 5 8 2 4 5" xfId="25327" xr:uid="{00000000-0005-0000-0000-0000B1960000}"/>
    <cellStyle name="Normal 5 8 2 4 6" xfId="40156" xr:uid="{00000000-0005-0000-0000-0000B2960000}"/>
    <cellStyle name="Normal 5 8 2 4 7" xfId="45219" xr:uid="{7511F2F0-1A41-4009-BA08-860804313DA9}"/>
    <cellStyle name="Normal 5 8 2 5" xfId="5733" xr:uid="{00000000-0005-0000-0000-0000B3960000}"/>
    <cellStyle name="Normal 5 8 2 5 2" xfId="27826" xr:uid="{00000000-0005-0000-0000-0000B4960000}"/>
    <cellStyle name="Normal 5 8 2 6" xfId="15832" xr:uid="{00000000-0005-0000-0000-0000B5960000}"/>
    <cellStyle name="Normal 5 8 2 6 2" xfId="32711" xr:uid="{00000000-0005-0000-0000-0000B6960000}"/>
    <cellStyle name="Normal 5 8 2 7" xfId="20135" xr:uid="{00000000-0005-0000-0000-0000B7960000}"/>
    <cellStyle name="Normal 5 8 2 8" xfId="10644" xr:uid="{00000000-0005-0000-0000-0000B8960000}"/>
    <cellStyle name="Normal 5 8 2 9" xfId="22785" xr:uid="{00000000-0005-0000-0000-0000B9960000}"/>
    <cellStyle name="Normal 5 8 3" xfId="1543" xr:uid="{00000000-0005-0000-0000-0000BA960000}"/>
    <cellStyle name="Normal 5 8 3 2" xfId="3985" xr:uid="{00000000-0005-0000-0000-0000BB960000}"/>
    <cellStyle name="Normal 5 8 3 2 2" xfId="18095" xr:uid="{00000000-0005-0000-0000-0000BC960000}"/>
    <cellStyle name="Normal 5 8 3 2 2 2" xfId="30988" xr:uid="{00000000-0005-0000-0000-0000BD960000}"/>
    <cellStyle name="Normal 5 8 3 2 3" xfId="13806" xr:uid="{00000000-0005-0000-0000-0000BE960000}"/>
    <cellStyle name="Normal 5 8 3 2 3 2" xfId="35873" xr:uid="{00000000-0005-0000-0000-0000BF960000}"/>
    <cellStyle name="Normal 5 8 3 2 4" xfId="8928" xr:uid="{00000000-0005-0000-0000-0000C0960000}"/>
    <cellStyle name="Normal 5 8 3 2 5" xfId="26053" xr:uid="{00000000-0005-0000-0000-0000C1960000}"/>
    <cellStyle name="Normal 5 8 3 2 6" xfId="40882" xr:uid="{00000000-0005-0000-0000-0000C2960000}"/>
    <cellStyle name="Normal 5 8 3 2 7" xfId="45945" xr:uid="{1077524B-FACE-4FBF-8C26-FA76C16C47EA}"/>
    <cellStyle name="Normal 5 8 3 3" xfId="6459" xr:uid="{00000000-0005-0000-0000-0000C3960000}"/>
    <cellStyle name="Normal 5 8 3 3 2" xfId="28552" xr:uid="{00000000-0005-0000-0000-0000C4960000}"/>
    <cellStyle name="Normal 5 8 3 4" xfId="15602" xr:uid="{00000000-0005-0000-0000-0000C5960000}"/>
    <cellStyle name="Normal 5 8 3 4 2" xfId="33437" xr:uid="{00000000-0005-0000-0000-0000C6960000}"/>
    <cellStyle name="Normal 5 8 3 5" xfId="20861" xr:uid="{00000000-0005-0000-0000-0000C7960000}"/>
    <cellStyle name="Normal 5 8 3 6" xfId="11370" xr:uid="{00000000-0005-0000-0000-0000C8960000}"/>
    <cellStyle name="Normal 5 8 3 7" xfId="23511" xr:uid="{00000000-0005-0000-0000-0000C9960000}"/>
    <cellStyle name="Normal 5 8 3 8" xfId="38341" xr:uid="{00000000-0005-0000-0000-0000CA960000}"/>
    <cellStyle name="Normal 5 8 3 9" xfId="43409" xr:uid="{8AA3F4AC-5DFE-4BF2-A5DD-7C3B82A22CE5}"/>
    <cellStyle name="Normal 5 8 4" xfId="2156" xr:uid="{00000000-0005-0000-0000-0000CB960000}"/>
    <cellStyle name="Normal 5 8 4 2" xfId="4598" xr:uid="{00000000-0005-0000-0000-0000CC960000}"/>
    <cellStyle name="Normal 5 8 4 2 2" xfId="18708" xr:uid="{00000000-0005-0000-0000-0000CD960000}"/>
    <cellStyle name="Normal 5 8 4 2 2 2" xfId="31601" xr:uid="{00000000-0005-0000-0000-0000CE960000}"/>
    <cellStyle name="Normal 5 8 4 2 3" xfId="14419" xr:uid="{00000000-0005-0000-0000-0000CF960000}"/>
    <cellStyle name="Normal 5 8 4 2 3 2" xfId="36486" xr:uid="{00000000-0005-0000-0000-0000D0960000}"/>
    <cellStyle name="Normal 5 8 4 2 4" xfId="9541" xr:uid="{00000000-0005-0000-0000-0000D1960000}"/>
    <cellStyle name="Normal 5 8 4 2 5" xfId="26666" xr:uid="{00000000-0005-0000-0000-0000D2960000}"/>
    <cellStyle name="Normal 5 8 4 2 6" xfId="41495" xr:uid="{00000000-0005-0000-0000-0000D3960000}"/>
    <cellStyle name="Normal 5 8 4 2 7" xfId="46558" xr:uid="{604D7AC3-1329-4E62-9D1A-FBA7881C9B84}"/>
    <cellStyle name="Normal 5 8 4 3" xfId="7072" xr:uid="{00000000-0005-0000-0000-0000D4960000}"/>
    <cellStyle name="Normal 5 8 4 3 2" xfId="29165" xr:uid="{00000000-0005-0000-0000-0000D5960000}"/>
    <cellStyle name="Normal 5 8 4 4" xfId="16233" xr:uid="{00000000-0005-0000-0000-0000D6960000}"/>
    <cellStyle name="Normal 5 8 4 4 2" xfId="34050" xr:uid="{00000000-0005-0000-0000-0000D7960000}"/>
    <cellStyle name="Normal 5 8 4 5" xfId="21474" xr:uid="{00000000-0005-0000-0000-0000D8960000}"/>
    <cellStyle name="Normal 5 8 4 6" xfId="11983" xr:uid="{00000000-0005-0000-0000-0000D9960000}"/>
    <cellStyle name="Normal 5 8 4 7" xfId="24124" xr:uid="{00000000-0005-0000-0000-0000DA960000}"/>
    <cellStyle name="Normal 5 8 4 8" xfId="38954" xr:uid="{00000000-0005-0000-0000-0000DB960000}"/>
    <cellStyle name="Normal 5 8 4 9" xfId="44022" xr:uid="{D0D39E5B-EDF9-47FC-9739-471F8000DEBE}"/>
    <cellStyle name="Normal 5 8 5" xfId="2643" xr:uid="{00000000-0005-0000-0000-0000DC960000}"/>
    <cellStyle name="Normal 5 8 5 2" xfId="5082" xr:uid="{00000000-0005-0000-0000-0000DD960000}"/>
    <cellStyle name="Normal 5 8 5 2 2" xfId="19192" xr:uid="{00000000-0005-0000-0000-0000DE960000}"/>
    <cellStyle name="Normal 5 8 5 2 2 2" xfId="32085" xr:uid="{00000000-0005-0000-0000-0000DF960000}"/>
    <cellStyle name="Normal 5 8 5 2 3" xfId="14903" xr:uid="{00000000-0005-0000-0000-0000E0960000}"/>
    <cellStyle name="Normal 5 8 5 2 3 2" xfId="36970" xr:uid="{00000000-0005-0000-0000-0000E1960000}"/>
    <cellStyle name="Normal 5 8 5 2 4" xfId="10025" xr:uid="{00000000-0005-0000-0000-0000E2960000}"/>
    <cellStyle name="Normal 5 8 5 2 5" xfId="27150" xr:uid="{00000000-0005-0000-0000-0000E3960000}"/>
    <cellStyle name="Normal 5 8 5 2 6" xfId="41979" xr:uid="{00000000-0005-0000-0000-0000E4960000}"/>
    <cellStyle name="Normal 5 8 5 2 7" xfId="47042" xr:uid="{09048F44-92A2-4DC2-9B8B-6A139363D4C2}"/>
    <cellStyle name="Normal 5 8 5 3" xfId="7556" xr:uid="{00000000-0005-0000-0000-0000E5960000}"/>
    <cellStyle name="Normal 5 8 5 3 2" xfId="29649" xr:uid="{00000000-0005-0000-0000-0000E6960000}"/>
    <cellStyle name="Normal 5 8 5 4" xfId="16718" xr:uid="{00000000-0005-0000-0000-0000E7960000}"/>
    <cellStyle name="Normal 5 8 5 4 2" xfId="34534" xr:uid="{00000000-0005-0000-0000-0000E8960000}"/>
    <cellStyle name="Normal 5 8 5 5" xfId="21959" xr:uid="{00000000-0005-0000-0000-0000E9960000}"/>
    <cellStyle name="Normal 5 8 5 6" xfId="12467" xr:uid="{00000000-0005-0000-0000-0000EA960000}"/>
    <cellStyle name="Normal 5 8 5 7" xfId="24608" xr:uid="{00000000-0005-0000-0000-0000EB960000}"/>
    <cellStyle name="Normal 5 8 5 8" xfId="39438" xr:uid="{00000000-0005-0000-0000-0000EC960000}"/>
    <cellStyle name="Normal 5 8 5 9" xfId="44506" xr:uid="{4CF840C7-0B2C-4EB2-B731-FB17BFFD5105}"/>
    <cellStyle name="Normal 5 8 6" xfId="1101" xr:uid="{00000000-0005-0000-0000-0000ED960000}"/>
    <cellStyle name="Normal 5 8 6 2" xfId="3546" xr:uid="{00000000-0005-0000-0000-0000EE960000}"/>
    <cellStyle name="Normal 5 8 6 2 2" xfId="17656" xr:uid="{00000000-0005-0000-0000-0000EF960000}"/>
    <cellStyle name="Normal 5 8 6 2 2 2" xfId="30549" xr:uid="{00000000-0005-0000-0000-0000F0960000}"/>
    <cellStyle name="Normal 5 8 6 2 3" xfId="13367" xr:uid="{00000000-0005-0000-0000-0000F1960000}"/>
    <cellStyle name="Normal 5 8 6 2 3 2" xfId="35434" xr:uid="{00000000-0005-0000-0000-0000F2960000}"/>
    <cellStyle name="Normal 5 8 6 2 4" xfId="8489" xr:uid="{00000000-0005-0000-0000-0000F3960000}"/>
    <cellStyle name="Normal 5 8 6 2 5" xfId="25614" xr:uid="{00000000-0005-0000-0000-0000F4960000}"/>
    <cellStyle name="Normal 5 8 6 2 6" xfId="40443" xr:uid="{00000000-0005-0000-0000-0000F5960000}"/>
    <cellStyle name="Normal 5 8 6 2 7" xfId="45506" xr:uid="{65AA73EC-E70F-464F-A80D-C163AFB7240C}"/>
    <cellStyle name="Normal 5 8 6 3" xfId="6020" xr:uid="{00000000-0005-0000-0000-0000F6960000}"/>
    <cellStyle name="Normal 5 8 6 3 2" xfId="28113" xr:uid="{00000000-0005-0000-0000-0000F7960000}"/>
    <cellStyle name="Normal 5 8 6 4" xfId="20422" xr:uid="{00000000-0005-0000-0000-0000F8960000}"/>
    <cellStyle name="Normal 5 8 6 4 2" xfId="32998" xr:uid="{00000000-0005-0000-0000-0000F9960000}"/>
    <cellStyle name="Normal 5 8 6 5" xfId="10931" xr:uid="{00000000-0005-0000-0000-0000FA960000}"/>
    <cellStyle name="Normal 5 8 6 6" xfId="23072" xr:uid="{00000000-0005-0000-0000-0000FB960000}"/>
    <cellStyle name="Normal 5 8 6 7" xfId="37902" xr:uid="{00000000-0005-0000-0000-0000FC960000}"/>
    <cellStyle name="Normal 5 8 6 8" xfId="42970" xr:uid="{27CF3F79-C7D3-4411-89B0-6DACC2CAD0D9}"/>
    <cellStyle name="Normal 5 8 7" xfId="3047" xr:uid="{00000000-0005-0000-0000-0000FD960000}"/>
    <cellStyle name="Normal 5 8 7 2" xfId="17157" xr:uid="{00000000-0005-0000-0000-0000FE960000}"/>
    <cellStyle name="Normal 5 8 7 2 2" xfId="30050" xr:uid="{00000000-0005-0000-0000-0000FF960000}"/>
    <cellStyle name="Normal 5 8 7 3" xfId="12868" xr:uid="{00000000-0005-0000-0000-000000970000}"/>
    <cellStyle name="Normal 5 8 7 3 2" xfId="34935" xr:uid="{00000000-0005-0000-0000-000001970000}"/>
    <cellStyle name="Normal 5 8 7 4" xfId="7990" xr:uid="{00000000-0005-0000-0000-000002970000}"/>
    <cellStyle name="Normal 5 8 7 5" xfId="25115" xr:uid="{00000000-0005-0000-0000-000003970000}"/>
    <cellStyle name="Normal 5 8 7 6" xfId="39944" xr:uid="{00000000-0005-0000-0000-000004970000}"/>
    <cellStyle name="Normal 5 8 7 7" xfId="45007" xr:uid="{6AF7806B-B466-4AC3-85E1-1327538ECB45}"/>
    <cellStyle name="Normal 5 8 8" xfId="5521" xr:uid="{00000000-0005-0000-0000-000005970000}"/>
    <cellStyle name="Normal 5 8 8 2" xfId="27614" xr:uid="{00000000-0005-0000-0000-000006970000}"/>
    <cellStyle name="Normal 5 8 9" xfId="15163" xr:uid="{00000000-0005-0000-0000-000007970000}"/>
    <cellStyle name="Normal 5 8 9 2" xfId="32499" xr:uid="{00000000-0005-0000-0000-000008970000}"/>
    <cellStyle name="Normal 5 9" xfId="282" xr:uid="{00000000-0005-0000-0000-000009970000}"/>
    <cellStyle name="Normal 5 9 2" xfId="1304" xr:uid="{00000000-0005-0000-0000-00000A970000}"/>
    <cellStyle name="Normal 5 9 3" xfId="1151" xr:uid="{00000000-0005-0000-0000-00000B970000}"/>
    <cellStyle name="Normal 5 9 3 2" xfId="3596" xr:uid="{00000000-0005-0000-0000-00000C970000}"/>
    <cellStyle name="Normal 5 9 3 2 2" xfId="17706" xr:uid="{00000000-0005-0000-0000-00000D970000}"/>
    <cellStyle name="Normal 5 9 3 2 2 2" xfId="30599" xr:uid="{00000000-0005-0000-0000-00000E970000}"/>
    <cellStyle name="Normal 5 9 3 2 3" xfId="13417" xr:uid="{00000000-0005-0000-0000-00000F970000}"/>
    <cellStyle name="Normal 5 9 3 2 3 2" xfId="35484" xr:uid="{00000000-0005-0000-0000-000010970000}"/>
    <cellStyle name="Normal 5 9 3 2 4" xfId="8539" xr:uid="{00000000-0005-0000-0000-000011970000}"/>
    <cellStyle name="Normal 5 9 3 2 5" xfId="25664" xr:uid="{00000000-0005-0000-0000-000012970000}"/>
    <cellStyle name="Normal 5 9 3 2 6" xfId="40493" xr:uid="{00000000-0005-0000-0000-000013970000}"/>
    <cellStyle name="Normal 5 9 3 2 7" xfId="45556" xr:uid="{497D8981-69DA-4BBE-A7C0-513F1A6A39B7}"/>
    <cellStyle name="Normal 5 9 3 3" xfId="6070" xr:uid="{00000000-0005-0000-0000-000014970000}"/>
    <cellStyle name="Normal 5 9 3 3 2" xfId="28163" xr:uid="{00000000-0005-0000-0000-000015970000}"/>
    <cellStyle name="Normal 5 9 3 4" xfId="20472" xr:uid="{00000000-0005-0000-0000-000016970000}"/>
    <cellStyle name="Normal 5 9 3 4 2" xfId="33048" xr:uid="{00000000-0005-0000-0000-000017970000}"/>
    <cellStyle name="Normal 5 9 3 5" xfId="10981" xr:uid="{00000000-0005-0000-0000-000018970000}"/>
    <cellStyle name="Normal 5 9 3 6" xfId="23122" xr:uid="{00000000-0005-0000-0000-000019970000}"/>
    <cellStyle name="Normal 5 9 3 7" xfId="37952" xr:uid="{00000000-0005-0000-0000-00001A970000}"/>
    <cellStyle name="Normal 5 9 3 8" xfId="43020" xr:uid="{89355315-5E8B-4092-A27A-230B5B1C9883}"/>
    <cellStyle name="Normal 5 9 4" xfId="15213" xr:uid="{00000000-0005-0000-0000-00001B970000}"/>
    <cellStyle name="Normal 6" xfId="303" xr:uid="{00000000-0005-0000-0000-00001C970000}"/>
    <cellStyle name="Normal 6 10" xfId="19235" xr:uid="{00000000-0005-0000-0000-00001D970000}"/>
    <cellStyle name="Normal 6 10 2" xfId="32283" xr:uid="{00000000-0005-0000-0000-00001E970000}"/>
    <cellStyle name="Normal 6 11" xfId="14948" xr:uid="{00000000-0005-0000-0000-00001F970000}"/>
    <cellStyle name="Normal 6 12" xfId="19277" xr:uid="{00000000-0005-0000-0000-000020970000}"/>
    <cellStyle name="Normal 6 13" xfId="19689" xr:uid="{00000000-0005-0000-0000-000021970000}"/>
    <cellStyle name="Normal 6 14" xfId="10216" xr:uid="{00000000-0005-0000-0000-000022970000}"/>
    <cellStyle name="Normal 6 15" xfId="22357" xr:uid="{00000000-0005-0000-0000-000023970000}"/>
    <cellStyle name="Normal 6 16" xfId="37187" xr:uid="{00000000-0005-0000-0000-000024970000}"/>
    <cellStyle name="Normal 6 17" xfId="42255" xr:uid="{A1F14FFB-B436-45F6-8096-DC05605933F1}"/>
    <cellStyle name="Normal 6 2" xfId="493" xr:uid="{00000000-0005-0000-0000-000025970000}"/>
    <cellStyle name="Normal 6 2 10" xfId="19444" xr:uid="{00000000-0005-0000-0000-000026970000}"/>
    <cellStyle name="Normal 6 2 11" xfId="19856" xr:uid="{00000000-0005-0000-0000-000027970000}"/>
    <cellStyle name="Normal 6 2 12" xfId="10383" xr:uid="{00000000-0005-0000-0000-000028970000}"/>
    <cellStyle name="Normal 6 2 13" xfId="22524" xr:uid="{00000000-0005-0000-0000-000029970000}"/>
    <cellStyle name="Normal 6 2 14" xfId="37354" xr:uid="{00000000-0005-0000-0000-00002A970000}"/>
    <cellStyle name="Normal 6 2 15" xfId="42422" xr:uid="{F028AEDF-7135-477F-BBE2-847D30BC27DC}"/>
    <cellStyle name="Normal 6 2 2" xfId="795" xr:uid="{00000000-0005-0000-0000-00002B970000}"/>
    <cellStyle name="Normal 6 2 2 10" xfId="37617" xr:uid="{00000000-0005-0000-0000-00002C970000}"/>
    <cellStyle name="Normal 6 2 2 11" xfId="42685" xr:uid="{F851D1A2-6C5F-4A1F-8061-6449D7EA1BF8}"/>
    <cellStyle name="Normal 6 2 2 2" xfId="2370" xr:uid="{00000000-0005-0000-0000-00002D970000}"/>
    <cellStyle name="Normal 6 2 2 2 2" xfId="4812" xr:uid="{00000000-0005-0000-0000-00002E970000}"/>
    <cellStyle name="Normal 6 2 2 2 2 2" xfId="18922" xr:uid="{00000000-0005-0000-0000-00002F970000}"/>
    <cellStyle name="Normal 6 2 2 2 2 2 2" xfId="31815" xr:uid="{00000000-0005-0000-0000-000030970000}"/>
    <cellStyle name="Normal 6 2 2 2 2 3" xfId="14633" xr:uid="{00000000-0005-0000-0000-000031970000}"/>
    <cellStyle name="Normal 6 2 2 2 2 3 2" xfId="36700" xr:uid="{00000000-0005-0000-0000-000032970000}"/>
    <cellStyle name="Normal 6 2 2 2 2 4" xfId="9755" xr:uid="{00000000-0005-0000-0000-000033970000}"/>
    <cellStyle name="Normal 6 2 2 2 2 5" xfId="26880" xr:uid="{00000000-0005-0000-0000-000034970000}"/>
    <cellStyle name="Normal 6 2 2 2 2 6" xfId="41709" xr:uid="{00000000-0005-0000-0000-000035970000}"/>
    <cellStyle name="Normal 6 2 2 2 2 7" xfId="46772" xr:uid="{01F2C9EA-29D2-41A1-BB01-D66B6FBC995A}"/>
    <cellStyle name="Normal 6 2 2 2 3" xfId="7286" xr:uid="{00000000-0005-0000-0000-000036970000}"/>
    <cellStyle name="Normal 6 2 2 2 3 2" xfId="29379" xr:uid="{00000000-0005-0000-0000-000037970000}"/>
    <cellStyle name="Normal 6 2 2 2 4" xfId="16447" xr:uid="{00000000-0005-0000-0000-000038970000}"/>
    <cellStyle name="Normal 6 2 2 2 4 2" xfId="34264" xr:uid="{00000000-0005-0000-0000-000039970000}"/>
    <cellStyle name="Normal 6 2 2 2 5" xfId="21688" xr:uid="{00000000-0005-0000-0000-00003A970000}"/>
    <cellStyle name="Normal 6 2 2 2 6" xfId="12197" xr:uid="{00000000-0005-0000-0000-00003B970000}"/>
    <cellStyle name="Normal 6 2 2 2 7" xfId="24338" xr:uid="{00000000-0005-0000-0000-00003C970000}"/>
    <cellStyle name="Normal 6 2 2 2 8" xfId="39168" xr:uid="{00000000-0005-0000-0000-00003D970000}"/>
    <cellStyle name="Normal 6 2 2 2 9" xfId="44236" xr:uid="{1A224A2F-C530-4CBD-866E-1D8C933A3CD4}"/>
    <cellStyle name="Normal 6 2 2 3" xfId="1757" xr:uid="{00000000-0005-0000-0000-00003E970000}"/>
    <cellStyle name="Normal 6 2 2 3 2" xfId="4199" xr:uid="{00000000-0005-0000-0000-00003F970000}"/>
    <cellStyle name="Normal 6 2 2 3 2 2" xfId="18309" xr:uid="{00000000-0005-0000-0000-000040970000}"/>
    <cellStyle name="Normal 6 2 2 3 2 2 2" xfId="31202" xr:uid="{00000000-0005-0000-0000-000041970000}"/>
    <cellStyle name="Normal 6 2 2 3 2 3" xfId="14020" xr:uid="{00000000-0005-0000-0000-000042970000}"/>
    <cellStyle name="Normal 6 2 2 3 2 3 2" xfId="36087" xr:uid="{00000000-0005-0000-0000-000043970000}"/>
    <cellStyle name="Normal 6 2 2 3 2 4" xfId="9142" xr:uid="{00000000-0005-0000-0000-000044970000}"/>
    <cellStyle name="Normal 6 2 2 3 2 5" xfId="26267" xr:uid="{00000000-0005-0000-0000-000045970000}"/>
    <cellStyle name="Normal 6 2 2 3 2 6" xfId="41096" xr:uid="{00000000-0005-0000-0000-000046970000}"/>
    <cellStyle name="Normal 6 2 2 3 2 7" xfId="46159" xr:uid="{63A17438-88E0-4587-A906-1E1A4F6B51D9}"/>
    <cellStyle name="Normal 6 2 2 3 3" xfId="6673" xr:uid="{00000000-0005-0000-0000-000047970000}"/>
    <cellStyle name="Normal 6 2 2 3 3 2" xfId="28766" xr:uid="{00000000-0005-0000-0000-000048970000}"/>
    <cellStyle name="Normal 6 2 2 3 4" xfId="21075" xr:uid="{00000000-0005-0000-0000-000049970000}"/>
    <cellStyle name="Normal 6 2 2 3 4 2" xfId="33651" xr:uid="{00000000-0005-0000-0000-00004A970000}"/>
    <cellStyle name="Normal 6 2 2 3 5" xfId="11584" xr:uid="{00000000-0005-0000-0000-00004B970000}"/>
    <cellStyle name="Normal 6 2 2 3 6" xfId="23725" xr:uid="{00000000-0005-0000-0000-00004C970000}"/>
    <cellStyle name="Normal 6 2 2 3 7" xfId="38555" xr:uid="{00000000-0005-0000-0000-00004D970000}"/>
    <cellStyle name="Normal 6 2 2 3 8" xfId="43623" xr:uid="{567BEB19-33A9-4B49-B570-941FFDFDB2C3}"/>
    <cellStyle name="Normal 6 2 2 4" xfId="3261" xr:uid="{00000000-0005-0000-0000-00004E970000}"/>
    <cellStyle name="Normal 6 2 2 4 2" xfId="17371" xr:uid="{00000000-0005-0000-0000-00004F970000}"/>
    <cellStyle name="Normal 6 2 2 4 2 2" xfId="30264" xr:uid="{00000000-0005-0000-0000-000050970000}"/>
    <cellStyle name="Normal 6 2 2 4 3" xfId="13082" xr:uid="{00000000-0005-0000-0000-000051970000}"/>
    <cellStyle name="Normal 6 2 2 4 3 2" xfId="35149" xr:uid="{00000000-0005-0000-0000-000052970000}"/>
    <cellStyle name="Normal 6 2 2 4 4" xfId="8204" xr:uid="{00000000-0005-0000-0000-000053970000}"/>
    <cellStyle name="Normal 6 2 2 4 5" xfId="25329" xr:uid="{00000000-0005-0000-0000-000054970000}"/>
    <cellStyle name="Normal 6 2 2 4 6" xfId="40158" xr:uid="{00000000-0005-0000-0000-000055970000}"/>
    <cellStyle name="Normal 6 2 2 4 7" xfId="45221" xr:uid="{DBC5EEB7-B28D-413F-8BD1-1E9A7DB3784A}"/>
    <cellStyle name="Normal 6 2 2 5" xfId="5735" xr:uid="{00000000-0005-0000-0000-000056970000}"/>
    <cellStyle name="Normal 6 2 2 5 2" xfId="27828" xr:uid="{00000000-0005-0000-0000-000057970000}"/>
    <cellStyle name="Normal 6 2 2 6" xfId="15834" xr:uid="{00000000-0005-0000-0000-000058970000}"/>
    <cellStyle name="Normal 6 2 2 6 2" xfId="32713" xr:uid="{00000000-0005-0000-0000-000059970000}"/>
    <cellStyle name="Normal 6 2 2 7" xfId="20137" xr:uid="{00000000-0005-0000-0000-00005A970000}"/>
    <cellStyle name="Normal 6 2 2 8" xfId="10646" xr:uid="{00000000-0005-0000-0000-00005B970000}"/>
    <cellStyle name="Normal 6 2 2 9" xfId="22787" xr:uid="{00000000-0005-0000-0000-00005C970000}"/>
    <cellStyle name="Normal 6 2 3" xfId="1494" xr:uid="{00000000-0005-0000-0000-00005D970000}"/>
    <cellStyle name="Normal 6 2 3 2" xfId="3936" xr:uid="{00000000-0005-0000-0000-00005E970000}"/>
    <cellStyle name="Normal 6 2 3 2 2" xfId="18046" xr:uid="{00000000-0005-0000-0000-00005F970000}"/>
    <cellStyle name="Normal 6 2 3 2 2 2" xfId="30939" xr:uid="{00000000-0005-0000-0000-000060970000}"/>
    <cellStyle name="Normal 6 2 3 2 3" xfId="13757" xr:uid="{00000000-0005-0000-0000-000061970000}"/>
    <cellStyle name="Normal 6 2 3 2 3 2" xfId="35824" xr:uid="{00000000-0005-0000-0000-000062970000}"/>
    <cellStyle name="Normal 6 2 3 2 4" xfId="8879" xr:uid="{00000000-0005-0000-0000-000063970000}"/>
    <cellStyle name="Normal 6 2 3 2 5" xfId="26004" xr:uid="{00000000-0005-0000-0000-000064970000}"/>
    <cellStyle name="Normal 6 2 3 2 6" xfId="40833" xr:uid="{00000000-0005-0000-0000-000065970000}"/>
    <cellStyle name="Normal 6 2 3 2 7" xfId="45896" xr:uid="{8AD79782-8849-465C-AB1C-8D630C02DCB9}"/>
    <cellStyle name="Normal 6 2 3 3" xfId="6410" xr:uid="{00000000-0005-0000-0000-000066970000}"/>
    <cellStyle name="Normal 6 2 3 3 2" xfId="28503" xr:uid="{00000000-0005-0000-0000-000067970000}"/>
    <cellStyle name="Normal 6 2 3 4" xfId="15553" xr:uid="{00000000-0005-0000-0000-000068970000}"/>
    <cellStyle name="Normal 6 2 3 4 2" xfId="33388" xr:uid="{00000000-0005-0000-0000-000069970000}"/>
    <cellStyle name="Normal 6 2 3 5" xfId="20812" xr:uid="{00000000-0005-0000-0000-00006A970000}"/>
    <cellStyle name="Normal 6 2 3 6" xfId="11321" xr:uid="{00000000-0005-0000-0000-00006B970000}"/>
    <cellStyle name="Normal 6 2 3 7" xfId="23462" xr:uid="{00000000-0005-0000-0000-00006C970000}"/>
    <cellStyle name="Normal 6 2 3 8" xfId="38292" xr:uid="{00000000-0005-0000-0000-00006D970000}"/>
    <cellStyle name="Normal 6 2 3 9" xfId="43360" xr:uid="{5D9C797A-9349-4CE4-A27C-071E9CA4D143}"/>
    <cellStyle name="Normal 6 2 4" xfId="2107" xr:uid="{00000000-0005-0000-0000-00006E970000}"/>
    <cellStyle name="Normal 6 2 4 2" xfId="4549" xr:uid="{00000000-0005-0000-0000-00006F970000}"/>
    <cellStyle name="Normal 6 2 4 2 2" xfId="18659" xr:uid="{00000000-0005-0000-0000-000070970000}"/>
    <cellStyle name="Normal 6 2 4 2 2 2" xfId="31552" xr:uid="{00000000-0005-0000-0000-000071970000}"/>
    <cellStyle name="Normal 6 2 4 2 3" xfId="14370" xr:uid="{00000000-0005-0000-0000-000072970000}"/>
    <cellStyle name="Normal 6 2 4 2 3 2" xfId="36437" xr:uid="{00000000-0005-0000-0000-000073970000}"/>
    <cellStyle name="Normal 6 2 4 2 4" xfId="9492" xr:uid="{00000000-0005-0000-0000-000074970000}"/>
    <cellStyle name="Normal 6 2 4 2 5" xfId="26617" xr:uid="{00000000-0005-0000-0000-000075970000}"/>
    <cellStyle name="Normal 6 2 4 2 6" xfId="41446" xr:uid="{00000000-0005-0000-0000-000076970000}"/>
    <cellStyle name="Normal 6 2 4 2 7" xfId="46509" xr:uid="{943CB0DC-DBC5-4886-A0C1-5CD393AD5F3F}"/>
    <cellStyle name="Normal 6 2 4 3" xfId="7023" xr:uid="{00000000-0005-0000-0000-000077970000}"/>
    <cellStyle name="Normal 6 2 4 3 2" xfId="29116" xr:uid="{00000000-0005-0000-0000-000078970000}"/>
    <cellStyle name="Normal 6 2 4 4" xfId="16184" xr:uid="{00000000-0005-0000-0000-000079970000}"/>
    <cellStyle name="Normal 6 2 4 4 2" xfId="34001" xr:uid="{00000000-0005-0000-0000-00007A970000}"/>
    <cellStyle name="Normal 6 2 4 5" xfId="21425" xr:uid="{00000000-0005-0000-0000-00007B970000}"/>
    <cellStyle name="Normal 6 2 4 6" xfId="11934" xr:uid="{00000000-0005-0000-0000-00007C970000}"/>
    <cellStyle name="Normal 6 2 4 7" xfId="24075" xr:uid="{00000000-0005-0000-0000-00007D970000}"/>
    <cellStyle name="Normal 6 2 4 8" xfId="38905" xr:uid="{00000000-0005-0000-0000-00007E970000}"/>
    <cellStyle name="Normal 6 2 4 9" xfId="43973" xr:uid="{B7A4AE99-9D5B-43E0-9E14-3294EAC46670}"/>
    <cellStyle name="Normal 6 2 5" xfId="2645" xr:uid="{00000000-0005-0000-0000-00007F970000}"/>
    <cellStyle name="Normal 6 2 5 2" xfId="5084" xr:uid="{00000000-0005-0000-0000-000080970000}"/>
    <cellStyle name="Normal 6 2 5 2 2" xfId="19194" xr:uid="{00000000-0005-0000-0000-000081970000}"/>
    <cellStyle name="Normal 6 2 5 2 2 2" xfId="32087" xr:uid="{00000000-0005-0000-0000-000082970000}"/>
    <cellStyle name="Normal 6 2 5 2 3" xfId="14905" xr:uid="{00000000-0005-0000-0000-000083970000}"/>
    <cellStyle name="Normal 6 2 5 2 3 2" xfId="36972" xr:uid="{00000000-0005-0000-0000-000084970000}"/>
    <cellStyle name="Normal 6 2 5 2 4" xfId="10027" xr:uid="{00000000-0005-0000-0000-000085970000}"/>
    <cellStyle name="Normal 6 2 5 2 5" xfId="27152" xr:uid="{00000000-0005-0000-0000-000086970000}"/>
    <cellStyle name="Normal 6 2 5 2 6" xfId="41981" xr:uid="{00000000-0005-0000-0000-000087970000}"/>
    <cellStyle name="Normal 6 2 5 2 7" xfId="47044" xr:uid="{CBA529E6-0C43-48FC-BDFA-08CD615D6D2B}"/>
    <cellStyle name="Normal 6 2 5 3" xfId="7558" xr:uid="{00000000-0005-0000-0000-000088970000}"/>
    <cellStyle name="Normal 6 2 5 3 2" xfId="29651" xr:uid="{00000000-0005-0000-0000-000089970000}"/>
    <cellStyle name="Normal 6 2 5 4" xfId="16720" xr:uid="{00000000-0005-0000-0000-00008A970000}"/>
    <cellStyle name="Normal 6 2 5 4 2" xfId="34536" xr:uid="{00000000-0005-0000-0000-00008B970000}"/>
    <cellStyle name="Normal 6 2 5 5" xfId="21961" xr:uid="{00000000-0005-0000-0000-00008C970000}"/>
    <cellStyle name="Normal 6 2 5 6" xfId="12469" xr:uid="{00000000-0005-0000-0000-00008D970000}"/>
    <cellStyle name="Normal 6 2 5 7" xfId="24610" xr:uid="{00000000-0005-0000-0000-00008E970000}"/>
    <cellStyle name="Normal 6 2 5 8" xfId="39440" xr:uid="{00000000-0005-0000-0000-00008F970000}"/>
    <cellStyle name="Normal 6 2 5 9" xfId="44508" xr:uid="{992AA46E-444B-4D67-A44E-2F4F81829B73}"/>
    <cellStyle name="Normal 6 2 6" xfId="1052" xr:uid="{00000000-0005-0000-0000-000090970000}"/>
    <cellStyle name="Normal 6 2 6 2" xfId="3497" xr:uid="{00000000-0005-0000-0000-000091970000}"/>
    <cellStyle name="Normal 6 2 6 2 2" xfId="17607" xr:uid="{00000000-0005-0000-0000-000092970000}"/>
    <cellStyle name="Normal 6 2 6 2 2 2" xfId="30500" xr:uid="{00000000-0005-0000-0000-000093970000}"/>
    <cellStyle name="Normal 6 2 6 2 3" xfId="13318" xr:uid="{00000000-0005-0000-0000-000094970000}"/>
    <cellStyle name="Normal 6 2 6 2 3 2" xfId="35385" xr:uid="{00000000-0005-0000-0000-000095970000}"/>
    <cellStyle name="Normal 6 2 6 2 4" xfId="8440" xr:uid="{00000000-0005-0000-0000-000096970000}"/>
    <cellStyle name="Normal 6 2 6 2 5" xfId="25565" xr:uid="{00000000-0005-0000-0000-000097970000}"/>
    <cellStyle name="Normal 6 2 6 2 6" xfId="40394" xr:uid="{00000000-0005-0000-0000-000098970000}"/>
    <cellStyle name="Normal 6 2 6 2 7" xfId="45457" xr:uid="{EF5E045F-1927-4E0A-91F5-DB20E2427286}"/>
    <cellStyle name="Normal 6 2 6 3" xfId="5971" xr:uid="{00000000-0005-0000-0000-000099970000}"/>
    <cellStyle name="Normal 6 2 6 3 2" xfId="28064" xr:uid="{00000000-0005-0000-0000-00009A970000}"/>
    <cellStyle name="Normal 6 2 6 4" xfId="20373" xr:uid="{00000000-0005-0000-0000-00009B970000}"/>
    <cellStyle name="Normal 6 2 6 4 2" xfId="32949" xr:uid="{00000000-0005-0000-0000-00009C970000}"/>
    <cellStyle name="Normal 6 2 6 5" xfId="10882" xr:uid="{00000000-0005-0000-0000-00009D970000}"/>
    <cellStyle name="Normal 6 2 6 6" xfId="23023" xr:uid="{00000000-0005-0000-0000-00009E970000}"/>
    <cellStyle name="Normal 6 2 6 7" xfId="37853" xr:uid="{00000000-0005-0000-0000-00009F970000}"/>
    <cellStyle name="Normal 6 2 6 8" xfId="42921" xr:uid="{83FD70BA-B9EA-466A-81DE-0A94954EFA9B}"/>
    <cellStyle name="Normal 6 2 7" xfId="2998" xr:uid="{00000000-0005-0000-0000-0000A0970000}"/>
    <cellStyle name="Normal 6 2 7 2" xfId="17108" xr:uid="{00000000-0005-0000-0000-0000A1970000}"/>
    <cellStyle name="Normal 6 2 7 2 2" xfId="30001" xr:uid="{00000000-0005-0000-0000-0000A2970000}"/>
    <cellStyle name="Normal 6 2 7 3" xfId="12819" xr:uid="{00000000-0005-0000-0000-0000A3970000}"/>
    <cellStyle name="Normal 6 2 7 3 2" xfId="34886" xr:uid="{00000000-0005-0000-0000-0000A4970000}"/>
    <cellStyle name="Normal 6 2 7 4" xfId="7941" xr:uid="{00000000-0005-0000-0000-0000A5970000}"/>
    <cellStyle name="Normal 6 2 7 5" xfId="25066" xr:uid="{00000000-0005-0000-0000-0000A6970000}"/>
    <cellStyle name="Normal 6 2 7 6" xfId="39895" xr:uid="{00000000-0005-0000-0000-0000A7970000}"/>
    <cellStyle name="Normal 6 2 7 7" xfId="44958" xr:uid="{784C0605-09A7-4B0B-856F-B0502F70DADB}"/>
    <cellStyle name="Normal 6 2 8" xfId="5472" xr:uid="{00000000-0005-0000-0000-0000A8970000}"/>
    <cellStyle name="Normal 6 2 8 2" xfId="27565" xr:uid="{00000000-0005-0000-0000-0000A9970000}"/>
    <cellStyle name="Normal 6 2 9" xfId="15114" xr:uid="{00000000-0005-0000-0000-0000AA970000}"/>
    <cellStyle name="Normal 6 2 9 2" xfId="32450" xr:uid="{00000000-0005-0000-0000-0000AB970000}"/>
    <cellStyle name="Normal 6 3" xfId="794" xr:uid="{00000000-0005-0000-0000-0000AC970000}"/>
    <cellStyle name="Normal 6 3 10" xfId="37616" xr:uid="{00000000-0005-0000-0000-0000AD970000}"/>
    <cellStyle name="Normal 6 3 11" xfId="42684" xr:uid="{64202742-793B-4A77-B88C-5FEFEECABE7C}"/>
    <cellStyle name="Normal 6 3 2" xfId="2369" xr:uid="{00000000-0005-0000-0000-0000AE970000}"/>
    <cellStyle name="Normal 6 3 2 2" xfId="4811" xr:uid="{00000000-0005-0000-0000-0000AF970000}"/>
    <cellStyle name="Normal 6 3 2 2 2" xfId="18921" xr:uid="{00000000-0005-0000-0000-0000B0970000}"/>
    <cellStyle name="Normal 6 3 2 2 2 2" xfId="31814" xr:uid="{00000000-0005-0000-0000-0000B1970000}"/>
    <cellStyle name="Normal 6 3 2 2 3" xfId="14632" xr:uid="{00000000-0005-0000-0000-0000B2970000}"/>
    <cellStyle name="Normal 6 3 2 2 3 2" xfId="36699" xr:uid="{00000000-0005-0000-0000-0000B3970000}"/>
    <cellStyle name="Normal 6 3 2 2 4" xfId="9754" xr:uid="{00000000-0005-0000-0000-0000B4970000}"/>
    <cellStyle name="Normal 6 3 2 2 5" xfId="26879" xr:uid="{00000000-0005-0000-0000-0000B5970000}"/>
    <cellStyle name="Normal 6 3 2 2 6" xfId="41708" xr:uid="{00000000-0005-0000-0000-0000B6970000}"/>
    <cellStyle name="Normal 6 3 2 2 7" xfId="46771" xr:uid="{E9B726B8-6FD9-40CE-A49B-6A6D9DE582A4}"/>
    <cellStyle name="Normal 6 3 2 3" xfId="7285" xr:uid="{00000000-0005-0000-0000-0000B7970000}"/>
    <cellStyle name="Normal 6 3 2 3 2" xfId="29378" xr:uid="{00000000-0005-0000-0000-0000B8970000}"/>
    <cellStyle name="Normal 6 3 2 4" xfId="16446" xr:uid="{00000000-0005-0000-0000-0000B9970000}"/>
    <cellStyle name="Normal 6 3 2 4 2" xfId="34263" xr:uid="{00000000-0005-0000-0000-0000BA970000}"/>
    <cellStyle name="Normal 6 3 2 5" xfId="21687" xr:uid="{00000000-0005-0000-0000-0000BB970000}"/>
    <cellStyle name="Normal 6 3 2 6" xfId="12196" xr:uid="{00000000-0005-0000-0000-0000BC970000}"/>
    <cellStyle name="Normal 6 3 2 7" xfId="24337" xr:uid="{00000000-0005-0000-0000-0000BD970000}"/>
    <cellStyle name="Normal 6 3 2 8" xfId="39167" xr:uid="{00000000-0005-0000-0000-0000BE970000}"/>
    <cellStyle name="Normal 6 3 2 9" xfId="44235" xr:uid="{66507883-E6BB-452F-A6B2-79A10301068D}"/>
    <cellStyle name="Normal 6 3 3" xfId="1756" xr:uid="{00000000-0005-0000-0000-0000BF970000}"/>
    <cellStyle name="Normal 6 3 3 2" xfId="4198" xr:uid="{00000000-0005-0000-0000-0000C0970000}"/>
    <cellStyle name="Normal 6 3 3 2 2" xfId="18308" xr:uid="{00000000-0005-0000-0000-0000C1970000}"/>
    <cellStyle name="Normal 6 3 3 2 2 2" xfId="31201" xr:uid="{00000000-0005-0000-0000-0000C2970000}"/>
    <cellStyle name="Normal 6 3 3 2 3" xfId="14019" xr:uid="{00000000-0005-0000-0000-0000C3970000}"/>
    <cellStyle name="Normal 6 3 3 2 3 2" xfId="36086" xr:uid="{00000000-0005-0000-0000-0000C4970000}"/>
    <cellStyle name="Normal 6 3 3 2 4" xfId="9141" xr:uid="{00000000-0005-0000-0000-0000C5970000}"/>
    <cellStyle name="Normal 6 3 3 2 5" xfId="26266" xr:uid="{00000000-0005-0000-0000-0000C6970000}"/>
    <cellStyle name="Normal 6 3 3 2 6" xfId="41095" xr:uid="{00000000-0005-0000-0000-0000C7970000}"/>
    <cellStyle name="Normal 6 3 3 2 7" xfId="46158" xr:uid="{05023849-A2E6-460B-B647-F801C6665AAE}"/>
    <cellStyle name="Normal 6 3 3 3" xfId="6672" xr:uid="{00000000-0005-0000-0000-0000C8970000}"/>
    <cellStyle name="Normal 6 3 3 3 2" xfId="28765" xr:uid="{00000000-0005-0000-0000-0000C9970000}"/>
    <cellStyle name="Normal 6 3 3 4" xfId="21074" xr:uid="{00000000-0005-0000-0000-0000CA970000}"/>
    <cellStyle name="Normal 6 3 3 4 2" xfId="33650" xr:uid="{00000000-0005-0000-0000-0000CB970000}"/>
    <cellStyle name="Normal 6 3 3 5" xfId="11583" xr:uid="{00000000-0005-0000-0000-0000CC970000}"/>
    <cellStyle name="Normal 6 3 3 6" xfId="23724" xr:uid="{00000000-0005-0000-0000-0000CD970000}"/>
    <cellStyle name="Normal 6 3 3 7" xfId="38554" xr:uid="{00000000-0005-0000-0000-0000CE970000}"/>
    <cellStyle name="Normal 6 3 3 8" xfId="43622" xr:uid="{E4779734-46DA-4160-9A2B-37A4690E3D11}"/>
    <cellStyle name="Normal 6 3 4" xfId="3260" xr:uid="{00000000-0005-0000-0000-0000CF970000}"/>
    <cellStyle name="Normal 6 3 4 2" xfId="17370" xr:uid="{00000000-0005-0000-0000-0000D0970000}"/>
    <cellStyle name="Normal 6 3 4 2 2" xfId="30263" xr:uid="{00000000-0005-0000-0000-0000D1970000}"/>
    <cellStyle name="Normal 6 3 4 3" xfId="13081" xr:uid="{00000000-0005-0000-0000-0000D2970000}"/>
    <cellStyle name="Normal 6 3 4 3 2" xfId="35148" xr:uid="{00000000-0005-0000-0000-0000D3970000}"/>
    <cellStyle name="Normal 6 3 4 4" xfId="8203" xr:uid="{00000000-0005-0000-0000-0000D4970000}"/>
    <cellStyle name="Normal 6 3 4 5" xfId="25328" xr:uid="{00000000-0005-0000-0000-0000D5970000}"/>
    <cellStyle name="Normal 6 3 4 6" xfId="40157" xr:uid="{00000000-0005-0000-0000-0000D6970000}"/>
    <cellStyle name="Normal 6 3 4 7" xfId="45220" xr:uid="{FD770C17-E0F7-4A8C-A410-D71759007E8B}"/>
    <cellStyle name="Normal 6 3 5" xfId="5734" xr:uid="{00000000-0005-0000-0000-0000D7970000}"/>
    <cellStyle name="Normal 6 3 5 2" xfId="27827" xr:uid="{00000000-0005-0000-0000-0000D8970000}"/>
    <cellStyle name="Normal 6 3 6" xfId="15833" xr:uid="{00000000-0005-0000-0000-0000D9970000}"/>
    <cellStyle name="Normal 6 3 6 2" xfId="32712" xr:uid="{00000000-0005-0000-0000-0000DA970000}"/>
    <cellStyle name="Normal 6 3 7" xfId="20136" xr:uid="{00000000-0005-0000-0000-0000DB970000}"/>
    <cellStyle name="Normal 6 3 8" xfId="10645" xr:uid="{00000000-0005-0000-0000-0000DC970000}"/>
    <cellStyle name="Normal 6 3 9" xfId="22786" xr:uid="{00000000-0005-0000-0000-0000DD970000}"/>
    <cellStyle name="Normal 6 4" xfId="843" xr:uid="{00000000-0005-0000-0000-0000DE970000}"/>
    <cellStyle name="Normal 6 4 10" xfId="42712" xr:uid="{9260546B-3E0B-4C96-8E50-60999A86B16A}"/>
    <cellStyle name="Normal 6 4 2" xfId="1325" xr:uid="{00000000-0005-0000-0000-0000DF970000}"/>
    <cellStyle name="Normal 6 4 2 2" xfId="3769" xr:uid="{00000000-0005-0000-0000-0000E0970000}"/>
    <cellStyle name="Normal 6 4 2 2 2" xfId="17879" xr:uid="{00000000-0005-0000-0000-0000E1970000}"/>
    <cellStyle name="Normal 6 4 2 2 2 2" xfId="30772" xr:uid="{00000000-0005-0000-0000-0000E2970000}"/>
    <cellStyle name="Normal 6 4 2 2 3" xfId="13590" xr:uid="{00000000-0005-0000-0000-0000E3970000}"/>
    <cellStyle name="Normal 6 4 2 2 3 2" xfId="35657" xr:uid="{00000000-0005-0000-0000-0000E4970000}"/>
    <cellStyle name="Normal 6 4 2 2 4" xfId="8712" xr:uid="{00000000-0005-0000-0000-0000E5970000}"/>
    <cellStyle name="Normal 6 4 2 2 5" xfId="25837" xr:uid="{00000000-0005-0000-0000-0000E6970000}"/>
    <cellStyle name="Normal 6 4 2 2 6" xfId="40666" xr:uid="{00000000-0005-0000-0000-0000E7970000}"/>
    <cellStyle name="Normal 6 4 2 2 7" xfId="45729" xr:uid="{470CE1C6-B447-45EB-B9C5-6E4D515EB842}"/>
    <cellStyle name="Normal 6 4 2 3" xfId="6243" xr:uid="{00000000-0005-0000-0000-0000E8970000}"/>
    <cellStyle name="Normal 6 4 2 3 2" xfId="28336" xr:uid="{00000000-0005-0000-0000-0000E9970000}"/>
    <cellStyle name="Normal 6 4 2 4" xfId="20645" xr:uid="{00000000-0005-0000-0000-0000EA970000}"/>
    <cellStyle name="Normal 6 4 2 4 2" xfId="33221" xr:uid="{00000000-0005-0000-0000-0000EB970000}"/>
    <cellStyle name="Normal 6 4 2 5" xfId="11154" xr:uid="{00000000-0005-0000-0000-0000EC970000}"/>
    <cellStyle name="Normal 6 4 2 6" xfId="23295" xr:uid="{00000000-0005-0000-0000-0000ED970000}"/>
    <cellStyle name="Normal 6 4 2 7" xfId="38125" xr:uid="{00000000-0005-0000-0000-0000EE970000}"/>
    <cellStyle name="Normal 6 4 2 8" xfId="43193" xr:uid="{066DB71C-A3B3-4E08-8126-14ECD347C0AC}"/>
    <cellStyle name="Normal 6 4 3" xfId="3288" xr:uid="{00000000-0005-0000-0000-0000EF970000}"/>
    <cellStyle name="Normal 6 4 3 2" xfId="17398" xr:uid="{00000000-0005-0000-0000-0000F0970000}"/>
    <cellStyle name="Normal 6 4 3 2 2" xfId="30291" xr:uid="{00000000-0005-0000-0000-0000F1970000}"/>
    <cellStyle name="Normal 6 4 3 3" xfId="13109" xr:uid="{00000000-0005-0000-0000-0000F2970000}"/>
    <cellStyle name="Normal 6 4 3 3 2" xfId="35176" xr:uid="{00000000-0005-0000-0000-0000F3970000}"/>
    <cellStyle name="Normal 6 4 3 4" xfId="8231" xr:uid="{00000000-0005-0000-0000-0000F4970000}"/>
    <cellStyle name="Normal 6 4 3 5" xfId="25356" xr:uid="{00000000-0005-0000-0000-0000F5970000}"/>
    <cellStyle name="Normal 6 4 3 6" xfId="40185" xr:uid="{00000000-0005-0000-0000-0000F6970000}"/>
    <cellStyle name="Normal 6 4 3 7" xfId="45248" xr:uid="{BEFA5DCE-3003-4955-A1BE-8F56163E4D20}"/>
    <cellStyle name="Normal 6 4 4" xfId="5762" xr:uid="{00000000-0005-0000-0000-0000F7970000}"/>
    <cellStyle name="Normal 6 4 4 2" xfId="27855" xr:uid="{00000000-0005-0000-0000-0000F8970000}"/>
    <cellStyle name="Normal 6 4 5" xfId="15386" xr:uid="{00000000-0005-0000-0000-0000F9970000}"/>
    <cellStyle name="Normal 6 4 5 2" xfId="32740" xr:uid="{00000000-0005-0000-0000-0000FA970000}"/>
    <cellStyle name="Normal 6 4 6" xfId="20164" xr:uid="{00000000-0005-0000-0000-0000FB970000}"/>
    <cellStyle name="Normal 6 4 7" xfId="10673" xr:uid="{00000000-0005-0000-0000-0000FC970000}"/>
    <cellStyle name="Normal 6 4 8" xfId="22814" xr:uid="{00000000-0005-0000-0000-0000FD970000}"/>
    <cellStyle name="Normal 6 4 9" xfId="37644" xr:uid="{00000000-0005-0000-0000-0000FE970000}"/>
    <cellStyle name="Normal 6 5" xfId="1940" xr:uid="{00000000-0005-0000-0000-0000FF970000}"/>
    <cellStyle name="Normal 6 5 2" xfId="4382" xr:uid="{00000000-0005-0000-0000-000000980000}"/>
    <cellStyle name="Normal 6 5 2 2" xfId="18492" xr:uid="{00000000-0005-0000-0000-000001980000}"/>
    <cellStyle name="Normal 6 5 2 2 2" xfId="31385" xr:uid="{00000000-0005-0000-0000-000002980000}"/>
    <cellStyle name="Normal 6 5 2 3" xfId="14203" xr:uid="{00000000-0005-0000-0000-000003980000}"/>
    <cellStyle name="Normal 6 5 2 3 2" xfId="36270" xr:uid="{00000000-0005-0000-0000-000004980000}"/>
    <cellStyle name="Normal 6 5 2 4" xfId="9325" xr:uid="{00000000-0005-0000-0000-000005980000}"/>
    <cellStyle name="Normal 6 5 2 5" xfId="26450" xr:uid="{00000000-0005-0000-0000-000006980000}"/>
    <cellStyle name="Normal 6 5 2 6" xfId="41279" xr:uid="{00000000-0005-0000-0000-000007980000}"/>
    <cellStyle name="Normal 6 5 2 7" xfId="46342" xr:uid="{27D01234-6B5E-4C7B-A30B-0A9738447050}"/>
    <cellStyle name="Normal 6 5 3" xfId="6856" xr:uid="{00000000-0005-0000-0000-000008980000}"/>
    <cellStyle name="Normal 6 5 3 2" xfId="28949" xr:uid="{00000000-0005-0000-0000-000009980000}"/>
    <cellStyle name="Normal 6 5 4" xfId="16017" xr:uid="{00000000-0005-0000-0000-00000A980000}"/>
    <cellStyle name="Normal 6 5 4 2" xfId="33834" xr:uid="{00000000-0005-0000-0000-00000B980000}"/>
    <cellStyle name="Normal 6 5 5" xfId="21258" xr:uid="{00000000-0005-0000-0000-00000C980000}"/>
    <cellStyle name="Normal 6 5 6" xfId="11767" xr:uid="{00000000-0005-0000-0000-00000D980000}"/>
    <cellStyle name="Normal 6 5 7" xfId="23908" xr:uid="{00000000-0005-0000-0000-00000E980000}"/>
    <cellStyle name="Normal 6 5 8" xfId="38738" xr:uid="{00000000-0005-0000-0000-00000F980000}"/>
    <cellStyle name="Normal 6 5 9" xfId="43806" xr:uid="{5CF8B013-519E-4F4D-A757-A8E74A198FA9}"/>
    <cellStyle name="Normal 6 6" xfId="2644" xr:uid="{00000000-0005-0000-0000-000010980000}"/>
    <cellStyle name="Normal 6 6 2" xfId="5083" xr:uid="{00000000-0005-0000-0000-000011980000}"/>
    <cellStyle name="Normal 6 6 2 2" xfId="19193" xr:uid="{00000000-0005-0000-0000-000012980000}"/>
    <cellStyle name="Normal 6 6 2 2 2" xfId="32086" xr:uid="{00000000-0005-0000-0000-000013980000}"/>
    <cellStyle name="Normal 6 6 2 3" xfId="14904" xr:uid="{00000000-0005-0000-0000-000014980000}"/>
    <cellStyle name="Normal 6 6 2 3 2" xfId="36971" xr:uid="{00000000-0005-0000-0000-000015980000}"/>
    <cellStyle name="Normal 6 6 2 4" xfId="10026" xr:uid="{00000000-0005-0000-0000-000016980000}"/>
    <cellStyle name="Normal 6 6 2 5" xfId="27151" xr:uid="{00000000-0005-0000-0000-000017980000}"/>
    <cellStyle name="Normal 6 6 2 6" xfId="41980" xr:uid="{00000000-0005-0000-0000-000018980000}"/>
    <cellStyle name="Normal 6 6 2 7" xfId="47043" xr:uid="{DB633C33-6EA0-46AD-9756-D79B3B644395}"/>
    <cellStyle name="Normal 6 6 3" xfId="7557" xr:uid="{00000000-0005-0000-0000-000019980000}"/>
    <cellStyle name="Normal 6 6 3 2" xfId="29650" xr:uid="{00000000-0005-0000-0000-00001A980000}"/>
    <cellStyle name="Normal 6 6 4" xfId="16719" xr:uid="{00000000-0005-0000-0000-00001B980000}"/>
    <cellStyle name="Normal 6 6 4 2" xfId="34535" xr:uid="{00000000-0005-0000-0000-00001C980000}"/>
    <cellStyle name="Normal 6 6 5" xfId="21960" xr:uid="{00000000-0005-0000-0000-00001D980000}"/>
    <cellStyle name="Normal 6 6 6" xfId="12468" xr:uid="{00000000-0005-0000-0000-00001E980000}"/>
    <cellStyle name="Normal 6 6 7" xfId="24609" xr:uid="{00000000-0005-0000-0000-00001F980000}"/>
    <cellStyle name="Normal 6 6 8" xfId="39439" xr:uid="{00000000-0005-0000-0000-000020980000}"/>
    <cellStyle name="Normal 6 6 9" xfId="44507" xr:uid="{5D51C2B8-907A-41DF-A208-89D2A0583CF1}"/>
    <cellStyle name="Normal 6 7" xfId="885" xr:uid="{00000000-0005-0000-0000-000021980000}"/>
    <cellStyle name="Normal 6 7 2" xfId="3330" xr:uid="{00000000-0005-0000-0000-000022980000}"/>
    <cellStyle name="Normal 6 7 2 2" xfId="17440" xr:uid="{00000000-0005-0000-0000-000023980000}"/>
    <cellStyle name="Normal 6 7 2 2 2" xfId="30333" xr:uid="{00000000-0005-0000-0000-000024980000}"/>
    <cellStyle name="Normal 6 7 2 3" xfId="13151" xr:uid="{00000000-0005-0000-0000-000025980000}"/>
    <cellStyle name="Normal 6 7 2 3 2" xfId="35218" xr:uid="{00000000-0005-0000-0000-000026980000}"/>
    <cellStyle name="Normal 6 7 2 4" xfId="8273" xr:uid="{00000000-0005-0000-0000-000027980000}"/>
    <cellStyle name="Normal 6 7 2 5" xfId="25398" xr:uid="{00000000-0005-0000-0000-000028980000}"/>
    <cellStyle name="Normal 6 7 2 6" xfId="40227" xr:uid="{00000000-0005-0000-0000-000029980000}"/>
    <cellStyle name="Normal 6 7 2 7" xfId="45290" xr:uid="{3F089179-53A8-427F-AE52-761433440BC3}"/>
    <cellStyle name="Normal 6 7 3" xfId="5804" xr:uid="{00000000-0005-0000-0000-00002A980000}"/>
    <cellStyle name="Normal 6 7 3 2" xfId="27897" xr:uid="{00000000-0005-0000-0000-00002B980000}"/>
    <cellStyle name="Normal 6 7 4" xfId="20206" xr:uid="{00000000-0005-0000-0000-00002C980000}"/>
    <cellStyle name="Normal 6 7 4 2" xfId="32782" xr:uid="{00000000-0005-0000-0000-00002D980000}"/>
    <cellStyle name="Normal 6 7 5" xfId="10715" xr:uid="{00000000-0005-0000-0000-00002E980000}"/>
    <cellStyle name="Normal 6 7 6" xfId="22856" xr:uid="{00000000-0005-0000-0000-00002F980000}"/>
    <cellStyle name="Normal 6 7 7" xfId="37686" xr:uid="{00000000-0005-0000-0000-000030980000}"/>
    <cellStyle name="Normal 6 7 8" xfId="42754" xr:uid="{05947158-D45F-4051-903E-2CABE5E9E89D}"/>
    <cellStyle name="Normal 6 8" xfId="2831" xr:uid="{00000000-0005-0000-0000-000031980000}"/>
    <cellStyle name="Normal 6 8 2" xfId="16941" xr:uid="{00000000-0005-0000-0000-000032980000}"/>
    <cellStyle name="Normal 6 8 2 2" xfId="29834" xr:uid="{00000000-0005-0000-0000-000033980000}"/>
    <cellStyle name="Normal 6 8 3" xfId="12652" xr:uid="{00000000-0005-0000-0000-000034980000}"/>
    <cellStyle name="Normal 6 8 3 2" xfId="34719" xr:uid="{00000000-0005-0000-0000-000035980000}"/>
    <cellStyle name="Normal 6 8 4" xfId="7774" xr:uid="{00000000-0005-0000-0000-000036980000}"/>
    <cellStyle name="Normal 6 8 5" xfId="24899" xr:uid="{00000000-0005-0000-0000-000037980000}"/>
    <cellStyle name="Normal 6 8 6" xfId="39728" xr:uid="{00000000-0005-0000-0000-000038980000}"/>
    <cellStyle name="Normal 6 8 7" xfId="44791" xr:uid="{560017C3-BAC6-4230-89E6-F977AF38806F}"/>
    <cellStyle name="Normal 6 9" xfId="5305" xr:uid="{00000000-0005-0000-0000-000039980000}"/>
    <cellStyle name="Normal 6 9 2" xfId="27398" xr:uid="{00000000-0005-0000-0000-00003A980000}"/>
    <cellStyle name="Normal 7" xfId="496" xr:uid="{00000000-0005-0000-0000-00003B980000}"/>
    <cellStyle name="Normal 7 10" xfId="19446" xr:uid="{00000000-0005-0000-0000-00003C980000}"/>
    <cellStyle name="Normal 7 11" xfId="19858" xr:uid="{00000000-0005-0000-0000-00003D980000}"/>
    <cellStyle name="Normal 7 12" xfId="10385" xr:uid="{00000000-0005-0000-0000-00003E980000}"/>
    <cellStyle name="Normal 7 13" xfId="22526" xr:uid="{00000000-0005-0000-0000-00003F980000}"/>
    <cellStyle name="Normal 7 14" xfId="37356" xr:uid="{00000000-0005-0000-0000-000040980000}"/>
    <cellStyle name="Normal 7 15" xfId="42068" xr:uid="{00000000-0005-0000-0000-000041980000}"/>
    <cellStyle name="Normal 7 16" xfId="42424" xr:uid="{0C443C5A-737E-46C7-8DAE-072031525364}"/>
    <cellStyle name="Normal 7 2" xfId="796" xr:uid="{00000000-0005-0000-0000-000042980000}"/>
    <cellStyle name="Normal 7 2 10" xfId="37618" xr:uid="{00000000-0005-0000-0000-000043980000}"/>
    <cellStyle name="Normal 7 2 11" xfId="42686" xr:uid="{5389EAC5-12A0-4FE2-93A9-4146A1022719}"/>
    <cellStyle name="Normal 7 2 2" xfId="2371" xr:uid="{00000000-0005-0000-0000-000044980000}"/>
    <cellStyle name="Normal 7 2 2 2" xfId="4813" xr:uid="{00000000-0005-0000-0000-000045980000}"/>
    <cellStyle name="Normal 7 2 2 2 2" xfId="18923" xr:uid="{00000000-0005-0000-0000-000046980000}"/>
    <cellStyle name="Normal 7 2 2 2 2 2" xfId="31816" xr:uid="{00000000-0005-0000-0000-000047980000}"/>
    <cellStyle name="Normal 7 2 2 2 3" xfId="14634" xr:uid="{00000000-0005-0000-0000-000048980000}"/>
    <cellStyle name="Normal 7 2 2 2 3 2" xfId="36701" xr:uid="{00000000-0005-0000-0000-000049980000}"/>
    <cellStyle name="Normal 7 2 2 2 4" xfId="9756" xr:uid="{00000000-0005-0000-0000-00004A980000}"/>
    <cellStyle name="Normal 7 2 2 2 5" xfId="26881" xr:uid="{00000000-0005-0000-0000-00004B980000}"/>
    <cellStyle name="Normal 7 2 2 2 6" xfId="41710" xr:uid="{00000000-0005-0000-0000-00004C980000}"/>
    <cellStyle name="Normal 7 2 2 2 7" xfId="46773" xr:uid="{37D1F389-C621-4A9E-8488-819949CE0C49}"/>
    <cellStyle name="Normal 7 2 2 3" xfId="7287" xr:uid="{00000000-0005-0000-0000-00004D980000}"/>
    <cellStyle name="Normal 7 2 2 3 2" xfId="29380" xr:uid="{00000000-0005-0000-0000-00004E980000}"/>
    <cellStyle name="Normal 7 2 2 4" xfId="16448" xr:uid="{00000000-0005-0000-0000-00004F980000}"/>
    <cellStyle name="Normal 7 2 2 4 2" xfId="34265" xr:uid="{00000000-0005-0000-0000-000050980000}"/>
    <cellStyle name="Normal 7 2 2 5" xfId="21689" xr:uid="{00000000-0005-0000-0000-000051980000}"/>
    <cellStyle name="Normal 7 2 2 6" xfId="12198" xr:uid="{00000000-0005-0000-0000-000052980000}"/>
    <cellStyle name="Normal 7 2 2 7" xfId="24339" xr:uid="{00000000-0005-0000-0000-000053980000}"/>
    <cellStyle name="Normal 7 2 2 8" xfId="39169" xr:uid="{00000000-0005-0000-0000-000054980000}"/>
    <cellStyle name="Normal 7 2 2 9" xfId="44237" xr:uid="{4A82DDD7-41F1-4D55-BABF-1F825AC43A9A}"/>
    <cellStyle name="Normal 7 2 3" xfId="1758" xr:uid="{00000000-0005-0000-0000-000055980000}"/>
    <cellStyle name="Normal 7 2 3 2" xfId="4200" xr:uid="{00000000-0005-0000-0000-000056980000}"/>
    <cellStyle name="Normal 7 2 3 2 2" xfId="18310" xr:uid="{00000000-0005-0000-0000-000057980000}"/>
    <cellStyle name="Normal 7 2 3 2 2 2" xfId="31203" xr:uid="{00000000-0005-0000-0000-000058980000}"/>
    <cellStyle name="Normal 7 2 3 2 3" xfId="14021" xr:uid="{00000000-0005-0000-0000-000059980000}"/>
    <cellStyle name="Normal 7 2 3 2 3 2" xfId="36088" xr:uid="{00000000-0005-0000-0000-00005A980000}"/>
    <cellStyle name="Normal 7 2 3 2 4" xfId="9143" xr:uid="{00000000-0005-0000-0000-00005B980000}"/>
    <cellStyle name="Normal 7 2 3 2 5" xfId="26268" xr:uid="{00000000-0005-0000-0000-00005C980000}"/>
    <cellStyle name="Normal 7 2 3 2 6" xfId="41097" xr:uid="{00000000-0005-0000-0000-00005D980000}"/>
    <cellStyle name="Normal 7 2 3 2 7" xfId="46160" xr:uid="{78588D2C-E9A8-4B58-A56F-B4985BE45131}"/>
    <cellStyle name="Normal 7 2 3 3" xfId="6674" xr:uid="{00000000-0005-0000-0000-00005E980000}"/>
    <cellStyle name="Normal 7 2 3 3 2" xfId="28767" xr:uid="{00000000-0005-0000-0000-00005F980000}"/>
    <cellStyle name="Normal 7 2 3 4" xfId="21076" xr:uid="{00000000-0005-0000-0000-000060980000}"/>
    <cellStyle name="Normal 7 2 3 4 2" xfId="33652" xr:uid="{00000000-0005-0000-0000-000061980000}"/>
    <cellStyle name="Normal 7 2 3 5" xfId="11585" xr:uid="{00000000-0005-0000-0000-000062980000}"/>
    <cellStyle name="Normal 7 2 3 6" xfId="23726" xr:uid="{00000000-0005-0000-0000-000063980000}"/>
    <cellStyle name="Normal 7 2 3 7" xfId="38556" xr:uid="{00000000-0005-0000-0000-000064980000}"/>
    <cellStyle name="Normal 7 2 3 8" xfId="43624" xr:uid="{155910B2-506B-4A85-A44D-1B76AD03C09B}"/>
    <cellStyle name="Normal 7 2 4" xfId="3262" xr:uid="{00000000-0005-0000-0000-000065980000}"/>
    <cellStyle name="Normal 7 2 4 2" xfId="17372" xr:uid="{00000000-0005-0000-0000-000066980000}"/>
    <cellStyle name="Normal 7 2 4 2 2" xfId="30265" xr:uid="{00000000-0005-0000-0000-000067980000}"/>
    <cellStyle name="Normal 7 2 4 3" xfId="13083" xr:uid="{00000000-0005-0000-0000-000068980000}"/>
    <cellStyle name="Normal 7 2 4 3 2" xfId="35150" xr:uid="{00000000-0005-0000-0000-000069980000}"/>
    <cellStyle name="Normal 7 2 4 4" xfId="8205" xr:uid="{00000000-0005-0000-0000-00006A980000}"/>
    <cellStyle name="Normal 7 2 4 5" xfId="25330" xr:uid="{00000000-0005-0000-0000-00006B980000}"/>
    <cellStyle name="Normal 7 2 4 6" xfId="40159" xr:uid="{00000000-0005-0000-0000-00006C980000}"/>
    <cellStyle name="Normal 7 2 4 7" xfId="45222" xr:uid="{BFCF5593-45C5-4554-AB80-281313FC9BFE}"/>
    <cellStyle name="Normal 7 2 5" xfId="5736" xr:uid="{00000000-0005-0000-0000-00006D980000}"/>
    <cellStyle name="Normal 7 2 5 2" xfId="27829" xr:uid="{00000000-0005-0000-0000-00006E980000}"/>
    <cellStyle name="Normal 7 2 6" xfId="15835" xr:uid="{00000000-0005-0000-0000-00006F980000}"/>
    <cellStyle name="Normal 7 2 6 2" xfId="32714" xr:uid="{00000000-0005-0000-0000-000070980000}"/>
    <cellStyle name="Normal 7 2 7" xfId="20138" xr:uid="{00000000-0005-0000-0000-000071980000}"/>
    <cellStyle name="Normal 7 2 8" xfId="10647" xr:uid="{00000000-0005-0000-0000-000072980000}"/>
    <cellStyle name="Normal 7 2 9" xfId="22788" xr:uid="{00000000-0005-0000-0000-000073980000}"/>
    <cellStyle name="Normal 7 3" xfId="1496" xr:uid="{00000000-0005-0000-0000-000074980000}"/>
    <cellStyle name="Normal 7 3 2" xfId="3938" xr:uid="{00000000-0005-0000-0000-000075980000}"/>
    <cellStyle name="Normal 7 3 2 2" xfId="18048" xr:uid="{00000000-0005-0000-0000-000076980000}"/>
    <cellStyle name="Normal 7 3 2 2 2" xfId="30941" xr:uid="{00000000-0005-0000-0000-000077980000}"/>
    <cellStyle name="Normal 7 3 2 3" xfId="13759" xr:uid="{00000000-0005-0000-0000-000078980000}"/>
    <cellStyle name="Normal 7 3 2 3 2" xfId="35826" xr:uid="{00000000-0005-0000-0000-000079980000}"/>
    <cellStyle name="Normal 7 3 2 4" xfId="8881" xr:uid="{00000000-0005-0000-0000-00007A980000}"/>
    <cellStyle name="Normal 7 3 2 5" xfId="26006" xr:uid="{00000000-0005-0000-0000-00007B980000}"/>
    <cellStyle name="Normal 7 3 2 6" xfId="40835" xr:uid="{00000000-0005-0000-0000-00007C980000}"/>
    <cellStyle name="Normal 7 3 2 7" xfId="45898" xr:uid="{5DDC629D-88BD-4269-BD89-2179E933B49E}"/>
    <cellStyle name="Normal 7 3 3" xfId="6412" xr:uid="{00000000-0005-0000-0000-00007D980000}"/>
    <cellStyle name="Normal 7 3 3 2" xfId="28505" xr:uid="{00000000-0005-0000-0000-00007E980000}"/>
    <cellStyle name="Normal 7 3 4" xfId="15555" xr:uid="{00000000-0005-0000-0000-00007F980000}"/>
    <cellStyle name="Normal 7 3 4 2" xfId="33390" xr:uid="{00000000-0005-0000-0000-000080980000}"/>
    <cellStyle name="Normal 7 3 5" xfId="20814" xr:uid="{00000000-0005-0000-0000-000081980000}"/>
    <cellStyle name="Normal 7 3 6" xfId="11323" xr:uid="{00000000-0005-0000-0000-000082980000}"/>
    <cellStyle name="Normal 7 3 7" xfId="23464" xr:uid="{00000000-0005-0000-0000-000083980000}"/>
    <cellStyle name="Normal 7 3 8" xfId="38294" xr:uid="{00000000-0005-0000-0000-000084980000}"/>
    <cellStyle name="Normal 7 3 9" xfId="43362" xr:uid="{EC7B83E5-0677-4C1F-B94F-E04F4E81A618}"/>
    <cellStyle name="Normal 7 4" xfId="2109" xr:uid="{00000000-0005-0000-0000-000085980000}"/>
    <cellStyle name="Normal 7 4 2" xfId="4551" xr:uid="{00000000-0005-0000-0000-000086980000}"/>
    <cellStyle name="Normal 7 4 2 2" xfId="18661" xr:uid="{00000000-0005-0000-0000-000087980000}"/>
    <cellStyle name="Normal 7 4 2 2 2" xfId="31554" xr:uid="{00000000-0005-0000-0000-000088980000}"/>
    <cellStyle name="Normal 7 4 2 3" xfId="14372" xr:uid="{00000000-0005-0000-0000-000089980000}"/>
    <cellStyle name="Normal 7 4 2 3 2" xfId="36439" xr:uid="{00000000-0005-0000-0000-00008A980000}"/>
    <cellStyle name="Normal 7 4 2 4" xfId="9494" xr:uid="{00000000-0005-0000-0000-00008B980000}"/>
    <cellStyle name="Normal 7 4 2 5" xfId="26619" xr:uid="{00000000-0005-0000-0000-00008C980000}"/>
    <cellStyle name="Normal 7 4 2 6" xfId="41448" xr:uid="{00000000-0005-0000-0000-00008D980000}"/>
    <cellStyle name="Normal 7 4 2 7" xfId="46511" xr:uid="{A31E2269-C173-4DAD-8A63-4EE398CE6D15}"/>
    <cellStyle name="Normal 7 4 3" xfId="7025" xr:uid="{00000000-0005-0000-0000-00008E980000}"/>
    <cellStyle name="Normal 7 4 3 2" xfId="29118" xr:uid="{00000000-0005-0000-0000-00008F980000}"/>
    <cellStyle name="Normal 7 4 4" xfId="16186" xr:uid="{00000000-0005-0000-0000-000090980000}"/>
    <cellStyle name="Normal 7 4 4 2" xfId="34003" xr:uid="{00000000-0005-0000-0000-000091980000}"/>
    <cellStyle name="Normal 7 4 5" xfId="21427" xr:uid="{00000000-0005-0000-0000-000092980000}"/>
    <cellStyle name="Normal 7 4 6" xfId="11936" xr:uid="{00000000-0005-0000-0000-000093980000}"/>
    <cellStyle name="Normal 7 4 7" xfId="24077" xr:uid="{00000000-0005-0000-0000-000094980000}"/>
    <cellStyle name="Normal 7 4 8" xfId="38907" xr:uid="{00000000-0005-0000-0000-000095980000}"/>
    <cellStyle name="Normal 7 4 9" xfId="43975" xr:uid="{7A47B23E-8C1A-41F1-BA06-6F47BF16364C}"/>
    <cellStyle name="Normal 7 5" xfId="2646" xr:uid="{00000000-0005-0000-0000-000096980000}"/>
    <cellStyle name="Normal 7 5 2" xfId="5085" xr:uid="{00000000-0005-0000-0000-000097980000}"/>
    <cellStyle name="Normal 7 5 2 2" xfId="19195" xr:uid="{00000000-0005-0000-0000-000098980000}"/>
    <cellStyle name="Normal 7 5 2 2 2" xfId="32088" xr:uid="{00000000-0005-0000-0000-000099980000}"/>
    <cellStyle name="Normal 7 5 2 3" xfId="14906" xr:uid="{00000000-0005-0000-0000-00009A980000}"/>
    <cellStyle name="Normal 7 5 2 3 2" xfId="36973" xr:uid="{00000000-0005-0000-0000-00009B980000}"/>
    <cellStyle name="Normal 7 5 2 4" xfId="10028" xr:uid="{00000000-0005-0000-0000-00009C980000}"/>
    <cellStyle name="Normal 7 5 2 5" xfId="27153" xr:uid="{00000000-0005-0000-0000-00009D980000}"/>
    <cellStyle name="Normal 7 5 2 6" xfId="41982" xr:uid="{00000000-0005-0000-0000-00009E980000}"/>
    <cellStyle name="Normal 7 5 2 7" xfId="47045" xr:uid="{A532578B-04CE-40AA-8700-DCD04F25747F}"/>
    <cellStyle name="Normal 7 5 3" xfId="7559" xr:uid="{00000000-0005-0000-0000-00009F980000}"/>
    <cellStyle name="Normal 7 5 3 2" xfId="29652" xr:uid="{00000000-0005-0000-0000-0000A0980000}"/>
    <cellStyle name="Normal 7 5 4" xfId="16721" xr:uid="{00000000-0005-0000-0000-0000A1980000}"/>
    <cellStyle name="Normal 7 5 4 2" xfId="34537" xr:uid="{00000000-0005-0000-0000-0000A2980000}"/>
    <cellStyle name="Normal 7 5 5" xfId="21962" xr:uid="{00000000-0005-0000-0000-0000A3980000}"/>
    <cellStyle name="Normal 7 5 6" xfId="12470" xr:uid="{00000000-0005-0000-0000-0000A4980000}"/>
    <cellStyle name="Normal 7 5 7" xfId="24611" xr:uid="{00000000-0005-0000-0000-0000A5980000}"/>
    <cellStyle name="Normal 7 5 8" xfId="39441" xr:uid="{00000000-0005-0000-0000-0000A6980000}"/>
    <cellStyle name="Normal 7 5 9" xfId="44509" xr:uid="{7186E1FC-A694-4B32-9C73-609258ABA778}"/>
    <cellStyle name="Normal 7 6" xfId="1054" xr:uid="{00000000-0005-0000-0000-0000A7980000}"/>
    <cellStyle name="Normal 7 6 2" xfId="3499" xr:uid="{00000000-0005-0000-0000-0000A8980000}"/>
    <cellStyle name="Normal 7 6 2 2" xfId="17609" xr:uid="{00000000-0005-0000-0000-0000A9980000}"/>
    <cellStyle name="Normal 7 6 2 2 2" xfId="30502" xr:uid="{00000000-0005-0000-0000-0000AA980000}"/>
    <cellStyle name="Normal 7 6 2 3" xfId="13320" xr:uid="{00000000-0005-0000-0000-0000AB980000}"/>
    <cellStyle name="Normal 7 6 2 3 2" xfId="35387" xr:uid="{00000000-0005-0000-0000-0000AC980000}"/>
    <cellStyle name="Normal 7 6 2 4" xfId="8442" xr:uid="{00000000-0005-0000-0000-0000AD980000}"/>
    <cellStyle name="Normal 7 6 2 5" xfId="25567" xr:uid="{00000000-0005-0000-0000-0000AE980000}"/>
    <cellStyle name="Normal 7 6 2 6" xfId="40396" xr:uid="{00000000-0005-0000-0000-0000AF980000}"/>
    <cellStyle name="Normal 7 6 2 7" xfId="45459" xr:uid="{2F38240D-7426-4FEE-92FF-FDF635904346}"/>
    <cellStyle name="Normal 7 6 3" xfId="5973" xr:uid="{00000000-0005-0000-0000-0000B0980000}"/>
    <cellStyle name="Normal 7 6 3 2" xfId="28066" xr:uid="{00000000-0005-0000-0000-0000B1980000}"/>
    <cellStyle name="Normal 7 6 4" xfId="20375" xr:uid="{00000000-0005-0000-0000-0000B2980000}"/>
    <cellStyle name="Normal 7 6 4 2" xfId="32951" xr:uid="{00000000-0005-0000-0000-0000B3980000}"/>
    <cellStyle name="Normal 7 6 5" xfId="10884" xr:uid="{00000000-0005-0000-0000-0000B4980000}"/>
    <cellStyle name="Normal 7 6 6" xfId="23025" xr:uid="{00000000-0005-0000-0000-0000B5980000}"/>
    <cellStyle name="Normal 7 6 7" xfId="37855" xr:uid="{00000000-0005-0000-0000-0000B6980000}"/>
    <cellStyle name="Normal 7 6 8" xfId="42923" xr:uid="{CDA6EDFC-CDC0-41B5-B25A-D93A64702985}"/>
    <cellStyle name="Normal 7 7" xfId="3000" xr:uid="{00000000-0005-0000-0000-0000B7980000}"/>
    <cellStyle name="Normal 7 7 2" xfId="17110" xr:uid="{00000000-0005-0000-0000-0000B8980000}"/>
    <cellStyle name="Normal 7 7 2 2" xfId="30003" xr:uid="{00000000-0005-0000-0000-0000B9980000}"/>
    <cellStyle name="Normal 7 7 3" xfId="12821" xr:uid="{00000000-0005-0000-0000-0000BA980000}"/>
    <cellStyle name="Normal 7 7 3 2" xfId="34888" xr:uid="{00000000-0005-0000-0000-0000BB980000}"/>
    <cellStyle name="Normal 7 7 4" xfId="7943" xr:uid="{00000000-0005-0000-0000-0000BC980000}"/>
    <cellStyle name="Normal 7 7 5" xfId="25068" xr:uid="{00000000-0005-0000-0000-0000BD980000}"/>
    <cellStyle name="Normal 7 7 6" xfId="39897" xr:uid="{00000000-0005-0000-0000-0000BE980000}"/>
    <cellStyle name="Normal 7 7 7" xfId="44960" xr:uid="{918F87A1-1FA9-4E9D-AA9F-8CD80BC0EBC3}"/>
    <cellStyle name="Normal 7 8" xfId="5474" xr:uid="{00000000-0005-0000-0000-0000BF980000}"/>
    <cellStyle name="Normal 7 8 2" xfId="27567" xr:uid="{00000000-0005-0000-0000-0000C0980000}"/>
    <cellStyle name="Normal 7 9" xfId="15116" xr:uid="{00000000-0005-0000-0000-0000C1980000}"/>
    <cellStyle name="Normal 7 9 2" xfId="32452" xr:uid="{00000000-0005-0000-0000-0000C2980000}"/>
    <cellStyle name="Normal 8" xfId="499" xr:uid="{00000000-0005-0000-0000-0000C3980000}"/>
    <cellStyle name="Normal 9" xfId="1768" xr:uid="{00000000-0005-0000-0000-0000C4980000}"/>
    <cellStyle name="Normal 9 2" xfId="4210" xr:uid="{00000000-0005-0000-0000-0000C5980000}"/>
    <cellStyle name="Normal 9 2 2" xfId="18320" xr:uid="{00000000-0005-0000-0000-0000C6980000}"/>
    <cellStyle name="Normal 9 2 2 2" xfId="31213" xr:uid="{00000000-0005-0000-0000-0000C7980000}"/>
    <cellStyle name="Normal 9 2 3" xfId="14031" xr:uid="{00000000-0005-0000-0000-0000C8980000}"/>
    <cellStyle name="Normal 9 2 3 2" xfId="36098" xr:uid="{00000000-0005-0000-0000-0000C9980000}"/>
    <cellStyle name="Normal 9 2 4" xfId="9153" xr:uid="{00000000-0005-0000-0000-0000CA980000}"/>
    <cellStyle name="Normal 9 2 5" xfId="26278" xr:uid="{00000000-0005-0000-0000-0000CB980000}"/>
    <cellStyle name="Normal 9 2 6" xfId="41107" xr:uid="{00000000-0005-0000-0000-0000CC980000}"/>
    <cellStyle name="Normal 9 2 7" xfId="46170" xr:uid="{4F87B437-5C01-41C3-91B5-DF687EBBCA45}"/>
    <cellStyle name="Normal 9 3" xfId="6684" xr:uid="{00000000-0005-0000-0000-0000CD980000}"/>
    <cellStyle name="Normal 9 3 2" xfId="28777" xr:uid="{00000000-0005-0000-0000-0000CE980000}"/>
    <cellStyle name="Normal 9 4" xfId="15845" xr:uid="{00000000-0005-0000-0000-0000CF980000}"/>
    <cellStyle name="Normal 9 4 2" xfId="33662" xr:uid="{00000000-0005-0000-0000-0000D0980000}"/>
    <cellStyle name="Normal 9 5" xfId="21086" xr:uid="{00000000-0005-0000-0000-0000D1980000}"/>
    <cellStyle name="Normal 9 6" xfId="11595" xr:uid="{00000000-0005-0000-0000-0000D2980000}"/>
    <cellStyle name="Normal 9 7" xfId="23736" xr:uid="{00000000-0005-0000-0000-0000D3980000}"/>
    <cellStyle name="Normal 9 8" xfId="38566" xr:uid="{00000000-0005-0000-0000-0000D4980000}"/>
    <cellStyle name="Normal 9 9" xfId="43634" xr:uid="{452B40B3-7172-4BEB-9AB7-B7CB21F65CAF}"/>
    <cellStyle name="Notas" xfId="75" builtinId="10" customBuiltin="1"/>
    <cellStyle name="Notas 2" xfId="168" xr:uid="{00000000-0005-0000-0000-0000D8980000}"/>
    <cellStyle name="Notas 2 10" xfId="7599" xr:uid="{00000000-0005-0000-0000-0000D9980000}"/>
    <cellStyle name="Notas 2 10 2" xfId="22001" xr:uid="{00000000-0005-0000-0000-0000DA980000}"/>
    <cellStyle name="Notas 2 10 2 2" xfId="27193" xr:uid="{00000000-0005-0000-0000-0000DB980000}"/>
    <cellStyle name="Notas 2 10 2 3" xfId="42022" xr:uid="{00000000-0005-0000-0000-0000DC980000}"/>
    <cellStyle name="Notas 2 10 2 4" xfId="47084" xr:uid="{80B62D29-90FE-4884-9F17-E92C6ADEDB6A}"/>
    <cellStyle name="Notas 2 10 3" xfId="14927" xr:uid="{00000000-0005-0000-0000-0000DD980000}"/>
    <cellStyle name="Notas 2 10 4" xfId="24651" xr:uid="{00000000-0005-0000-0000-0000DE980000}"/>
    <cellStyle name="Notas 2 10 5" xfId="39480" xr:uid="{00000000-0005-0000-0000-0000DF980000}"/>
    <cellStyle name="Notas 2 10 6" xfId="44548" xr:uid="{154F2C88-E472-473A-B0CC-85B282B08E91}"/>
    <cellStyle name="Notas 2 11" xfId="7655" xr:uid="{00000000-0005-0000-0000-0000E0980000}"/>
    <cellStyle name="Notas 2 11 2" xfId="19256" xr:uid="{00000000-0005-0000-0000-0000E1980000}"/>
    <cellStyle name="Notas 2 11 3" xfId="24707" xr:uid="{00000000-0005-0000-0000-0000E2980000}"/>
    <cellStyle name="Notas 2 11 4" xfId="39536" xr:uid="{00000000-0005-0000-0000-0000E3980000}"/>
    <cellStyle name="Notas 2 11 5" xfId="44604" xr:uid="{BAE636B7-1285-476A-AFE2-E1B843E228A4}"/>
    <cellStyle name="Notas 2 12" xfId="5127" xr:uid="{00000000-0005-0000-0000-0000E4980000}"/>
    <cellStyle name="Notas 2 12 2" xfId="24727" xr:uid="{00000000-0005-0000-0000-0000E5980000}"/>
    <cellStyle name="Notas 2 12 3" xfId="39556" xr:uid="{00000000-0005-0000-0000-0000E6980000}"/>
    <cellStyle name="Notas 2 12 4" xfId="44624" xr:uid="{0040A64C-279B-4E9B-A7A7-0E8648F6945A}"/>
    <cellStyle name="Notas 2 13" xfId="22057" xr:uid="{00000000-0005-0000-0000-0000E7980000}"/>
    <cellStyle name="Notas 2 14" xfId="22185" xr:uid="{00000000-0005-0000-0000-0000E8980000}"/>
    <cellStyle name="Notas 2 15" xfId="37015" xr:uid="{00000000-0005-0000-0000-0000E9980000}"/>
    <cellStyle name="Notas 2 16" xfId="42088" xr:uid="{AAA4B485-53CB-4110-A819-704BD84D7EFA}"/>
    <cellStyle name="Notas 2 2" xfId="169" xr:uid="{00000000-0005-0000-0000-0000EA980000}"/>
    <cellStyle name="Notas 2 2 2" xfId="170" xr:uid="{00000000-0005-0000-0000-0000EB980000}"/>
    <cellStyle name="Notas 2 2 3" xfId="374" xr:uid="{00000000-0005-0000-0000-0000EC980000}"/>
    <cellStyle name="Notas 2 2 4" xfId="302" xr:uid="{00000000-0005-0000-0000-0000ED980000}"/>
    <cellStyle name="Notas 2 2 4 10" xfId="22356" xr:uid="{00000000-0005-0000-0000-0000EE980000}"/>
    <cellStyle name="Notas 2 2 4 11" xfId="37186" xr:uid="{00000000-0005-0000-0000-0000EF980000}"/>
    <cellStyle name="Notas 2 2 4 12" xfId="42254" xr:uid="{582EE0DB-7FC0-4ADD-93F5-16222DC3A5DD}"/>
    <cellStyle name="Notas 2 2 4 2" xfId="797" xr:uid="{00000000-0005-0000-0000-0000F0980000}"/>
    <cellStyle name="Notas 2 2 4 3" xfId="1939" xr:uid="{00000000-0005-0000-0000-0000F1980000}"/>
    <cellStyle name="Notas 2 2 4 3 2" xfId="4381" xr:uid="{00000000-0005-0000-0000-0000F2980000}"/>
    <cellStyle name="Notas 2 2 4 3 2 2" xfId="18491" xr:uid="{00000000-0005-0000-0000-0000F3980000}"/>
    <cellStyle name="Notas 2 2 4 3 2 2 2" xfId="31384" xr:uid="{00000000-0005-0000-0000-0000F4980000}"/>
    <cellStyle name="Notas 2 2 4 3 2 3" xfId="14202" xr:uid="{00000000-0005-0000-0000-0000F5980000}"/>
    <cellStyle name="Notas 2 2 4 3 2 3 2" xfId="36269" xr:uid="{00000000-0005-0000-0000-0000F6980000}"/>
    <cellStyle name="Notas 2 2 4 3 2 4" xfId="9324" xr:uid="{00000000-0005-0000-0000-0000F7980000}"/>
    <cellStyle name="Notas 2 2 4 3 2 5" xfId="26449" xr:uid="{00000000-0005-0000-0000-0000F8980000}"/>
    <cellStyle name="Notas 2 2 4 3 2 6" xfId="41278" xr:uid="{00000000-0005-0000-0000-0000F9980000}"/>
    <cellStyle name="Notas 2 2 4 3 2 7" xfId="46341" xr:uid="{AAFA4F3C-D9CB-4776-9141-70A0767E461B}"/>
    <cellStyle name="Notas 2 2 4 3 3" xfId="6855" xr:uid="{00000000-0005-0000-0000-0000FA980000}"/>
    <cellStyle name="Notas 2 2 4 3 3 2" xfId="28948" xr:uid="{00000000-0005-0000-0000-0000FB980000}"/>
    <cellStyle name="Notas 2 2 4 3 4" xfId="16016" xr:uid="{00000000-0005-0000-0000-0000FC980000}"/>
    <cellStyle name="Notas 2 2 4 3 4 2" xfId="33833" xr:uid="{00000000-0005-0000-0000-0000FD980000}"/>
    <cellStyle name="Notas 2 2 4 3 5" xfId="21257" xr:uid="{00000000-0005-0000-0000-0000FE980000}"/>
    <cellStyle name="Notas 2 2 4 3 6" xfId="11766" xr:uid="{00000000-0005-0000-0000-0000FF980000}"/>
    <cellStyle name="Notas 2 2 4 3 7" xfId="23907" xr:uid="{00000000-0005-0000-0000-000000990000}"/>
    <cellStyle name="Notas 2 2 4 3 8" xfId="38737" xr:uid="{00000000-0005-0000-0000-000001990000}"/>
    <cellStyle name="Notas 2 2 4 3 9" xfId="43805" xr:uid="{69F76316-CA60-476B-BC43-C862E616E0A3}"/>
    <cellStyle name="Notas 2 2 4 4" xfId="1324" xr:uid="{00000000-0005-0000-0000-000002990000}"/>
    <cellStyle name="Notas 2 2 4 4 2" xfId="3768" xr:uid="{00000000-0005-0000-0000-000003990000}"/>
    <cellStyle name="Notas 2 2 4 4 2 2" xfId="17878" xr:uid="{00000000-0005-0000-0000-000004990000}"/>
    <cellStyle name="Notas 2 2 4 4 2 2 2" xfId="30771" xr:uid="{00000000-0005-0000-0000-000005990000}"/>
    <cellStyle name="Notas 2 2 4 4 2 3" xfId="13589" xr:uid="{00000000-0005-0000-0000-000006990000}"/>
    <cellStyle name="Notas 2 2 4 4 2 3 2" xfId="35656" xr:uid="{00000000-0005-0000-0000-000007990000}"/>
    <cellStyle name="Notas 2 2 4 4 2 4" xfId="8711" xr:uid="{00000000-0005-0000-0000-000008990000}"/>
    <cellStyle name="Notas 2 2 4 4 2 5" xfId="25836" xr:uid="{00000000-0005-0000-0000-000009990000}"/>
    <cellStyle name="Notas 2 2 4 4 2 6" xfId="40665" xr:uid="{00000000-0005-0000-0000-00000A990000}"/>
    <cellStyle name="Notas 2 2 4 4 2 7" xfId="45728" xr:uid="{0EF6DFF3-553F-47CC-8D9B-ABB5B5DC7835}"/>
    <cellStyle name="Notas 2 2 4 4 3" xfId="6242" xr:uid="{00000000-0005-0000-0000-00000B990000}"/>
    <cellStyle name="Notas 2 2 4 4 3 2" xfId="28335" xr:uid="{00000000-0005-0000-0000-00000C990000}"/>
    <cellStyle name="Notas 2 2 4 4 4" xfId="20644" xr:uid="{00000000-0005-0000-0000-00000D990000}"/>
    <cellStyle name="Notas 2 2 4 4 4 2" xfId="33220" xr:uid="{00000000-0005-0000-0000-00000E990000}"/>
    <cellStyle name="Notas 2 2 4 4 5" xfId="11153" xr:uid="{00000000-0005-0000-0000-00000F990000}"/>
    <cellStyle name="Notas 2 2 4 4 6" xfId="23294" xr:uid="{00000000-0005-0000-0000-000010990000}"/>
    <cellStyle name="Notas 2 2 4 4 7" xfId="38124" xr:uid="{00000000-0005-0000-0000-000011990000}"/>
    <cellStyle name="Notas 2 2 4 4 8" xfId="43192" xr:uid="{42CA42A6-602B-486B-A1C6-DD47278D65C1}"/>
    <cellStyle name="Notas 2 2 4 5" xfId="2830" xr:uid="{00000000-0005-0000-0000-000012990000}"/>
    <cellStyle name="Notas 2 2 4 5 2" xfId="16940" xr:uid="{00000000-0005-0000-0000-000013990000}"/>
    <cellStyle name="Notas 2 2 4 5 2 2" xfId="29833" xr:uid="{00000000-0005-0000-0000-000014990000}"/>
    <cellStyle name="Notas 2 2 4 5 3" xfId="12651" xr:uid="{00000000-0005-0000-0000-000015990000}"/>
    <cellStyle name="Notas 2 2 4 5 3 2" xfId="34718" xr:uid="{00000000-0005-0000-0000-000016990000}"/>
    <cellStyle name="Notas 2 2 4 5 4" xfId="7773" xr:uid="{00000000-0005-0000-0000-000017990000}"/>
    <cellStyle name="Notas 2 2 4 5 5" xfId="24898" xr:uid="{00000000-0005-0000-0000-000018990000}"/>
    <cellStyle name="Notas 2 2 4 5 6" xfId="39727" xr:uid="{00000000-0005-0000-0000-000019990000}"/>
    <cellStyle name="Notas 2 2 4 5 7" xfId="44790" xr:uid="{3A334757-82F1-41F9-BE8A-15821263C399}"/>
    <cellStyle name="Notas 2 2 4 6" xfId="5304" xr:uid="{00000000-0005-0000-0000-00001A990000}"/>
    <cellStyle name="Notas 2 2 4 6 2" xfId="27397" xr:uid="{00000000-0005-0000-0000-00001B990000}"/>
    <cellStyle name="Notas 2 2 4 7" xfId="15385" xr:uid="{00000000-0005-0000-0000-00001C990000}"/>
    <cellStyle name="Notas 2 2 4 7 2" xfId="32282" xr:uid="{00000000-0005-0000-0000-00001D990000}"/>
    <cellStyle name="Notas 2 2 4 8" xfId="19688" xr:uid="{00000000-0005-0000-0000-00001E990000}"/>
    <cellStyle name="Notas 2 2 4 9" xfId="10215" xr:uid="{00000000-0005-0000-0000-00001F990000}"/>
    <cellStyle name="Notas 2 2 5" xfId="884" xr:uid="{00000000-0005-0000-0000-000020990000}"/>
    <cellStyle name="Notas 2 2 5 2" xfId="3329" xr:uid="{00000000-0005-0000-0000-000021990000}"/>
    <cellStyle name="Notas 2 2 5 2 2" xfId="17439" xr:uid="{00000000-0005-0000-0000-000022990000}"/>
    <cellStyle name="Notas 2 2 5 2 2 2" xfId="30332" xr:uid="{00000000-0005-0000-0000-000023990000}"/>
    <cellStyle name="Notas 2 2 5 2 3" xfId="13150" xr:uid="{00000000-0005-0000-0000-000024990000}"/>
    <cellStyle name="Notas 2 2 5 2 3 2" xfId="35217" xr:uid="{00000000-0005-0000-0000-000025990000}"/>
    <cellStyle name="Notas 2 2 5 2 4" xfId="8272" xr:uid="{00000000-0005-0000-0000-000026990000}"/>
    <cellStyle name="Notas 2 2 5 2 5" xfId="25397" xr:uid="{00000000-0005-0000-0000-000027990000}"/>
    <cellStyle name="Notas 2 2 5 2 6" xfId="40226" xr:uid="{00000000-0005-0000-0000-000028990000}"/>
    <cellStyle name="Notas 2 2 5 2 7" xfId="45289" xr:uid="{9100EF45-B435-49E4-9083-C37BA66445AF}"/>
    <cellStyle name="Notas 2 2 5 3" xfId="5803" xr:uid="{00000000-0005-0000-0000-000029990000}"/>
    <cellStyle name="Notas 2 2 5 3 2" xfId="27896" xr:uid="{00000000-0005-0000-0000-00002A990000}"/>
    <cellStyle name="Notas 2 2 5 4" xfId="20205" xr:uid="{00000000-0005-0000-0000-00002B990000}"/>
    <cellStyle name="Notas 2 2 5 4 2" xfId="32781" xr:uid="{00000000-0005-0000-0000-00002C990000}"/>
    <cellStyle name="Notas 2 2 5 5" xfId="10714" xr:uid="{00000000-0005-0000-0000-00002D990000}"/>
    <cellStyle name="Notas 2 2 5 6" xfId="22855" xr:uid="{00000000-0005-0000-0000-00002E990000}"/>
    <cellStyle name="Notas 2 2 5 7" xfId="37685" xr:uid="{00000000-0005-0000-0000-00002F990000}"/>
    <cellStyle name="Notas 2 2 5 8" xfId="42753" xr:uid="{E744689B-FD70-489C-AE29-7978DFDEE86D}"/>
    <cellStyle name="Notas 2 2 6" xfId="14947" xr:uid="{00000000-0005-0000-0000-000030990000}"/>
    <cellStyle name="Notas 2 2 7" xfId="19276" xr:uid="{00000000-0005-0000-0000-000031990000}"/>
    <cellStyle name="Notas 2 3" xfId="171" xr:uid="{00000000-0005-0000-0000-000032990000}"/>
    <cellStyle name="Notas 2 3 10" xfId="934" xr:uid="{00000000-0005-0000-0000-000033990000}"/>
    <cellStyle name="Notas 2 3 10 2" xfId="3379" xr:uid="{00000000-0005-0000-0000-000034990000}"/>
    <cellStyle name="Notas 2 3 10 2 2" xfId="17489" xr:uid="{00000000-0005-0000-0000-000035990000}"/>
    <cellStyle name="Notas 2 3 10 2 2 2" xfId="30382" xr:uid="{00000000-0005-0000-0000-000036990000}"/>
    <cellStyle name="Notas 2 3 10 2 3" xfId="13200" xr:uid="{00000000-0005-0000-0000-000037990000}"/>
    <cellStyle name="Notas 2 3 10 2 3 2" xfId="35267" xr:uid="{00000000-0005-0000-0000-000038990000}"/>
    <cellStyle name="Notas 2 3 10 2 4" xfId="8322" xr:uid="{00000000-0005-0000-0000-000039990000}"/>
    <cellStyle name="Notas 2 3 10 2 5" xfId="25447" xr:uid="{00000000-0005-0000-0000-00003A990000}"/>
    <cellStyle name="Notas 2 3 10 2 6" xfId="40276" xr:uid="{00000000-0005-0000-0000-00003B990000}"/>
    <cellStyle name="Notas 2 3 10 2 7" xfId="45339" xr:uid="{B3BA15F6-9214-41D3-9BB8-DEB13E32762A}"/>
    <cellStyle name="Notas 2 3 10 3" xfId="5853" xr:uid="{00000000-0005-0000-0000-00003C990000}"/>
    <cellStyle name="Notas 2 3 10 3 2" xfId="27946" xr:uid="{00000000-0005-0000-0000-00003D990000}"/>
    <cellStyle name="Notas 2 3 10 4" xfId="20255" xr:uid="{00000000-0005-0000-0000-00003E990000}"/>
    <cellStyle name="Notas 2 3 10 4 2" xfId="32831" xr:uid="{00000000-0005-0000-0000-00003F990000}"/>
    <cellStyle name="Notas 2 3 10 5" xfId="10764" xr:uid="{00000000-0005-0000-0000-000040990000}"/>
    <cellStyle name="Notas 2 3 10 6" xfId="22905" xr:uid="{00000000-0005-0000-0000-000041990000}"/>
    <cellStyle name="Notas 2 3 10 7" xfId="37735" xr:uid="{00000000-0005-0000-0000-000042990000}"/>
    <cellStyle name="Notas 2 3 10 8" xfId="42803" xr:uid="{B2C31859-C015-4AF9-9C67-E97425602F68}"/>
    <cellStyle name="Notas 2 3 11" xfId="2716" xr:uid="{00000000-0005-0000-0000-000043990000}"/>
    <cellStyle name="Notas 2 3 11 2" xfId="7628" xr:uid="{00000000-0005-0000-0000-000044990000}"/>
    <cellStyle name="Notas 2 3 11 2 2" xfId="27222" xr:uid="{00000000-0005-0000-0000-000045990000}"/>
    <cellStyle name="Notas 2 3 11 2 3" xfId="42051" xr:uid="{00000000-0005-0000-0000-000046990000}"/>
    <cellStyle name="Notas 2 3 11 2 4" xfId="47113" xr:uid="{44566CC9-297F-440B-AC34-6C3A20CDFB6E}"/>
    <cellStyle name="Notas 2 3 11 3" xfId="22030" xr:uid="{00000000-0005-0000-0000-000047990000}"/>
    <cellStyle name="Notas 2 3 11 3 2" xfId="29719" xr:uid="{00000000-0005-0000-0000-000048990000}"/>
    <cellStyle name="Notas 2 3 11 4" xfId="12537" xr:uid="{00000000-0005-0000-0000-000049990000}"/>
    <cellStyle name="Notas 2 3 11 4 2" xfId="34604" xr:uid="{00000000-0005-0000-0000-00004A990000}"/>
    <cellStyle name="Notas 2 3 11 5" xfId="24680" xr:uid="{00000000-0005-0000-0000-00004B990000}"/>
    <cellStyle name="Notas 2 3 11 6" xfId="39509" xr:uid="{00000000-0005-0000-0000-00004C990000}"/>
    <cellStyle name="Notas 2 3 11 7" xfId="44577" xr:uid="{6654C34F-11F6-4A01-9F6E-81E92EA91BD8}"/>
    <cellStyle name="Notas 2 3 12" xfId="5188" xr:uid="{00000000-0005-0000-0000-00004D990000}"/>
    <cellStyle name="Notas 2 3 12 2" xfId="16784" xr:uid="{00000000-0005-0000-0000-00004E990000}"/>
    <cellStyle name="Notas 2 3 12 3" xfId="24782" xr:uid="{00000000-0005-0000-0000-00004F990000}"/>
    <cellStyle name="Notas 2 3 12 4" xfId="39611" xr:uid="{00000000-0005-0000-0000-000050990000}"/>
    <cellStyle name="Notas 2 3 12 5" xfId="44676" xr:uid="{2B97623C-BFF5-439E-A56C-DC9C00CD95B5}"/>
    <cellStyle name="Notas 2 3 13" xfId="14996" xr:uid="{00000000-0005-0000-0000-000051990000}"/>
    <cellStyle name="Notas 2 3 13 2" xfId="27281" xr:uid="{00000000-0005-0000-0000-000052990000}"/>
    <cellStyle name="Notas 2 3 14" xfId="19326" xr:uid="{00000000-0005-0000-0000-000053990000}"/>
    <cellStyle name="Notas 2 3 14 2" xfId="32166" xr:uid="{00000000-0005-0000-0000-000054990000}"/>
    <cellStyle name="Notas 2 3 15" xfId="19574" xr:uid="{00000000-0005-0000-0000-000055990000}"/>
    <cellStyle name="Notas 2 3 16" xfId="10099" xr:uid="{00000000-0005-0000-0000-000056990000}"/>
    <cellStyle name="Notas 2 3 17" xfId="22111" xr:uid="{00000000-0005-0000-0000-000057990000}"/>
    <cellStyle name="Notas 2 3 18" xfId="22240" xr:uid="{00000000-0005-0000-0000-000058990000}"/>
    <cellStyle name="Notas 2 3 19" xfId="37070" xr:uid="{00000000-0005-0000-0000-000059990000}"/>
    <cellStyle name="Notas 2 3 2" xfId="246" xr:uid="{00000000-0005-0000-0000-00005A990000}"/>
    <cellStyle name="Notas 2 3 2 10" xfId="15056" xr:uid="{00000000-0005-0000-0000-00005B990000}"/>
    <cellStyle name="Notas 2 3 2 10 2" xfId="32228" xr:uid="{00000000-0005-0000-0000-00005C990000}"/>
    <cellStyle name="Notas 2 3 2 11" xfId="19386" xr:uid="{00000000-0005-0000-0000-00005D990000}"/>
    <cellStyle name="Notas 2 3 2 12" xfId="19634" xr:uid="{00000000-0005-0000-0000-00005E990000}"/>
    <cellStyle name="Notas 2 3 2 13" xfId="10161" xr:uid="{00000000-0005-0000-0000-00005F990000}"/>
    <cellStyle name="Notas 2 3 2 14" xfId="22162" xr:uid="{00000000-0005-0000-0000-000060990000}"/>
    <cellStyle name="Notas 2 3 2 15" xfId="22302" xr:uid="{00000000-0005-0000-0000-000061990000}"/>
    <cellStyle name="Notas 2 3 2 16" xfId="37132" xr:uid="{00000000-0005-0000-0000-000062990000}"/>
    <cellStyle name="Notas 2 3 2 17" xfId="42200" xr:uid="{73202812-84EC-4D2F-B1A7-8115EC877A0B}"/>
    <cellStyle name="Notas 2 3 2 2" xfId="435" xr:uid="{00000000-0005-0000-0000-000063990000}"/>
    <cellStyle name="Notas 2 3 2 2 10" xfId="22466" xr:uid="{00000000-0005-0000-0000-000064990000}"/>
    <cellStyle name="Notas 2 3 2 2 11" xfId="37296" xr:uid="{00000000-0005-0000-0000-000065990000}"/>
    <cellStyle name="Notas 2 3 2 2 12" xfId="42364" xr:uid="{A5905966-0620-4ED2-A9DC-C8F7A5557202}"/>
    <cellStyle name="Notas 2 3 2 2 2" xfId="2049" xr:uid="{00000000-0005-0000-0000-000066990000}"/>
    <cellStyle name="Notas 2 3 2 2 2 2" xfId="4491" xr:uid="{00000000-0005-0000-0000-000067990000}"/>
    <cellStyle name="Notas 2 3 2 2 2 2 2" xfId="18601" xr:uid="{00000000-0005-0000-0000-000068990000}"/>
    <cellStyle name="Notas 2 3 2 2 2 2 2 2" xfId="31494" xr:uid="{00000000-0005-0000-0000-000069990000}"/>
    <cellStyle name="Notas 2 3 2 2 2 2 3" xfId="14312" xr:uid="{00000000-0005-0000-0000-00006A990000}"/>
    <cellStyle name="Notas 2 3 2 2 2 2 3 2" xfId="36379" xr:uid="{00000000-0005-0000-0000-00006B990000}"/>
    <cellStyle name="Notas 2 3 2 2 2 2 4" xfId="9434" xr:uid="{00000000-0005-0000-0000-00006C990000}"/>
    <cellStyle name="Notas 2 3 2 2 2 2 5" xfId="26559" xr:uid="{00000000-0005-0000-0000-00006D990000}"/>
    <cellStyle name="Notas 2 3 2 2 2 2 6" xfId="41388" xr:uid="{00000000-0005-0000-0000-00006E990000}"/>
    <cellStyle name="Notas 2 3 2 2 2 2 7" xfId="46451" xr:uid="{1F8E4EDD-813D-4895-9597-ED6F030C74B5}"/>
    <cellStyle name="Notas 2 3 2 2 2 3" xfId="6965" xr:uid="{00000000-0005-0000-0000-00006F990000}"/>
    <cellStyle name="Notas 2 3 2 2 2 3 2" xfId="29058" xr:uid="{00000000-0005-0000-0000-000070990000}"/>
    <cellStyle name="Notas 2 3 2 2 2 4" xfId="16126" xr:uid="{00000000-0005-0000-0000-000071990000}"/>
    <cellStyle name="Notas 2 3 2 2 2 4 2" xfId="33943" xr:uid="{00000000-0005-0000-0000-000072990000}"/>
    <cellStyle name="Notas 2 3 2 2 2 5" xfId="21367" xr:uid="{00000000-0005-0000-0000-000073990000}"/>
    <cellStyle name="Notas 2 3 2 2 2 6" xfId="11876" xr:uid="{00000000-0005-0000-0000-000074990000}"/>
    <cellStyle name="Notas 2 3 2 2 2 7" xfId="24017" xr:uid="{00000000-0005-0000-0000-000075990000}"/>
    <cellStyle name="Notas 2 3 2 2 2 8" xfId="38847" xr:uid="{00000000-0005-0000-0000-000076990000}"/>
    <cellStyle name="Notas 2 3 2 2 2 9" xfId="43915" xr:uid="{301CB6B2-EC93-4470-815F-074D4DA1DF21}"/>
    <cellStyle name="Notas 2 3 2 2 3" xfId="2647" xr:uid="{00000000-0005-0000-0000-000077990000}"/>
    <cellStyle name="Notas 2 3 2 2 3 2" xfId="5086" xr:uid="{00000000-0005-0000-0000-000078990000}"/>
    <cellStyle name="Notas 2 3 2 2 3 2 2" xfId="19196" xr:uid="{00000000-0005-0000-0000-000079990000}"/>
    <cellStyle name="Notas 2 3 2 2 3 2 2 2" xfId="32089" xr:uid="{00000000-0005-0000-0000-00007A990000}"/>
    <cellStyle name="Notas 2 3 2 2 3 2 3" xfId="14907" xr:uid="{00000000-0005-0000-0000-00007B990000}"/>
    <cellStyle name="Notas 2 3 2 2 3 2 3 2" xfId="36974" xr:uid="{00000000-0005-0000-0000-00007C990000}"/>
    <cellStyle name="Notas 2 3 2 2 3 2 4" xfId="10029" xr:uid="{00000000-0005-0000-0000-00007D990000}"/>
    <cellStyle name="Notas 2 3 2 2 3 2 5" xfId="27154" xr:uid="{00000000-0005-0000-0000-00007E990000}"/>
    <cellStyle name="Notas 2 3 2 2 3 2 6" xfId="41983" xr:uid="{00000000-0005-0000-0000-00007F990000}"/>
    <cellStyle name="Notas 2 3 2 2 3 2 7" xfId="47046" xr:uid="{6E94945E-D2F3-44A6-A2B8-08956DB784A9}"/>
    <cellStyle name="Notas 2 3 2 2 3 3" xfId="7560" xr:uid="{00000000-0005-0000-0000-000080990000}"/>
    <cellStyle name="Notas 2 3 2 2 3 3 2" xfId="29653" xr:uid="{00000000-0005-0000-0000-000081990000}"/>
    <cellStyle name="Notas 2 3 2 2 3 4" xfId="16722" xr:uid="{00000000-0005-0000-0000-000082990000}"/>
    <cellStyle name="Notas 2 3 2 2 3 4 2" xfId="34538" xr:uid="{00000000-0005-0000-0000-000083990000}"/>
    <cellStyle name="Notas 2 3 2 2 3 5" xfId="21963" xr:uid="{00000000-0005-0000-0000-000084990000}"/>
    <cellStyle name="Notas 2 3 2 2 3 6" xfId="12471" xr:uid="{00000000-0005-0000-0000-000085990000}"/>
    <cellStyle name="Notas 2 3 2 2 3 7" xfId="24612" xr:uid="{00000000-0005-0000-0000-000086990000}"/>
    <cellStyle name="Notas 2 3 2 2 3 8" xfId="39442" xr:uid="{00000000-0005-0000-0000-000087990000}"/>
    <cellStyle name="Notas 2 3 2 2 3 9" xfId="44510" xr:uid="{E1326741-F99D-40E2-A1B4-41FAF03FD8C4}"/>
    <cellStyle name="Notas 2 3 2 2 4" xfId="1436" xr:uid="{00000000-0005-0000-0000-000088990000}"/>
    <cellStyle name="Notas 2 3 2 2 4 2" xfId="3878" xr:uid="{00000000-0005-0000-0000-000089990000}"/>
    <cellStyle name="Notas 2 3 2 2 4 2 2" xfId="17988" xr:uid="{00000000-0005-0000-0000-00008A990000}"/>
    <cellStyle name="Notas 2 3 2 2 4 2 2 2" xfId="30881" xr:uid="{00000000-0005-0000-0000-00008B990000}"/>
    <cellStyle name="Notas 2 3 2 2 4 2 3" xfId="13699" xr:uid="{00000000-0005-0000-0000-00008C990000}"/>
    <cellStyle name="Notas 2 3 2 2 4 2 3 2" xfId="35766" xr:uid="{00000000-0005-0000-0000-00008D990000}"/>
    <cellStyle name="Notas 2 3 2 2 4 2 4" xfId="8821" xr:uid="{00000000-0005-0000-0000-00008E990000}"/>
    <cellStyle name="Notas 2 3 2 2 4 2 5" xfId="25946" xr:uid="{00000000-0005-0000-0000-00008F990000}"/>
    <cellStyle name="Notas 2 3 2 2 4 2 6" xfId="40775" xr:uid="{00000000-0005-0000-0000-000090990000}"/>
    <cellStyle name="Notas 2 3 2 2 4 2 7" xfId="45838" xr:uid="{48FC9736-CF94-4C05-88BB-E41DA8803E96}"/>
    <cellStyle name="Notas 2 3 2 2 4 3" xfId="6352" xr:uid="{00000000-0005-0000-0000-000091990000}"/>
    <cellStyle name="Notas 2 3 2 2 4 3 2" xfId="28445" xr:uid="{00000000-0005-0000-0000-000092990000}"/>
    <cellStyle name="Notas 2 3 2 2 4 4" xfId="20754" xr:uid="{00000000-0005-0000-0000-000093990000}"/>
    <cellStyle name="Notas 2 3 2 2 4 4 2" xfId="33330" xr:uid="{00000000-0005-0000-0000-000094990000}"/>
    <cellStyle name="Notas 2 3 2 2 4 5" xfId="11263" xr:uid="{00000000-0005-0000-0000-000095990000}"/>
    <cellStyle name="Notas 2 3 2 2 4 6" xfId="23404" xr:uid="{00000000-0005-0000-0000-000096990000}"/>
    <cellStyle name="Notas 2 3 2 2 4 7" xfId="38234" xr:uid="{00000000-0005-0000-0000-000097990000}"/>
    <cellStyle name="Notas 2 3 2 2 4 8" xfId="43302" xr:uid="{B47C5C37-9F72-4215-8C3E-81FE5FD580C6}"/>
    <cellStyle name="Notas 2 3 2 2 5" xfId="2940" xr:uid="{00000000-0005-0000-0000-000098990000}"/>
    <cellStyle name="Notas 2 3 2 2 5 2" xfId="17050" xr:uid="{00000000-0005-0000-0000-000099990000}"/>
    <cellStyle name="Notas 2 3 2 2 5 2 2" xfId="29943" xr:uid="{00000000-0005-0000-0000-00009A990000}"/>
    <cellStyle name="Notas 2 3 2 2 5 3" xfId="12761" xr:uid="{00000000-0005-0000-0000-00009B990000}"/>
    <cellStyle name="Notas 2 3 2 2 5 3 2" xfId="34828" xr:uid="{00000000-0005-0000-0000-00009C990000}"/>
    <cellStyle name="Notas 2 3 2 2 5 4" xfId="7883" xr:uid="{00000000-0005-0000-0000-00009D990000}"/>
    <cellStyle name="Notas 2 3 2 2 5 5" xfId="25008" xr:uid="{00000000-0005-0000-0000-00009E990000}"/>
    <cellStyle name="Notas 2 3 2 2 5 6" xfId="39837" xr:uid="{00000000-0005-0000-0000-00009F990000}"/>
    <cellStyle name="Notas 2 3 2 2 5 7" xfId="44900" xr:uid="{7E0C2BF2-390C-4266-B77E-CE98735A291D}"/>
    <cellStyle name="Notas 2 3 2 2 6" xfId="5414" xr:uid="{00000000-0005-0000-0000-0000A0990000}"/>
    <cellStyle name="Notas 2 3 2 2 6 2" xfId="27507" xr:uid="{00000000-0005-0000-0000-0000A1990000}"/>
    <cellStyle name="Notas 2 3 2 2 7" xfId="15495" xr:uid="{00000000-0005-0000-0000-0000A2990000}"/>
    <cellStyle name="Notas 2 3 2 2 7 2" xfId="32392" xr:uid="{00000000-0005-0000-0000-0000A3990000}"/>
    <cellStyle name="Notas 2 3 2 2 8" xfId="19798" xr:uid="{00000000-0005-0000-0000-0000A4990000}"/>
    <cellStyle name="Notas 2 3 2 2 9" xfId="10325" xr:uid="{00000000-0005-0000-0000-0000A5990000}"/>
    <cellStyle name="Notas 2 3 2 3" xfId="799" xr:uid="{00000000-0005-0000-0000-0000A6990000}"/>
    <cellStyle name="Notas 2 3 2 4" xfId="1269" xr:uid="{00000000-0005-0000-0000-0000A7990000}"/>
    <cellStyle name="Notas 2 3 2 4 2" xfId="3714" xr:uid="{00000000-0005-0000-0000-0000A8990000}"/>
    <cellStyle name="Notas 2 3 2 4 2 2" xfId="17824" xr:uid="{00000000-0005-0000-0000-0000A9990000}"/>
    <cellStyle name="Notas 2 3 2 4 2 2 2" xfId="30717" xr:uid="{00000000-0005-0000-0000-0000AA990000}"/>
    <cellStyle name="Notas 2 3 2 4 2 3" xfId="13535" xr:uid="{00000000-0005-0000-0000-0000AB990000}"/>
    <cellStyle name="Notas 2 3 2 4 2 3 2" xfId="35602" xr:uid="{00000000-0005-0000-0000-0000AC990000}"/>
    <cellStyle name="Notas 2 3 2 4 2 4" xfId="8657" xr:uid="{00000000-0005-0000-0000-0000AD990000}"/>
    <cellStyle name="Notas 2 3 2 4 2 5" xfId="25782" xr:uid="{00000000-0005-0000-0000-0000AE990000}"/>
    <cellStyle name="Notas 2 3 2 4 2 6" xfId="40611" xr:uid="{00000000-0005-0000-0000-0000AF990000}"/>
    <cellStyle name="Notas 2 3 2 4 2 7" xfId="45674" xr:uid="{D9C5C57C-E795-4EF7-87E3-8CAAA7DEA1D0}"/>
    <cellStyle name="Notas 2 3 2 4 3" xfId="6188" xr:uid="{00000000-0005-0000-0000-0000B0990000}"/>
    <cellStyle name="Notas 2 3 2 4 3 2" xfId="28281" xr:uid="{00000000-0005-0000-0000-0000B1990000}"/>
    <cellStyle name="Notas 2 3 2 4 4" xfId="15331" xr:uid="{00000000-0005-0000-0000-0000B2990000}"/>
    <cellStyle name="Notas 2 3 2 4 4 2" xfId="33166" xr:uid="{00000000-0005-0000-0000-0000B3990000}"/>
    <cellStyle name="Notas 2 3 2 4 5" xfId="20590" xr:uid="{00000000-0005-0000-0000-0000B4990000}"/>
    <cellStyle name="Notas 2 3 2 4 6" xfId="11099" xr:uid="{00000000-0005-0000-0000-0000B5990000}"/>
    <cellStyle name="Notas 2 3 2 4 7" xfId="23240" xr:uid="{00000000-0005-0000-0000-0000B6990000}"/>
    <cellStyle name="Notas 2 3 2 4 8" xfId="38070" xr:uid="{00000000-0005-0000-0000-0000B7990000}"/>
    <cellStyle name="Notas 2 3 2 4 9" xfId="43138" xr:uid="{BE94E6E2-3320-4C9A-A163-CD49128D27EE}"/>
    <cellStyle name="Notas 2 3 2 5" xfId="1885" xr:uid="{00000000-0005-0000-0000-0000B8990000}"/>
    <cellStyle name="Notas 2 3 2 5 2" xfId="4327" xr:uid="{00000000-0005-0000-0000-0000B9990000}"/>
    <cellStyle name="Notas 2 3 2 5 2 2" xfId="18437" xr:uid="{00000000-0005-0000-0000-0000BA990000}"/>
    <cellStyle name="Notas 2 3 2 5 2 2 2" xfId="31330" xr:uid="{00000000-0005-0000-0000-0000BB990000}"/>
    <cellStyle name="Notas 2 3 2 5 2 3" xfId="14148" xr:uid="{00000000-0005-0000-0000-0000BC990000}"/>
    <cellStyle name="Notas 2 3 2 5 2 3 2" xfId="36215" xr:uid="{00000000-0005-0000-0000-0000BD990000}"/>
    <cellStyle name="Notas 2 3 2 5 2 4" xfId="9270" xr:uid="{00000000-0005-0000-0000-0000BE990000}"/>
    <cellStyle name="Notas 2 3 2 5 2 5" xfId="26395" xr:uid="{00000000-0005-0000-0000-0000BF990000}"/>
    <cellStyle name="Notas 2 3 2 5 2 6" xfId="41224" xr:uid="{00000000-0005-0000-0000-0000C0990000}"/>
    <cellStyle name="Notas 2 3 2 5 2 7" xfId="46287" xr:uid="{040E840A-F945-4200-B674-ADCA75A8B372}"/>
    <cellStyle name="Notas 2 3 2 5 3" xfId="6801" xr:uid="{00000000-0005-0000-0000-0000C1990000}"/>
    <cellStyle name="Notas 2 3 2 5 3 2" xfId="28894" xr:uid="{00000000-0005-0000-0000-0000C2990000}"/>
    <cellStyle name="Notas 2 3 2 5 4" xfId="15962" xr:uid="{00000000-0005-0000-0000-0000C3990000}"/>
    <cellStyle name="Notas 2 3 2 5 4 2" xfId="33779" xr:uid="{00000000-0005-0000-0000-0000C4990000}"/>
    <cellStyle name="Notas 2 3 2 5 5" xfId="21203" xr:uid="{00000000-0005-0000-0000-0000C5990000}"/>
    <cellStyle name="Notas 2 3 2 5 6" xfId="11712" xr:uid="{00000000-0005-0000-0000-0000C6990000}"/>
    <cellStyle name="Notas 2 3 2 5 7" xfId="23853" xr:uid="{00000000-0005-0000-0000-0000C7990000}"/>
    <cellStyle name="Notas 2 3 2 5 8" xfId="38683" xr:uid="{00000000-0005-0000-0000-0000C8990000}"/>
    <cellStyle name="Notas 2 3 2 5 9" xfId="43751" xr:uid="{E6FBF6DB-27B6-4BA2-9F9A-951AA275F870}"/>
    <cellStyle name="Notas 2 3 2 6" xfId="2544" xr:uid="{00000000-0005-0000-0000-0000C9990000}"/>
    <cellStyle name="Notas 2 3 2 6 2" xfId="4986" xr:uid="{00000000-0005-0000-0000-0000CA990000}"/>
    <cellStyle name="Notas 2 3 2 6 2 2" xfId="19096" xr:uid="{00000000-0005-0000-0000-0000CB990000}"/>
    <cellStyle name="Notas 2 3 2 6 2 2 2" xfId="31989" xr:uid="{00000000-0005-0000-0000-0000CC990000}"/>
    <cellStyle name="Notas 2 3 2 6 2 3" xfId="14807" xr:uid="{00000000-0005-0000-0000-0000CD990000}"/>
    <cellStyle name="Notas 2 3 2 6 2 3 2" xfId="36874" xr:uid="{00000000-0005-0000-0000-0000CE990000}"/>
    <cellStyle name="Notas 2 3 2 6 2 4" xfId="9929" xr:uid="{00000000-0005-0000-0000-0000CF990000}"/>
    <cellStyle name="Notas 2 3 2 6 2 5" xfId="27054" xr:uid="{00000000-0005-0000-0000-0000D0990000}"/>
    <cellStyle name="Notas 2 3 2 6 2 6" xfId="41883" xr:uid="{00000000-0005-0000-0000-0000D1990000}"/>
    <cellStyle name="Notas 2 3 2 6 2 7" xfId="46946" xr:uid="{0E9B2333-CC07-4894-83D7-459396F883CF}"/>
    <cellStyle name="Notas 2 3 2 6 3" xfId="7460" xr:uid="{00000000-0005-0000-0000-0000D2990000}"/>
    <cellStyle name="Notas 2 3 2 6 3 2" xfId="29553" xr:uid="{00000000-0005-0000-0000-0000D3990000}"/>
    <cellStyle name="Notas 2 3 2 6 4" xfId="16621" xr:uid="{00000000-0005-0000-0000-0000D4990000}"/>
    <cellStyle name="Notas 2 3 2 6 4 2" xfId="34438" xr:uid="{00000000-0005-0000-0000-0000D5990000}"/>
    <cellStyle name="Notas 2 3 2 6 5" xfId="21862" xr:uid="{00000000-0005-0000-0000-0000D6990000}"/>
    <cellStyle name="Notas 2 3 2 6 6" xfId="12371" xr:uid="{00000000-0005-0000-0000-0000D7990000}"/>
    <cellStyle name="Notas 2 3 2 6 7" xfId="24512" xr:uid="{00000000-0005-0000-0000-0000D8990000}"/>
    <cellStyle name="Notas 2 3 2 6 8" xfId="39342" xr:uid="{00000000-0005-0000-0000-0000D9990000}"/>
    <cellStyle name="Notas 2 3 2 6 9" xfId="44410" xr:uid="{27A79C27-E589-44E6-8113-39FDD3DB120D}"/>
    <cellStyle name="Notas 2 3 2 7" xfId="994" xr:uid="{00000000-0005-0000-0000-0000DA990000}"/>
    <cellStyle name="Notas 2 3 2 7 2" xfId="3439" xr:uid="{00000000-0005-0000-0000-0000DB990000}"/>
    <cellStyle name="Notas 2 3 2 7 2 2" xfId="17549" xr:uid="{00000000-0005-0000-0000-0000DC990000}"/>
    <cellStyle name="Notas 2 3 2 7 2 2 2" xfId="30442" xr:uid="{00000000-0005-0000-0000-0000DD990000}"/>
    <cellStyle name="Notas 2 3 2 7 2 3" xfId="13260" xr:uid="{00000000-0005-0000-0000-0000DE990000}"/>
    <cellStyle name="Notas 2 3 2 7 2 3 2" xfId="35327" xr:uid="{00000000-0005-0000-0000-0000DF990000}"/>
    <cellStyle name="Notas 2 3 2 7 2 4" xfId="8382" xr:uid="{00000000-0005-0000-0000-0000E0990000}"/>
    <cellStyle name="Notas 2 3 2 7 2 5" xfId="25507" xr:uid="{00000000-0005-0000-0000-0000E1990000}"/>
    <cellStyle name="Notas 2 3 2 7 2 6" xfId="40336" xr:uid="{00000000-0005-0000-0000-0000E2990000}"/>
    <cellStyle name="Notas 2 3 2 7 2 7" xfId="45399" xr:uid="{E778760C-9282-486C-91B8-B4272E9949F8}"/>
    <cellStyle name="Notas 2 3 2 7 3" xfId="5913" xr:uid="{00000000-0005-0000-0000-0000E3990000}"/>
    <cellStyle name="Notas 2 3 2 7 3 2" xfId="28006" xr:uid="{00000000-0005-0000-0000-0000E4990000}"/>
    <cellStyle name="Notas 2 3 2 7 4" xfId="20315" xr:uid="{00000000-0005-0000-0000-0000E5990000}"/>
    <cellStyle name="Notas 2 3 2 7 4 2" xfId="32891" xr:uid="{00000000-0005-0000-0000-0000E6990000}"/>
    <cellStyle name="Notas 2 3 2 7 5" xfId="10824" xr:uid="{00000000-0005-0000-0000-0000E7990000}"/>
    <cellStyle name="Notas 2 3 2 7 6" xfId="22965" xr:uid="{00000000-0005-0000-0000-0000E8990000}"/>
    <cellStyle name="Notas 2 3 2 7 7" xfId="37795" xr:uid="{00000000-0005-0000-0000-0000E9990000}"/>
    <cellStyle name="Notas 2 3 2 7 8" xfId="42863" xr:uid="{C4D78B5A-D213-4B9B-B50E-D21AD31ED6A6}"/>
    <cellStyle name="Notas 2 3 2 8" xfId="2776" xr:uid="{00000000-0005-0000-0000-0000EA990000}"/>
    <cellStyle name="Notas 2 3 2 8 2" xfId="16886" xr:uid="{00000000-0005-0000-0000-0000EB990000}"/>
    <cellStyle name="Notas 2 3 2 8 2 2" xfId="29779" xr:uid="{00000000-0005-0000-0000-0000EC990000}"/>
    <cellStyle name="Notas 2 3 2 8 3" xfId="12597" xr:uid="{00000000-0005-0000-0000-0000ED990000}"/>
    <cellStyle name="Notas 2 3 2 8 3 2" xfId="34664" xr:uid="{00000000-0005-0000-0000-0000EE990000}"/>
    <cellStyle name="Notas 2 3 2 8 4" xfId="7719" xr:uid="{00000000-0005-0000-0000-0000EF990000}"/>
    <cellStyle name="Notas 2 3 2 8 5" xfId="24844" xr:uid="{00000000-0005-0000-0000-0000F0990000}"/>
    <cellStyle name="Notas 2 3 2 8 6" xfId="39673" xr:uid="{00000000-0005-0000-0000-0000F1990000}"/>
    <cellStyle name="Notas 2 3 2 8 7" xfId="44736" xr:uid="{CB5A1154-9851-497C-8373-0389E30645CF}"/>
    <cellStyle name="Notas 2 3 2 9" xfId="5250" xr:uid="{00000000-0005-0000-0000-0000F2990000}"/>
    <cellStyle name="Notas 2 3 2 9 2" xfId="27343" xr:uid="{00000000-0005-0000-0000-0000F3990000}"/>
    <cellStyle name="Notas 2 3 20" xfId="42140" xr:uid="{0F34129B-D7E9-4D78-8EDA-E87FE1670CA7}"/>
    <cellStyle name="Notas 2 3 3" xfId="492" xr:uid="{00000000-0005-0000-0000-0000F4990000}"/>
    <cellStyle name="Notas 2 3 3 10" xfId="19855" xr:uid="{00000000-0005-0000-0000-0000F5990000}"/>
    <cellStyle name="Notas 2 3 3 11" xfId="10382" xr:uid="{00000000-0005-0000-0000-0000F6990000}"/>
    <cellStyle name="Notas 2 3 3 12" xfId="22523" xr:uid="{00000000-0005-0000-0000-0000F7990000}"/>
    <cellStyle name="Notas 2 3 3 13" xfId="37353" xr:uid="{00000000-0005-0000-0000-0000F8990000}"/>
    <cellStyle name="Notas 2 3 3 14" xfId="42421" xr:uid="{0C1D4604-5F57-4559-B777-4B787451D2C1}"/>
    <cellStyle name="Notas 2 3 3 2" xfId="800" xr:uid="{00000000-0005-0000-0000-0000F9990000}"/>
    <cellStyle name="Notas 2 3 3 2 2" xfId="2648" xr:uid="{00000000-0005-0000-0000-0000FA990000}"/>
    <cellStyle name="Notas 2 3 3 2 2 2" xfId="5087" xr:uid="{00000000-0005-0000-0000-0000FB990000}"/>
    <cellStyle name="Notas 2 3 3 2 2 2 2" xfId="19197" xr:uid="{00000000-0005-0000-0000-0000FC990000}"/>
    <cellStyle name="Notas 2 3 3 2 2 2 2 2" xfId="32090" xr:uid="{00000000-0005-0000-0000-0000FD990000}"/>
    <cellStyle name="Notas 2 3 3 2 2 2 3" xfId="14908" xr:uid="{00000000-0005-0000-0000-0000FE990000}"/>
    <cellStyle name="Notas 2 3 3 2 2 2 3 2" xfId="36975" xr:uid="{00000000-0005-0000-0000-0000FF990000}"/>
    <cellStyle name="Notas 2 3 3 2 2 2 4" xfId="10030" xr:uid="{00000000-0005-0000-0000-0000009A0000}"/>
    <cellStyle name="Notas 2 3 3 2 2 2 5" xfId="27155" xr:uid="{00000000-0005-0000-0000-0000019A0000}"/>
    <cellStyle name="Notas 2 3 3 2 2 2 6" xfId="41984" xr:uid="{00000000-0005-0000-0000-0000029A0000}"/>
    <cellStyle name="Notas 2 3 3 2 2 2 7" xfId="47047" xr:uid="{08924C5B-8688-468C-9495-0EACA4D05F27}"/>
    <cellStyle name="Notas 2 3 3 2 2 3" xfId="7561" xr:uid="{00000000-0005-0000-0000-0000039A0000}"/>
    <cellStyle name="Notas 2 3 3 2 2 3 2" xfId="29654" xr:uid="{00000000-0005-0000-0000-0000049A0000}"/>
    <cellStyle name="Notas 2 3 3 2 2 4" xfId="16723" xr:uid="{00000000-0005-0000-0000-0000059A0000}"/>
    <cellStyle name="Notas 2 3 3 2 2 4 2" xfId="34539" xr:uid="{00000000-0005-0000-0000-0000069A0000}"/>
    <cellStyle name="Notas 2 3 3 2 2 5" xfId="21964" xr:uid="{00000000-0005-0000-0000-0000079A0000}"/>
    <cellStyle name="Notas 2 3 3 2 2 6" xfId="12472" xr:uid="{00000000-0005-0000-0000-0000089A0000}"/>
    <cellStyle name="Notas 2 3 3 2 2 7" xfId="24613" xr:uid="{00000000-0005-0000-0000-0000099A0000}"/>
    <cellStyle name="Notas 2 3 3 2 2 8" xfId="39443" xr:uid="{00000000-0005-0000-0000-00000A9A0000}"/>
    <cellStyle name="Notas 2 3 3 2 2 9" xfId="44511" xr:uid="{5D3AB82F-A5D8-4F8D-84D6-13B675D27892}"/>
    <cellStyle name="Notas 2 3 3 3" xfId="1493" xr:uid="{00000000-0005-0000-0000-00000B9A0000}"/>
    <cellStyle name="Notas 2 3 3 3 10" xfId="43359" xr:uid="{B82B0637-F64A-48F9-B4E2-E58DC3C99DCF}"/>
    <cellStyle name="Notas 2 3 3 3 2" xfId="2649" xr:uid="{00000000-0005-0000-0000-00000C9A0000}"/>
    <cellStyle name="Notas 2 3 3 3 3" xfId="3935" xr:uid="{00000000-0005-0000-0000-00000D9A0000}"/>
    <cellStyle name="Notas 2 3 3 3 3 2" xfId="18045" xr:uid="{00000000-0005-0000-0000-00000E9A0000}"/>
    <cellStyle name="Notas 2 3 3 3 3 2 2" xfId="30938" xr:uid="{00000000-0005-0000-0000-00000F9A0000}"/>
    <cellStyle name="Notas 2 3 3 3 3 3" xfId="13756" xr:uid="{00000000-0005-0000-0000-0000109A0000}"/>
    <cellStyle name="Notas 2 3 3 3 3 3 2" xfId="35823" xr:uid="{00000000-0005-0000-0000-0000119A0000}"/>
    <cellStyle name="Notas 2 3 3 3 3 4" xfId="8878" xr:uid="{00000000-0005-0000-0000-0000129A0000}"/>
    <cellStyle name="Notas 2 3 3 3 3 5" xfId="26003" xr:uid="{00000000-0005-0000-0000-0000139A0000}"/>
    <cellStyle name="Notas 2 3 3 3 3 6" xfId="40832" xr:uid="{00000000-0005-0000-0000-0000149A0000}"/>
    <cellStyle name="Notas 2 3 3 3 3 7" xfId="45895" xr:uid="{975EC310-53E9-454B-AEAD-B0F7EE18AEFA}"/>
    <cellStyle name="Notas 2 3 3 3 4" xfId="6409" xr:uid="{00000000-0005-0000-0000-0000159A0000}"/>
    <cellStyle name="Notas 2 3 3 3 4 2" xfId="28502" xr:uid="{00000000-0005-0000-0000-0000169A0000}"/>
    <cellStyle name="Notas 2 3 3 3 5" xfId="15552" xr:uid="{00000000-0005-0000-0000-0000179A0000}"/>
    <cellStyle name="Notas 2 3 3 3 5 2" xfId="33387" xr:uid="{00000000-0005-0000-0000-0000189A0000}"/>
    <cellStyle name="Notas 2 3 3 3 6" xfId="20811" xr:uid="{00000000-0005-0000-0000-0000199A0000}"/>
    <cellStyle name="Notas 2 3 3 3 7" xfId="11320" xr:uid="{00000000-0005-0000-0000-00001A9A0000}"/>
    <cellStyle name="Notas 2 3 3 3 8" xfId="23461" xr:uid="{00000000-0005-0000-0000-00001B9A0000}"/>
    <cellStyle name="Notas 2 3 3 3 9" xfId="38291" xr:uid="{00000000-0005-0000-0000-00001C9A0000}"/>
    <cellStyle name="Notas 2 3 3 4" xfId="2106" xr:uid="{00000000-0005-0000-0000-00001D9A0000}"/>
    <cellStyle name="Notas 2 3 3 4 2" xfId="4548" xr:uid="{00000000-0005-0000-0000-00001E9A0000}"/>
    <cellStyle name="Notas 2 3 3 4 2 2" xfId="18658" xr:uid="{00000000-0005-0000-0000-00001F9A0000}"/>
    <cellStyle name="Notas 2 3 3 4 2 2 2" xfId="31551" xr:uid="{00000000-0005-0000-0000-0000209A0000}"/>
    <cellStyle name="Notas 2 3 3 4 2 3" xfId="14369" xr:uid="{00000000-0005-0000-0000-0000219A0000}"/>
    <cellStyle name="Notas 2 3 3 4 2 3 2" xfId="36436" xr:uid="{00000000-0005-0000-0000-0000229A0000}"/>
    <cellStyle name="Notas 2 3 3 4 2 4" xfId="9491" xr:uid="{00000000-0005-0000-0000-0000239A0000}"/>
    <cellStyle name="Notas 2 3 3 4 2 5" xfId="26616" xr:uid="{00000000-0005-0000-0000-0000249A0000}"/>
    <cellStyle name="Notas 2 3 3 4 2 6" xfId="41445" xr:uid="{00000000-0005-0000-0000-0000259A0000}"/>
    <cellStyle name="Notas 2 3 3 4 2 7" xfId="46508" xr:uid="{1BCCA714-93E2-45EB-8AB3-83AD8DEFD3B4}"/>
    <cellStyle name="Notas 2 3 3 4 3" xfId="7022" xr:uid="{00000000-0005-0000-0000-0000269A0000}"/>
    <cellStyle name="Notas 2 3 3 4 3 2" xfId="29115" xr:uid="{00000000-0005-0000-0000-0000279A0000}"/>
    <cellStyle name="Notas 2 3 3 4 4" xfId="16183" xr:uid="{00000000-0005-0000-0000-0000289A0000}"/>
    <cellStyle name="Notas 2 3 3 4 4 2" xfId="34000" xr:uid="{00000000-0005-0000-0000-0000299A0000}"/>
    <cellStyle name="Notas 2 3 3 4 5" xfId="21424" xr:uid="{00000000-0005-0000-0000-00002A9A0000}"/>
    <cellStyle name="Notas 2 3 3 4 6" xfId="11933" xr:uid="{00000000-0005-0000-0000-00002B9A0000}"/>
    <cellStyle name="Notas 2 3 3 4 7" xfId="24074" xr:uid="{00000000-0005-0000-0000-00002C9A0000}"/>
    <cellStyle name="Notas 2 3 3 4 8" xfId="38904" xr:uid="{00000000-0005-0000-0000-00002D9A0000}"/>
    <cellStyle name="Notas 2 3 3 4 9" xfId="43972" xr:uid="{EA51C71E-D222-4696-899C-41B40FF309DB}"/>
    <cellStyle name="Notas 2 3 3 5" xfId="1051" xr:uid="{00000000-0005-0000-0000-00002E9A0000}"/>
    <cellStyle name="Notas 2 3 3 5 2" xfId="3496" xr:uid="{00000000-0005-0000-0000-00002F9A0000}"/>
    <cellStyle name="Notas 2 3 3 5 2 2" xfId="17606" xr:uid="{00000000-0005-0000-0000-0000309A0000}"/>
    <cellStyle name="Notas 2 3 3 5 2 2 2" xfId="30499" xr:uid="{00000000-0005-0000-0000-0000319A0000}"/>
    <cellStyle name="Notas 2 3 3 5 2 3" xfId="13317" xr:uid="{00000000-0005-0000-0000-0000329A0000}"/>
    <cellStyle name="Notas 2 3 3 5 2 3 2" xfId="35384" xr:uid="{00000000-0005-0000-0000-0000339A0000}"/>
    <cellStyle name="Notas 2 3 3 5 2 4" xfId="8439" xr:uid="{00000000-0005-0000-0000-0000349A0000}"/>
    <cellStyle name="Notas 2 3 3 5 2 5" xfId="25564" xr:uid="{00000000-0005-0000-0000-0000359A0000}"/>
    <cellStyle name="Notas 2 3 3 5 2 6" xfId="40393" xr:uid="{00000000-0005-0000-0000-0000369A0000}"/>
    <cellStyle name="Notas 2 3 3 5 2 7" xfId="45456" xr:uid="{FAE5FC3C-7683-41BB-9BA5-7AAFF52634AC}"/>
    <cellStyle name="Notas 2 3 3 5 3" xfId="5970" xr:uid="{00000000-0005-0000-0000-0000379A0000}"/>
    <cellStyle name="Notas 2 3 3 5 3 2" xfId="28063" xr:uid="{00000000-0005-0000-0000-0000389A0000}"/>
    <cellStyle name="Notas 2 3 3 5 4" xfId="20372" xr:uid="{00000000-0005-0000-0000-0000399A0000}"/>
    <cellStyle name="Notas 2 3 3 5 4 2" xfId="32948" xr:uid="{00000000-0005-0000-0000-00003A9A0000}"/>
    <cellStyle name="Notas 2 3 3 5 5" xfId="10881" xr:uid="{00000000-0005-0000-0000-00003B9A0000}"/>
    <cellStyle name="Notas 2 3 3 5 6" xfId="23022" xr:uid="{00000000-0005-0000-0000-00003C9A0000}"/>
    <cellStyle name="Notas 2 3 3 5 7" xfId="37852" xr:uid="{00000000-0005-0000-0000-00003D9A0000}"/>
    <cellStyle name="Notas 2 3 3 5 8" xfId="42920" xr:uid="{D8C0F1A9-1454-4BF3-A29F-AD8203B005EA}"/>
    <cellStyle name="Notas 2 3 3 6" xfId="2997" xr:uid="{00000000-0005-0000-0000-00003E9A0000}"/>
    <cellStyle name="Notas 2 3 3 6 2" xfId="17107" xr:uid="{00000000-0005-0000-0000-00003F9A0000}"/>
    <cellStyle name="Notas 2 3 3 6 2 2" xfId="30000" xr:uid="{00000000-0005-0000-0000-0000409A0000}"/>
    <cellStyle name="Notas 2 3 3 6 3" xfId="12818" xr:uid="{00000000-0005-0000-0000-0000419A0000}"/>
    <cellStyle name="Notas 2 3 3 6 3 2" xfId="34885" xr:uid="{00000000-0005-0000-0000-0000429A0000}"/>
    <cellStyle name="Notas 2 3 3 6 4" xfId="7940" xr:uid="{00000000-0005-0000-0000-0000439A0000}"/>
    <cellStyle name="Notas 2 3 3 6 5" xfId="25065" xr:uid="{00000000-0005-0000-0000-0000449A0000}"/>
    <cellStyle name="Notas 2 3 3 6 6" xfId="39894" xr:uid="{00000000-0005-0000-0000-0000459A0000}"/>
    <cellStyle name="Notas 2 3 3 6 7" xfId="44957" xr:uid="{EF2CB9F7-69F4-4743-AA6D-640C2E938359}"/>
    <cellStyle name="Notas 2 3 3 7" xfId="5471" xr:uid="{00000000-0005-0000-0000-0000469A0000}"/>
    <cellStyle name="Notas 2 3 3 7 2" xfId="27564" xr:uid="{00000000-0005-0000-0000-0000479A0000}"/>
    <cellStyle name="Notas 2 3 3 8" xfId="15113" xr:uid="{00000000-0005-0000-0000-0000489A0000}"/>
    <cellStyle name="Notas 2 3 3 8 2" xfId="32449" xr:uid="{00000000-0005-0000-0000-0000499A0000}"/>
    <cellStyle name="Notas 2 3 3 9" xfId="19443" xr:uid="{00000000-0005-0000-0000-00004A9A0000}"/>
    <cellStyle name="Notas 2 3 4" xfId="538" xr:uid="{00000000-0005-0000-0000-00004B9A0000}"/>
    <cellStyle name="Notas 2 3 4 10" xfId="19898" xr:uid="{00000000-0005-0000-0000-00004C9A0000}"/>
    <cellStyle name="Notas 2 3 4 11" xfId="10425" xr:uid="{00000000-0005-0000-0000-00004D9A0000}"/>
    <cellStyle name="Notas 2 3 4 12" xfId="22566" xr:uid="{00000000-0005-0000-0000-00004E9A0000}"/>
    <cellStyle name="Notas 2 3 4 13" xfId="37396" xr:uid="{00000000-0005-0000-0000-00004F9A0000}"/>
    <cellStyle name="Notas 2 3 4 14" xfId="42464" xr:uid="{97CDD565-78C7-4504-9F27-CF629C845302}"/>
    <cellStyle name="Notas 2 3 4 2" xfId="801" xr:uid="{00000000-0005-0000-0000-0000509A0000}"/>
    <cellStyle name="Notas 2 3 4 3" xfId="1536" xr:uid="{00000000-0005-0000-0000-0000519A0000}"/>
    <cellStyle name="Notas 2 3 4 3 2" xfId="3978" xr:uid="{00000000-0005-0000-0000-0000529A0000}"/>
    <cellStyle name="Notas 2 3 4 3 2 2" xfId="18088" xr:uid="{00000000-0005-0000-0000-0000539A0000}"/>
    <cellStyle name="Notas 2 3 4 3 2 2 2" xfId="30981" xr:uid="{00000000-0005-0000-0000-0000549A0000}"/>
    <cellStyle name="Notas 2 3 4 3 2 3" xfId="13799" xr:uid="{00000000-0005-0000-0000-0000559A0000}"/>
    <cellStyle name="Notas 2 3 4 3 2 3 2" xfId="35866" xr:uid="{00000000-0005-0000-0000-0000569A0000}"/>
    <cellStyle name="Notas 2 3 4 3 2 4" xfId="8921" xr:uid="{00000000-0005-0000-0000-0000579A0000}"/>
    <cellStyle name="Notas 2 3 4 3 2 5" xfId="26046" xr:uid="{00000000-0005-0000-0000-0000589A0000}"/>
    <cellStyle name="Notas 2 3 4 3 2 6" xfId="40875" xr:uid="{00000000-0005-0000-0000-0000599A0000}"/>
    <cellStyle name="Notas 2 3 4 3 2 7" xfId="45938" xr:uid="{F3F7FD32-4D58-46BB-ACF1-4C62BC9B48F5}"/>
    <cellStyle name="Notas 2 3 4 3 3" xfId="6452" xr:uid="{00000000-0005-0000-0000-00005A9A0000}"/>
    <cellStyle name="Notas 2 3 4 3 3 2" xfId="28545" xr:uid="{00000000-0005-0000-0000-00005B9A0000}"/>
    <cellStyle name="Notas 2 3 4 3 4" xfId="15595" xr:uid="{00000000-0005-0000-0000-00005C9A0000}"/>
    <cellStyle name="Notas 2 3 4 3 4 2" xfId="33430" xr:uid="{00000000-0005-0000-0000-00005D9A0000}"/>
    <cellStyle name="Notas 2 3 4 3 5" xfId="20854" xr:uid="{00000000-0005-0000-0000-00005E9A0000}"/>
    <cellStyle name="Notas 2 3 4 3 6" xfId="11363" xr:uid="{00000000-0005-0000-0000-00005F9A0000}"/>
    <cellStyle name="Notas 2 3 4 3 7" xfId="23504" xr:uid="{00000000-0005-0000-0000-0000609A0000}"/>
    <cellStyle name="Notas 2 3 4 3 8" xfId="38334" xr:uid="{00000000-0005-0000-0000-0000619A0000}"/>
    <cellStyle name="Notas 2 3 4 3 9" xfId="43402" xr:uid="{9E918C16-6A74-4B20-8628-7BAE98902D8D}"/>
    <cellStyle name="Notas 2 3 4 4" xfId="2149" xr:uid="{00000000-0005-0000-0000-0000629A0000}"/>
    <cellStyle name="Notas 2 3 4 4 2" xfId="4591" xr:uid="{00000000-0005-0000-0000-0000639A0000}"/>
    <cellStyle name="Notas 2 3 4 4 2 2" xfId="18701" xr:uid="{00000000-0005-0000-0000-0000649A0000}"/>
    <cellStyle name="Notas 2 3 4 4 2 2 2" xfId="31594" xr:uid="{00000000-0005-0000-0000-0000659A0000}"/>
    <cellStyle name="Notas 2 3 4 4 2 3" xfId="14412" xr:uid="{00000000-0005-0000-0000-0000669A0000}"/>
    <cellStyle name="Notas 2 3 4 4 2 3 2" xfId="36479" xr:uid="{00000000-0005-0000-0000-0000679A0000}"/>
    <cellStyle name="Notas 2 3 4 4 2 4" xfId="9534" xr:uid="{00000000-0005-0000-0000-0000689A0000}"/>
    <cellStyle name="Notas 2 3 4 4 2 5" xfId="26659" xr:uid="{00000000-0005-0000-0000-0000699A0000}"/>
    <cellStyle name="Notas 2 3 4 4 2 6" xfId="41488" xr:uid="{00000000-0005-0000-0000-00006A9A0000}"/>
    <cellStyle name="Notas 2 3 4 4 2 7" xfId="46551" xr:uid="{7772E312-6646-457C-8A32-D1896B1C1B46}"/>
    <cellStyle name="Notas 2 3 4 4 3" xfId="7065" xr:uid="{00000000-0005-0000-0000-00006B9A0000}"/>
    <cellStyle name="Notas 2 3 4 4 3 2" xfId="29158" xr:uid="{00000000-0005-0000-0000-00006C9A0000}"/>
    <cellStyle name="Notas 2 3 4 4 4" xfId="16226" xr:uid="{00000000-0005-0000-0000-00006D9A0000}"/>
    <cellStyle name="Notas 2 3 4 4 4 2" xfId="34043" xr:uid="{00000000-0005-0000-0000-00006E9A0000}"/>
    <cellStyle name="Notas 2 3 4 4 5" xfId="21467" xr:uid="{00000000-0005-0000-0000-00006F9A0000}"/>
    <cellStyle name="Notas 2 3 4 4 6" xfId="11976" xr:uid="{00000000-0005-0000-0000-0000709A0000}"/>
    <cellStyle name="Notas 2 3 4 4 7" xfId="24117" xr:uid="{00000000-0005-0000-0000-0000719A0000}"/>
    <cellStyle name="Notas 2 3 4 4 8" xfId="38947" xr:uid="{00000000-0005-0000-0000-0000729A0000}"/>
    <cellStyle name="Notas 2 3 4 4 9" xfId="44015" xr:uid="{385E623B-B1A1-4171-9AE6-6C18C25F4893}"/>
    <cellStyle name="Notas 2 3 4 5" xfId="1094" xr:uid="{00000000-0005-0000-0000-0000739A0000}"/>
    <cellStyle name="Notas 2 3 4 5 2" xfId="3539" xr:uid="{00000000-0005-0000-0000-0000749A0000}"/>
    <cellStyle name="Notas 2 3 4 5 2 2" xfId="17649" xr:uid="{00000000-0005-0000-0000-0000759A0000}"/>
    <cellStyle name="Notas 2 3 4 5 2 2 2" xfId="30542" xr:uid="{00000000-0005-0000-0000-0000769A0000}"/>
    <cellStyle name="Notas 2 3 4 5 2 3" xfId="13360" xr:uid="{00000000-0005-0000-0000-0000779A0000}"/>
    <cellStyle name="Notas 2 3 4 5 2 3 2" xfId="35427" xr:uid="{00000000-0005-0000-0000-0000789A0000}"/>
    <cellStyle name="Notas 2 3 4 5 2 4" xfId="8482" xr:uid="{00000000-0005-0000-0000-0000799A0000}"/>
    <cellStyle name="Notas 2 3 4 5 2 5" xfId="25607" xr:uid="{00000000-0005-0000-0000-00007A9A0000}"/>
    <cellStyle name="Notas 2 3 4 5 2 6" xfId="40436" xr:uid="{00000000-0005-0000-0000-00007B9A0000}"/>
    <cellStyle name="Notas 2 3 4 5 2 7" xfId="45499" xr:uid="{AB3A27A4-34BC-4110-8138-98BB4C18B02D}"/>
    <cellStyle name="Notas 2 3 4 5 3" xfId="6013" xr:uid="{00000000-0005-0000-0000-00007C9A0000}"/>
    <cellStyle name="Notas 2 3 4 5 3 2" xfId="28106" xr:uid="{00000000-0005-0000-0000-00007D9A0000}"/>
    <cellStyle name="Notas 2 3 4 5 4" xfId="20415" xr:uid="{00000000-0005-0000-0000-00007E9A0000}"/>
    <cellStyle name="Notas 2 3 4 5 4 2" xfId="32991" xr:uid="{00000000-0005-0000-0000-00007F9A0000}"/>
    <cellStyle name="Notas 2 3 4 5 5" xfId="10924" xr:uid="{00000000-0005-0000-0000-0000809A0000}"/>
    <cellStyle name="Notas 2 3 4 5 6" xfId="23065" xr:uid="{00000000-0005-0000-0000-0000819A0000}"/>
    <cellStyle name="Notas 2 3 4 5 7" xfId="37895" xr:uid="{00000000-0005-0000-0000-0000829A0000}"/>
    <cellStyle name="Notas 2 3 4 5 8" xfId="42963" xr:uid="{0F297C56-B927-4503-B756-D058AE2017D3}"/>
    <cellStyle name="Notas 2 3 4 6" xfId="3040" xr:uid="{00000000-0005-0000-0000-0000839A0000}"/>
    <cellStyle name="Notas 2 3 4 6 2" xfId="17150" xr:uid="{00000000-0005-0000-0000-0000849A0000}"/>
    <cellStyle name="Notas 2 3 4 6 2 2" xfId="30043" xr:uid="{00000000-0005-0000-0000-0000859A0000}"/>
    <cellStyle name="Notas 2 3 4 6 3" xfId="12861" xr:uid="{00000000-0005-0000-0000-0000869A0000}"/>
    <cellStyle name="Notas 2 3 4 6 3 2" xfId="34928" xr:uid="{00000000-0005-0000-0000-0000879A0000}"/>
    <cellStyle name="Notas 2 3 4 6 4" xfId="7983" xr:uid="{00000000-0005-0000-0000-0000889A0000}"/>
    <cellStyle name="Notas 2 3 4 6 5" xfId="25108" xr:uid="{00000000-0005-0000-0000-0000899A0000}"/>
    <cellStyle name="Notas 2 3 4 6 6" xfId="39937" xr:uid="{00000000-0005-0000-0000-00008A9A0000}"/>
    <cellStyle name="Notas 2 3 4 6 7" xfId="45000" xr:uid="{24C1AAF3-9FE4-4D04-967C-E550A367CE31}"/>
    <cellStyle name="Notas 2 3 4 7" xfId="5514" xr:uid="{00000000-0005-0000-0000-00008B9A0000}"/>
    <cellStyle name="Notas 2 3 4 7 2" xfId="27607" xr:uid="{00000000-0005-0000-0000-00008C9A0000}"/>
    <cellStyle name="Notas 2 3 4 8" xfId="15156" xr:uid="{00000000-0005-0000-0000-00008D9A0000}"/>
    <cellStyle name="Notas 2 3 4 8 2" xfId="32492" xr:uid="{00000000-0005-0000-0000-00008E9A0000}"/>
    <cellStyle name="Notas 2 3 4 9" xfId="19486" xr:uid="{00000000-0005-0000-0000-00008F9A0000}"/>
    <cellStyle name="Notas 2 3 5" xfId="375" xr:uid="{00000000-0005-0000-0000-0000909A0000}"/>
    <cellStyle name="Notas 2 3 5 10" xfId="10265" xr:uid="{00000000-0005-0000-0000-0000919A0000}"/>
    <cellStyle name="Notas 2 3 5 11" xfId="22406" xr:uid="{00000000-0005-0000-0000-0000929A0000}"/>
    <cellStyle name="Notas 2 3 5 12" xfId="37236" xr:uid="{00000000-0005-0000-0000-0000939A0000}"/>
    <cellStyle name="Notas 2 3 5 13" xfId="42304" xr:uid="{897BF720-2B08-468E-A8A1-869455A8FB00}"/>
    <cellStyle name="Notas 2 3 5 2" xfId="1376" xr:uid="{00000000-0005-0000-0000-0000949A0000}"/>
    <cellStyle name="Notas 2 3 5 2 2" xfId="3818" xr:uid="{00000000-0005-0000-0000-0000959A0000}"/>
    <cellStyle name="Notas 2 3 5 2 2 2" xfId="17928" xr:uid="{00000000-0005-0000-0000-0000969A0000}"/>
    <cellStyle name="Notas 2 3 5 2 2 2 2" xfId="30821" xr:uid="{00000000-0005-0000-0000-0000979A0000}"/>
    <cellStyle name="Notas 2 3 5 2 2 3" xfId="13639" xr:uid="{00000000-0005-0000-0000-0000989A0000}"/>
    <cellStyle name="Notas 2 3 5 2 2 3 2" xfId="35706" xr:uid="{00000000-0005-0000-0000-0000999A0000}"/>
    <cellStyle name="Notas 2 3 5 2 2 4" xfId="8761" xr:uid="{00000000-0005-0000-0000-00009A9A0000}"/>
    <cellStyle name="Notas 2 3 5 2 2 5" xfId="25886" xr:uid="{00000000-0005-0000-0000-00009B9A0000}"/>
    <cellStyle name="Notas 2 3 5 2 2 6" xfId="40715" xr:uid="{00000000-0005-0000-0000-00009C9A0000}"/>
    <cellStyle name="Notas 2 3 5 2 2 7" xfId="45778" xr:uid="{8904CD2E-F0A6-49AF-9288-F4A530B358CD}"/>
    <cellStyle name="Notas 2 3 5 2 3" xfId="6292" xr:uid="{00000000-0005-0000-0000-00009D9A0000}"/>
    <cellStyle name="Notas 2 3 5 2 3 2" xfId="28385" xr:uid="{00000000-0005-0000-0000-00009E9A0000}"/>
    <cellStyle name="Notas 2 3 5 2 4" xfId="15435" xr:uid="{00000000-0005-0000-0000-00009F9A0000}"/>
    <cellStyle name="Notas 2 3 5 2 4 2" xfId="33270" xr:uid="{00000000-0005-0000-0000-0000A09A0000}"/>
    <cellStyle name="Notas 2 3 5 2 5" xfId="20694" xr:uid="{00000000-0005-0000-0000-0000A19A0000}"/>
    <cellStyle name="Notas 2 3 5 2 6" xfId="11203" xr:uid="{00000000-0005-0000-0000-0000A29A0000}"/>
    <cellStyle name="Notas 2 3 5 2 7" xfId="23344" xr:uid="{00000000-0005-0000-0000-0000A39A0000}"/>
    <cellStyle name="Notas 2 3 5 2 8" xfId="38174" xr:uid="{00000000-0005-0000-0000-0000A49A0000}"/>
    <cellStyle name="Notas 2 3 5 2 9" xfId="43242" xr:uid="{1A2D2278-145F-4427-82F9-ED2596FF4973}"/>
    <cellStyle name="Notas 2 3 5 3" xfId="1989" xr:uid="{00000000-0005-0000-0000-0000A59A0000}"/>
    <cellStyle name="Notas 2 3 5 3 2" xfId="4431" xr:uid="{00000000-0005-0000-0000-0000A69A0000}"/>
    <cellStyle name="Notas 2 3 5 3 2 2" xfId="18541" xr:uid="{00000000-0005-0000-0000-0000A79A0000}"/>
    <cellStyle name="Notas 2 3 5 3 2 2 2" xfId="31434" xr:uid="{00000000-0005-0000-0000-0000A89A0000}"/>
    <cellStyle name="Notas 2 3 5 3 2 3" xfId="14252" xr:uid="{00000000-0005-0000-0000-0000A99A0000}"/>
    <cellStyle name="Notas 2 3 5 3 2 3 2" xfId="36319" xr:uid="{00000000-0005-0000-0000-0000AA9A0000}"/>
    <cellStyle name="Notas 2 3 5 3 2 4" xfId="9374" xr:uid="{00000000-0005-0000-0000-0000AB9A0000}"/>
    <cellStyle name="Notas 2 3 5 3 2 5" xfId="26499" xr:uid="{00000000-0005-0000-0000-0000AC9A0000}"/>
    <cellStyle name="Notas 2 3 5 3 2 6" xfId="41328" xr:uid="{00000000-0005-0000-0000-0000AD9A0000}"/>
    <cellStyle name="Notas 2 3 5 3 2 7" xfId="46391" xr:uid="{70189868-7332-4EA0-8EA9-8141CD89D3CD}"/>
    <cellStyle name="Notas 2 3 5 3 3" xfId="6905" xr:uid="{00000000-0005-0000-0000-0000AE9A0000}"/>
    <cellStyle name="Notas 2 3 5 3 3 2" xfId="28998" xr:uid="{00000000-0005-0000-0000-0000AF9A0000}"/>
    <cellStyle name="Notas 2 3 5 3 4" xfId="16066" xr:uid="{00000000-0005-0000-0000-0000B09A0000}"/>
    <cellStyle name="Notas 2 3 5 3 4 2" xfId="33883" xr:uid="{00000000-0005-0000-0000-0000B19A0000}"/>
    <cellStyle name="Notas 2 3 5 3 5" xfId="21307" xr:uid="{00000000-0005-0000-0000-0000B29A0000}"/>
    <cellStyle name="Notas 2 3 5 3 6" xfId="11816" xr:uid="{00000000-0005-0000-0000-0000B39A0000}"/>
    <cellStyle name="Notas 2 3 5 3 7" xfId="23957" xr:uid="{00000000-0005-0000-0000-0000B49A0000}"/>
    <cellStyle name="Notas 2 3 5 3 8" xfId="38787" xr:uid="{00000000-0005-0000-0000-0000B59A0000}"/>
    <cellStyle name="Notas 2 3 5 3 9" xfId="43855" xr:uid="{A3EA298D-B9AA-45CC-A0F9-9CF4AFEF0850}"/>
    <cellStyle name="Notas 2 3 5 4" xfId="2650" xr:uid="{00000000-0005-0000-0000-0000B69A0000}"/>
    <cellStyle name="Notas 2 3 5 4 2" xfId="5088" xr:uid="{00000000-0005-0000-0000-0000B79A0000}"/>
    <cellStyle name="Notas 2 3 5 4 2 2" xfId="19198" xr:uid="{00000000-0005-0000-0000-0000B89A0000}"/>
    <cellStyle name="Notas 2 3 5 4 2 2 2" xfId="32091" xr:uid="{00000000-0005-0000-0000-0000B99A0000}"/>
    <cellStyle name="Notas 2 3 5 4 2 3" xfId="14909" xr:uid="{00000000-0005-0000-0000-0000BA9A0000}"/>
    <cellStyle name="Notas 2 3 5 4 2 3 2" xfId="36976" xr:uid="{00000000-0005-0000-0000-0000BB9A0000}"/>
    <cellStyle name="Notas 2 3 5 4 2 4" xfId="10031" xr:uid="{00000000-0005-0000-0000-0000BC9A0000}"/>
    <cellStyle name="Notas 2 3 5 4 2 5" xfId="27156" xr:uid="{00000000-0005-0000-0000-0000BD9A0000}"/>
    <cellStyle name="Notas 2 3 5 4 2 6" xfId="41985" xr:uid="{00000000-0005-0000-0000-0000BE9A0000}"/>
    <cellStyle name="Notas 2 3 5 4 2 7" xfId="47048" xr:uid="{30CCDF42-603F-41C1-86CA-4B2C3EEF1726}"/>
    <cellStyle name="Notas 2 3 5 4 3" xfId="7562" xr:uid="{00000000-0005-0000-0000-0000BF9A0000}"/>
    <cellStyle name="Notas 2 3 5 4 3 2" xfId="29655" xr:uid="{00000000-0005-0000-0000-0000C09A0000}"/>
    <cellStyle name="Notas 2 3 5 4 4" xfId="16724" xr:uid="{00000000-0005-0000-0000-0000C19A0000}"/>
    <cellStyle name="Notas 2 3 5 4 4 2" xfId="34540" xr:uid="{00000000-0005-0000-0000-0000C29A0000}"/>
    <cellStyle name="Notas 2 3 5 4 5" xfId="21965" xr:uid="{00000000-0005-0000-0000-0000C39A0000}"/>
    <cellStyle name="Notas 2 3 5 4 6" xfId="12473" xr:uid="{00000000-0005-0000-0000-0000C49A0000}"/>
    <cellStyle name="Notas 2 3 5 4 7" xfId="24614" xr:uid="{00000000-0005-0000-0000-0000C59A0000}"/>
    <cellStyle name="Notas 2 3 5 4 8" xfId="39444" xr:uid="{00000000-0005-0000-0000-0000C69A0000}"/>
    <cellStyle name="Notas 2 3 5 4 9" xfId="44512" xr:uid="{A267AFF8-1A77-4AE1-8F5B-335A43878A39}"/>
    <cellStyle name="Notas 2 3 5 5" xfId="1154" xr:uid="{00000000-0005-0000-0000-0000C79A0000}"/>
    <cellStyle name="Notas 2 3 5 5 2" xfId="3599" xr:uid="{00000000-0005-0000-0000-0000C89A0000}"/>
    <cellStyle name="Notas 2 3 5 5 2 2" xfId="17709" xr:uid="{00000000-0005-0000-0000-0000C99A0000}"/>
    <cellStyle name="Notas 2 3 5 5 2 2 2" xfId="30602" xr:uid="{00000000-0005-0000-0000-0000CA9A0000}"/>
    <cellStyle name="Notas 2 3 5 5 2 3" xfId="13420" xr:uid="{00000000-0005-0000-0000-0000CB9A0000}"/>
    <cellStyle name="Notas 2 3 5 5 2 3 2" xfId="35487" xr:uid="{00000000-0005-0000-0000-0000CC9A0000}"/>
    <cellStyle name="Notas 2 3 5 5 2 4" xfId="8542" xr:uid="{00000000-0005-0000-0000-0000CD9A0000}"/>
    <cellStyle name="Notas 2 3 5 5 2 5" xfId="25667" xr:uid="{00000000-0005-0000-0000-0000CE9A0000}"/>
    <cellStyle name="Notas 2 3 5 5 2 6" xfId="40496" xr:uid="{00000000-0005-0000-0000-0000CF9A0000}"/>
    <cellStyle name="Notas 2 3 5 5 2 7" xfId="45559" xr:uid="{4CC52FAB-89B7-4C4C-B525-B6D59AC920A6}"/>
    <cellStyle name="Notas 2 3 5 5 3" xfId="6073" xr:uid="{00000000-0005-0000-0000-0000D09A0000}"/>
    <cellStyle name="Notas 2 3 5 5 3 2" xfId="28166" xr:uid="{00000000-0005-0000-0000-0000D19A0000}"/>
    <cellStyle name="Notas 2 3 5 5 4" xfId="20475" xr:uid="{00000000-0005-0000-0000-0000D29A0000}"/>
    <cellStyle name="Notas 2 3 5 5 4 2" xfId="33051" xr:uid="{00000000-0005-0000-0000-0000D39A0000}"/>
    <cellStyle name="Notas 2 3 5 5 5" xfId="10984" xr:uid="{00000000-0005-0000-0000-0000D49A0000}"/>
    <cellStyle name="Notas 2 3 5 5 6" xfId="23125" xr:uid="{00000000-0005-0000-0000-0000D59A0000}"/>
    <cellStyle name="Notas 2 3 5 5 7" xfId="37955" xr:uid="{00000000-0005-0000-0000-0000D69A0000}"/>
    <cellStyle name="Notas 2 3 5 5 8" xfId="43023" xr:uid="{CE7AB057-CC32-4BB2-9EE8-526771809618}"/>
    <cellStyle name="Notas 2 3 5 6" xfId="2880" xr:uid="{00000000-0005-0000-0000-0000D79A0000}"/>
    <cellStyle name="Notas 2 3 5 6 2" xfId="16990" xr:uid="{00000000-0005-0000-0000-0000D89A0000}"/>
    <cellStyle name="Notas 2 3 5 6 2 2" xfId="29883" xr:uid="{00000000-0005-0000-0000-0000D99A0000}"/>
    <cellStyle name="Notas 2 3 5 6 3" xfId="12701" xr:uid="{00000000-0005-0000-0000-0000DA9A0000}"/>
    <cellStyle name="Notas 2 3 5 6 3 2" xfId="34768" xr:uid="{00000000-0005-0000-0000-0000DB9A0000}"/>
    <cellStyle name="Notas 2 3 5 6 4" xfId="7823" xr:uid="{00000000-0005-0000-0000-0000DC9A0000}"/>
    <cellStyle name="Notas 2 3 5 6 5" xfId="24948" xr:uid="{00000000-0005-0000-0000-0000DD9A0000}"/>
    <cellStyle name="Notas 2 3 5 6 6" xfId="39777" xr:uid="{00000000-0005-0000-0000-0000DE9A0000}"/>
    <cellStyle name="Notas 2 3 5 6 7" xfId="44840" xr:uid="{1DEB65AB-2565-4DD8-8106-5647ACC1D91F}"/>
    <cellStyle name="Notas 2 3 5 7" xfId="5354" xr:uid="{00000000-0005-0000-0000-0000DF9A0000}"/>
    <cellStyle name="Notas 2 3 5 7 2" xfId="27447" xr:uid="{00000000-0005-0000-0000-0000E09A0000}"/>
    <cellStyle name="Notas 2 3 5 8" xfId="15216" xr:uid="{00000000-0005-0000-0000-0000E19A0000}"/>
    <cellStyle name="Notas 2 3 5 8 2" xfId="32332" xr:uid="{00000000-0005-0000-0000-0000E29A0000}"/>
    <cellStyle name="Notas 2 3 5 9" xfId="19738" xr:uid="{00000000-0005-0000-0000-0000E39A0000}"/>
    <cellStyle name="Notas 2 3 6" xfId="798" xr:uid="{00000000-0005-0000-0000-0000E49A0000}"/>
    <cellStyle name="Notas 2 3 7" xfId="1209" xr:uid="{00000000-0005-0000-0000-0000E59A0000}"/>
    <cellStyle name="Notas 2 3 7 2" xfId="3654" xr:uid="{00000000-0005-0000-0000-0000E69A0000}"/>
    <cellStyle name="Notas 2 3 7 2 2" xfId="17764" xr:uid="{00000000-0005-0000-0000-0000E79A0000}"/>
    <cellStyle name="Notas 2 3 7 2 2 2" xfId="30657" xr:uid="{00000000-0005-0000-0000-0000E89A0000}"/>
    <cellStyle name="Notas 2 3 7 2 3" xfId="13475" xr:uid="{00000000-0005-0000-0000-0000E99A0000}"/>
    <cellStyle name="Notas 2 3 7 2 3 2" xfId="35542" xr:uid="{00000000-0005-0000-0000-0000EA9A0000}"/>
    <cellStyle name="Notas 2 3 7 2 4" xfId="8597" xr:uid="{00000000-0005-0000-0000-0000EB9A0000}"/>
    <cellStyle name="Notas 2 3 7 2 5" xfId="25722" xr:uid="{00000000-0005-0000-0000-0000EC9A0000}"/>
    <cellStyle name="Notas 2 3 7 2 6" xfId="40551" xr:uid="{00000000-0005-0000-0000-0000ED9A0000}"/>
    <cellStyle name="Notas 2 3 7 2 7" xfId="45614" xr:uid="{5962C548-007C-4385-94CE-E37CBD7F93C7}"/>
    <cellStyle name="Notas 2 3 7 3" xfId="6128" xr:uid="{00000000-0005-0000-0000-0000EE9A0000}"/>
    <cellStyle name="Notas 2 3 7 3 2" xfId="28221" xr:uid="{00000000-0005-0000-0000-0000EF9A0000}"/>
    <cellStyle name="Notas 2 3 7 4" xfId="15271" xr:uid="{00000000-0005-0000-0000-0000F09A0000}"/>
    <cellStyle name="Notas 2 3 7 4 2" xfId="33106" xr:uid="{00000000-0005-0000-0000-0000F19A0000}"/>
    <cellStyle name="Notas 2 3 7 5" xfId="20530" xr:uid="{00000000-0005-0000-0000-0000F29A0000}"/>
    <cellStyle name="Notas 2 3 7 6" xfId="11039" xr:uid="{00000000-0005-0000-0000-0000F39A0000}"/>
    <cellStyle name="Notas 2 3 7 7" xfId="23180" xr:uid="{00000000-0005-0000-0000-0000F49A0000}"/>
    <cellStyle name="Notas 2 3 7 8" xfId="38010" xr:uid="{00000000-0005-0000-0000-0000F59A0000}"/>
    <cellStyle name="Notas 2 3 7 9" xfId="43078" xr:uid="{83E50636-6715-4913-9327-3DB0F735EB03}"/>
    <cellStyle name="Notas 2 3 8" xfId="1825" xr:uid="{00000000-0005-0000-0000-0000F69A0000}"/>
    <cellStyle name="Notas 2 3 8 2" xfId="4267" xr:uid="{00000000-0005-0000-0000-0000F79A0000}"/>
    <cellStyle name="Notas 2 3 8 2 2" xfId="18377" xr:uid="{00000000-0005-0000-0000-0000F89A0000}"/>
    <cellStyle name="Notas 2 3 8 2 2 2" xfId="31270" xr:uid="{00000000-0005-0000-0000-0000F99A0000}"/>
    <cellStyle name="Notas 2 3 8 2 3" xfId="14088" xr:uid="{00000000-0005-0000-0000-0000FA9A0000}"/>
    <cellStyle name="Notas 2 3 8 2 3 2" xfId="36155" xr:uid="{00000000-0005-0000-0000-0000FB9A0000}"/>
    <cellStyle name="Notas 2 3 8 2 4" xfId="9210" xr:uid="{00000000-0005-0000-0000-0000FC9A0000}"/>
    <cellStyle name="Notas 2 3 8 2 5" xfId="26335" xr:uid="{00000000-0005-0000-0000-0000FD9A0000}"/>
    <cellStyle name="Notas 2 3 8 2 6" xfId="41164" xr:uid="{00000000-0005-0000-0000-0000FE9A0000}"/>
    <cellStyle name="Notas 2 3 8 2 7" xfId="46227" xr:uid="{F131D968-88B8-4FC7-8DF8-2A826AE4CE0A}"/>
    <cellStyle name="Notas 2 3 8 3" xfId="6741" xr:uid="{00000000-0005-0000-0000-0000FF9A0000}"/>
    <cellStyle name="Notas 2 3 8 3 2" xfId="28834" xr:uid="{00000000-0005-0000-0000-0000009B0000}"/>
    <cellStyle name="Notas 2 3 8 4" xfId="15902" xr:uid="{00000000-0005-0000-0000-0000019B0000}"/>
    <cellStyle name="Notas 2 3 8 4 2" xfId="33719" xr:uid="{00000000-0005-0000-0000-0000029B0000}"/>
    <cellStyle name="Notas 2 3 8 5" xfId="21143" xr:uid="{00000000-0005-0000-0000-0000039B0000}"/>
    <cellStyle name="Notas 2 3 8 6" xfId="11652" xr:uid="{00000000-0005-0000-0000-0000049B0000}"/>
    <cellStyle name="Notas 2 3 8 7" xfId="23793" xr:uid="{00000000-0005-0000-0000-0000059B0000}"/>
    <cellStyle name="Notas 2 3 8 8" xfId="38623" xr:uid="{00000000-0005-0000-0000-0000069B0000}"/>
    <cellStyle name="Notas 2 3 8 9" xfId="43691" xr:uid="{F6D6B8E3-F880-4823-A2C6-0A7E2548AC07}"/>
    <cellStyle name="Notas 2 3 9" xfId="2479" xr:uid="{00000000-0005-0000-0000-0000079B0000}"/>
    <cellStyle name="Notas 2 3 9 2" xfId="4921" xr:uid="{00000000-0005-0000-0000-0000089B0000}"/>
    <cellStyle name="Notas 2 3 9 2 2" xfId="19031" xr:uid="{00000000-0005-0000-0000-0000099B0000}"/>
    <cellStyle name="Notas 2 3 9 2 2 2" xfId="31924" xr:uid="{00000000-0005-0000-0000-00000A9B0000}"/>
    <cellStyle name="Notas 2 3 9 2 3" xfId="14742" xr:uid="{00000000-0005-0000-0000-00000B9B0000}"/>
    <cellStyle name="Notas 2 3 9 2 3 2" xfId="36809" xr:uid="{00000000-0005-0000-0000-00000C9B0000}"/>
    <cellStyle name="Notas 2 3 9 2 4" xfId="9864" xr:uid="{00000000-0005-0000-0000-00000D9B0000}"/>
    <cellStyle name="Notas 2 3 9 2 5" xfId="26989" xr:uid="{00000000-0005-0000-0000-00000E9B0000}"/>
    <cellStyle name="Notas 2 3 9 2 6" xfId="41818" xr:uid="{00000000-0005-0000-0000-00000F9B0000}"/>
    <cellStyle name="Notas 2 3 9 2 7" xfId="46881" xr:uid="{A4A9E8F8-A57D-4BC7-8A64-7AD60BF89F94}"/>
    <cellStyle name="Notas 2 3 9 3" xfId="7395" xr:uid="{00000000-0005-0000-0000-0000109B0000}"/>
    <cellStyle name="Notas 2 3 9 3 2" xfId="29488" xr:uid="{00000000-0005-0000-0000-0000119B0000}"/>
    <cellStyle name="Notas 2 3 9 4" xfId="16556" xr:uid="{00000000-0005-0000-0000-0000129B0000}"/>
    <cellStyle name="Notas 2 3 9 4 2" xfId="34373" xr:uid="{00000000-0005-0000-0000-0000139B0000}"/>
    <cellStyle name="Notas 2 3 9 5" xfId="21797" xr:uid="{00000000-0005-0000-0000-0000149B0000}"/>
    <cellStyle name="Notas 2 3 9 6" xfId="12306" xr:uid="{00000000-0005-0000-0000-0000159B0000}"/>
    <cellStyle name="Notas 2 3 9 7" xfId="24447" xr:uid="{00000000-0005-0000-0000-0000169B0000}"/>
    <cellStyle name="Notas 2 3 9 8" xfId="39277" xr:uid="{00000000-0005-0000-0000-0000179B0000}"/>
    <cellStyle name="Notas 2 3 9 9" xfId="44345" xr:uid="{7E8890E2-CE94-47DC-9C93-EE36DFD61F7D}"/>
    <cellStyle name="Notas 2 4" xfId="172" xr:uid="{00000000-0005-0000-0000-0000189B0000}"/>
    <cellStyle name="Notas 2 5" xfId="373" xr:uid="{00000000-0005-0000-0000-0000199B0000}"/>
    <cellStyle name="Notas 2 6" xfId="280" xr:uid="{00000000-0005-0000-0000-00001A9B0000}"/>
    <cellStyle name="Notas 2 6 10" xfId="10195" xr:uid="{00000000-0005-0000-0000-00001B9B0000}"/>
    <cellStyle name="Notas 2 6 11" xfId="22336" xr:uid="{00000000-0005-0000-0000-00001C9B0000}"/>
    <cellStyle name="Notas 2 6 12" xfId="37166" xr:uid="{00000000-0005-0000-0000-00001D9B0000}"/>
    <cellStyle name="Notas 2 6 13" xfId="42234" xr:uid="{72D1A4FE-438B-406D-8491-AB290C338E1F}"/>
    <cellStyle name="Notas 2 6 2" xfId="802" xr:uid="{00000000-0005-0000-0000-00001E9B0000}"/>
    <cellStyle name="Notas 2 6 2 10" xfId="37619" xr:uid="{00000000-0005-0000-0000-00001F9B0000}"/>
    <cellStyle name="Notas 2 6 2 11" xfId="42687" xr:uid="{3FA2C528-4912-4C79-B8E1-CFB9DA0EED24}"/>
    <cellStyle name="Notas 2 6 2 2" xfId="2372" xr:uid="{00000000-0005-0000-0000-0000209B0000}"/>
    <cellStyle name="Notas 2 6 2 2 2" xfId="4814" xr:uid="{00000000-0005-0000-0000-0000219B0000}"/>
    <cellStyle name="Notas 2 6 2 2 2 2" xfId="18924" xr:uid="{00000000-0005-0000-0000-0000229B0000}"/>
    <cellStyle name="Notas 2 6 2 2 2 2 2" xfId="31817" xr:uid="{00000000-0005-0000-0000-0000239B0000}"/>
    <cellStyle name="Notas 2 6 2 2 2 3" xfId="14635" xr:uid="{00000000-0005-0000-0000-0000249B0000}"/>
    <cellStyle name="Notas 2 6 2 2 2 3 2" xfId="36702" xr:uid="{00000000-0005-0000-0000-0000259B0000}"/>
    <cellStyle name="Notas 2 6 2 2 2 4" xfId="9757" xr:uid="{00000000-0005-0000-0000-0000269B0000}"/>
    <cellStyle name="Notas 2 6 2 2 2 5" xfId="26882" xr:uid="{00000000-0005-0000-0000-0000279B0000}"/>
    <cellStyle name="Notas 2 6 2 2 2 6" xfId="41711" xr:uid="{00000000-0005-0000-0000-0000289B0000}"/>
    <cellStyle name="Notas 2 6 2 2 2 7" xfId="46774" xr:uid="{CC6127FE-D60E-40B5-9838-DF40728E3C58}"/>
    <cellStyle name="Notas 2 6 2 2 3" xfId="7288" xr:uid="{00000000-0005-0000-0000-0000299B0000}"/>
    <cellStyle name="Notas 2 6 2 2 3 2" xfId="29381" xr:uid="{00000000-0005-0000-0000-00002A9B0000}"/>
    <cellStyle name="Notas 2 6 2 2 4" xfId="16449" xr:uid="{00000000-0005-0000-0000-00002B9B0000}"/>
    <cellStyle name="Notas 2 6 2 2 4 2" xfId="34266" xr:uid="{00000000-0005-0000-0000-00002C9B0000}"/>
    <cellStyle name="Notas 2 6 2 2 5" xfId="21690" xr:uid="{00000000-0005-0000-0000-00002D9B0000}"/>
    <cellStyle name="Notas 2 6 2 2 6" xfId="12199" xr:uid="{00000000-0005-0000-0000-00002E9B0000}"/>
    <cellStyle name="Notas 2 6 2 2 7" xfId="24340" xr:uid="{00000000-0005-0000-0000-00002F9B0000}"/>
    <cellStyle name="Notas 2 6 2 2 8" xfId="39170" xr:uid="{00000000-0005-0000-0000-0000309B0000}"/>
    <cellStyle name="Notas 2 6 2 2 9" xfId="44238" xr:uid="{7B2D2116-512A-4B7E-B411-44027DEF1D78}"/>
    <cellStyle name="Notas 2 6 2 3" xfId="1759" xr:uid="{00000000-0005-0000-0000-0000319B0000}"/>
    <cellStyle name="Notas 2 6 2 3 2" xfId="4201" xr:uid="{00000000-0005-0000-0000-0000329B0000}"/>
    <cellStyle name="Notas 2 6 2 3 2 2" xfId="18311" xr:uid="{00000000-0005-0000-0000-0000339B0000}"/>
    <cellStyle name="Notas 2 6 2 3 2 2 2" xfId="31204" xr:uid="{00000000-0005-0000-0000-0000349B0000}"/>
    <cellStyle name="Notas 2 6 2 3 2 3" xfId="14022" xr:uid="{00000000-0005-0000-0000-0000359B0000}"/>
    <cellStyle name="Notas 2 6 2 3 2 3 2" xfId="36089" xr:uid="{00000000-0005-0000-0000-0000369B0000}"/>
    <cellStyle name="Notas 2 6 2 3 2 4" xfId="9144" xr:uid="{00000000-0005-0000-0000-0000379B0000}"/>
    <cellStyle name="Notas 2 6 2 3 2 5" xfId="26269" xr:uid="{00000000-0005-0000-0000-0000389B0000}"/>
    <cellStyle name="Notas 2 6 2 3 2 6" xfId="41098" xr:uid="{00000000-0005-0000-0000-0000399B0000}"/>
    <cellStyle name="Notas 2 6 2 3 2 7" xfId="46161" xr:uid="{481B800D-A2B5-4FED-ADE7-231271D91156}"/>
    <cellStyle name="Notas 2 6 2 3 3" xfId="6675" xr:uid="{00000000-0005-0000-0000-00003A9B0000}"/>
    <cellStyle name="Notas 2 6 2 3 3 2" xfId="28768" xr:uid="{00000000-0005-0000-0000-00003B9B0000}"/>
    <cellStyle name="Notas 2 6 2 3 4" xfId="21077" xr:uid="{00000000-0005-0000-0000-00003C9B0000}"/>
    <cellStyle name="Notas 2 6 2 3 4 2" xfId="33653" xr:uid="{00000000-0005-0000-0000-00003D9B0000}"/>
    <cellStyle name="Notas 2 6 2 3 5" xfId="11586" xr:uid="{00000000-0005-0000-0000-00003E9B0000}"/>
    <cellStyle name="Notas 2 6 2 3 6" xfId="23727" xr:uid="{00000000-0005-0000-0000-00003F9B0000}"/>
    <cellStyle name="Notas 2 6 2 3 7" xfId="38557" xr:uid="{00000000-0005-0000-0000-0000409B0000}"/>
    <cellStyle name="Notas 2 6 2 3 8" xfId="43625" xr:uid="{ED1A35A2-9178-4E3D-AE97-00CE49265D4B}"/>
    <cellStyle name="Notas 2 6 2 4" xfId="3263" xr:uid="{00000000-0005-0000-0000-0000419B0000}"/>
    <cellStyle name="Notas 2 6 2 4 2" xfId="17373" xr:uid="{00000000-0005-0000-0000-0000429B0000}"/>
    <cellStyle name="Notas 2 6 2 4 2 2" xfId="30266" xr:uid="{00000000-0005-0000-0000-0000439B0000}"/>
    <cellStyle name="Notas 2 6 2 4 3" xfId="13084" xr:uid="{00000000-0005-0000-0000-0000449B0000}"/>
    <cellStyle name="Notas 2 6 2 4 3 2" xfId="35151" xr:uid="{00000000-0005-0000-0000-0000459B0000}"/>
    <cellStyle name="Notas 2 6 2 4 4" xfId="8206" xr:uid="{00000000-0005-0000-0000-0000469B0000}"/>
    <cellStyle name="Notas 2 6 2 4 5" xfId="25331" xr:uid="{00000000-0005-0000-0000-0000479B0000}"/>
    <cellStyle name="Notas 2 6 2 4 6" xfId="40160" xr:uid="{00000000-0005-0000-0000-0000489B0000}"/>
    <cellStyle name="Notas 2 6 2 4 7" xfId="45223" xr:uid="{B2F72FA3-089B-456E-AA60-D5FAE91F2CA9}"/>
    <cellStyle name="Notas 2 6 2 5" xfId="5737" xr:uid="{00000000-0005-0000-0000-0000499B0000}"/>
    <cellStyle name="Notas 2 6 2 5 2" xfId="27830" xr:uid="{00000000-0005-0000-0000-00004A9B0000}"/>
    <cellStyle name="Notas 2 6 2 6" xfId="15836" xr:uid="{00000000-0005-0000-0000-00004B9B0000}"/>
    <cellStyle name="Notas 2 6 2 6 2" xfId="32715" xr:uid="{00000000-0005-0000-0000-00004C9B0000}"/>
    <cellStyle name="Notas 2 6 2 7" xfId="20139" xr:uid="{00000000-0005-0000-0000-00004D9B0000}"/>
    <cellStyle name="Notas 2 6 2 8" xfId="10648" xr:uid="{00000000-0005-0000-0000-00004E9B0000}"/>
    <cellStyle name="Notas 2 6 2 9" xfId="22789" xr:uid="{00000000-0005-0000-0000-00004F9B0000}"/>
    <cellStyle name="Notas 2 6 3" xfId="1919" xr:uid="{00000000-0005-0000-0000-0000509B0000}"/>
    <cellStyle name="Notas 2 6 3 2" xfId="4361" xr:uid="{00000000-0005-0000-0000-0000519B0000}"/>
    <cellStyle name="Notas 2 6 3 2 2" xfId="18471" xr:uid="{00000000-0005-0000-0000-0000529B0000}"/>
    <cellStyle name="Notas 2 6 3 2 2 2" xfId="31364" xr:uid="{00000000-0005-0000-0000-0000539B0000}"/>
    <cellStyle name="Notas 2 6 3 2 3" xfId="14182" xr:uid="{00000000-0005-0000-0000-0000549B0000}"/>
    <cellStyle name="Notas 2 6 3 2 3 2" xfId="36249" xr:uid="{00000000-0005-0000-0000-0000559B0000}"/>
    <cellStyle name="Notas 2 6 3 2 4" xfId="9304" xr:uid="{00000000-0005-0000-0000-0000569B0000}"/>
    <cellStyle name="Notas 2 6 3 2 5" xfId="26429" xr:uid="{00000000-0005-0000-0000-0000579B0000}"/>
    <cellStyle name="Notas 2 6 3 2 6" xfId="41258" xr:uid="{00000000-0005-0000-0000-0000589B0000}"/>
    <cellStyle name="Notas 2 6 3 2 7" xfId="46321" xr:uid="{41A970D6-2A32-4F9A-AAF6-261068A16FE8}"/>
    <cellStyle name="Notas 2 6 3 3" xfId="6835" xr:uid="{00000000-0005-0000-0000-0000599B0000}"/>
    <cellStyle name="Notas 2 6 3 3 2" xfId="28928" xr:uid="{00000000-0005-0000-0000-00005A9B0000}"/>
    <cellStyle name="Notas 2 6 3 4" xfId="15996" xr:uid="{00000000-0005-0000-0000-00005B9B0000}"/>
    <cellStyle name="Notas 2 6 3 4 2" xfId="33813" xr:uid="{00000000-0005-0000-0000-00005C9B0000}"/>
    <cellStyle name="Notas 2 6 3 5" xfId="21237" xr:uid="{00000000-0005-0000-0000-00005D9B0000}"/>
    <cellStyle name="Notas 2 6 3 6" xfId="11746" xr:uid="{00000000-0005-0000-0000-00005E9B0000}"/>
    <cellStyle name="Notas 2 6 3 7" xfId="23887" xr:uid="{00000000-0005-0000-0000-00005F9B0000}"/>
    <cellStyle name="Notas 2 6 3 8" xfId="38717" xr:uid="{00000000-0005-0000-0000-0000609B0000}"/>
    <cellStyle name="Notas 2 6 3 9" xfId="43785" xr:uid="{1A024288-3F1D-4810-9D8E-F87202ACADAC}"/>
    <cellStyle name="Notas 2 6 4" xfId="2651" xr:uid="{00000000-0005-0000-0000-0000619B0000}"/>
    <cellStyle name="Notas 2 6 4 2" xfId="5089" xr:uid="{00000000-0005-0000-0000-0000629B0000}"/>
    <cellStyle name="Notas 2 6 4 2 2" xfId="19199" xr:uid="{00000000-0005-0000-0000-0000639B0000}"/>
    <cellStyle name="Notas 2 6 4 2 2 2" xfId="32092" xr:uid="{00000000-0005-0000-0000-0000649B0000}"/>
    <cellStyle name="Notas 2 6 4 2 3" xfId="14910" xr:uid="{00000000-0005-0000-0000-0000659B0000}"/>
    <cellStyle name="Notas 2 6 4 2 3 2" xfId="36977" xr:uid="{00000000-0005-0000-0000-0000669B0000}"/>
    <cellStyle name="Notas 2 6 4 2 4" xfId="10032" xr:uid="{00000000-0005-0000-0000-0000679B0000}"/>
    <cellStyle name="Notas 2 6 4 2 5" xfId="27157" xr:uid="{00000000-0005-0000-0000-0000689B0000}"/>
    <cellStyle name="Notas 2 6 4 2 6" xfId="41986" xr:uid="{00000000-0005-0000-0000-0000699B0000}"/>
    <cellStyle name="Notas 2 6 4 2 7" xfId="47049" xr:uid="{69ADA9C4-FEA9-42BD-AE61-896DC1719798}"/>
    <cellStyle name="Notas 2 6 4 3" xfId="7563" xr:uid="{00000000-0005-0000-0000-00006A9B0000}"/>
    <cellStyle name="Notas 2 6 4 3 2" xfId="29656" xr:uid="{00000000-0005-0000-0000-00006B9B0000}"/>
    <cellStyle name="Notas 2 6 4 4" xfId="16725" xr:uid="{00000000-0005-0000-0000-00006C9B0000}"/>
    <cellStyle name="Notas 2 6 4 4 2" xfId="34541" xr:uid="{00000000-0005-0000-0000-00006D9B0000}"/>
    <cellStyle name="Notas 2 6 4 5" xfId="21966" xr:uid="{00000000-0005-0000-0000-00006E9B0000}"/>
    <cellStyle name="Notas 2 6 4 6" xfId="12474" xr:uid="{00000000-0005-0000-0000-00006F9B0000}"/>
    <cellStyle name="Notas 2 6 4 7" xfId="24615" xr:uid="{00000000-0005-0000-0000-0000709B0000}"/>
    <cellStyle name="Notas 2 6 4 8" xfId="39445" xr:uid="{00000000-0005-0000-0000-0000719B0000}"/>
    <cellStyle name="Notas 2 6 4 9" xfId="44513" xr:uid="{C3979067-AAF7-4505-99F7-C87F44431BAA}"/>
    <cellStyle name="Notas 2 6 5" xfId="1303" xr:uid="{00000000-0005-0000-0000-0000729B0000}"/>
    <cellStyle name="Notas 2 6 5 2" xfId="3748" xr:uid="{00000000-0005-0000-0000-0000739B0000}"/>
    <cellStyle name="Notas 2 6 5 2 2" xfId="17858" xr:uid="{00000000-0005-0000-0000-0000749B0000}"/>
    <cellStyle name="Notas 2 6 5 2 2 2" xfId="30751" xr:uid="{00000000-0005-0000-0000-0000759B0000}"/>
    <cellStyle name="Notas 2 6 5 2 3" xfId="13569" xr:uid="{00000000-0005-0000-0000-0000769B0000}"/>
    <cellStyle name="Notas 2 6 5 2 3 2" xfId="35636" xr:uid="{00000000-0005-0000-0000-0000779B0000}"/>
    <cellStyle name="Notas 2 6 5 2 4" xfId="8691" xr:uid="{00000000-0005-0000-0000-0000789B0000}"/>
    <cellStyle name="Notas 2 6 5 2 5" xfId="25816" xr:uid="{00000000-0005-0000-0000-0000799B0000}"/>
    <cellStyle name="Notas 2 6 5 2 6" xfId="40645" xr:uid="{00000000-0005-0000-0000-00007A9B0000}"/>
    <cellStyle name="Notas 2 6 5 2 7" xfId="45708" xr:uid="{D9CAFCAA-4E32-464D-8780-5E841C175D22}"/>
    <cellStyle name="Notas 2 6 5 3" xfId="6222" xr:uid="{00000000-0005-0000-0000-00007B9B0000}"/>
    <cellStyle name="Notas 2 6 5 3 2" xfId="28315" xr:uid="{00000000-0005-0000-0000-00007C9B0000}"/>
    <cellStyle name="Notas 2 6 5 4" xfId="20624" xr:uid="{00000000-0005-0000-0000-00007D9B0000}"/>
    <cellStyle name="Notas 2 6 5 4 2" xfId="33200" xr:uid="{00000000-0005-0000-0000-00007E9B0000}"/>
    <cellStyle name="Notas 2 6 5 5" xfId="11133" xr:uid="{00000000-0005-0000-0000-00007F9B0000}"/>
    <cellStyle name="Notas 2 6 5 6" xfId="23274" xr:uid="{00000000-0005-0000-0000-0000809B0000}"/>
    <cellStyle name="Notas 2 6 5 7" xfId="38104" xr:uid="{00000000-0005-0000-0000-0000819B0000}"/>
    <cellStyle name="Notas 2 6 5 8" xfId="43172" xr:uid="{17F46638-4AB4-468F-8EF3-12794A5ABACA}"/>
    <cellStyle name="Notas 2 6 6" xfId="2810" xr:uid="{00000000-0005-0000-0000-0000829B0000}"/>
    <cellStyle name="Notas 2 6 6 2" xfId="16920" xr:uid="{00000000-0005-0000-0000-0000839B0000}"/>
    <cellStyle name="Notas 2 6 6 2 2" xfId="29813" xr:uid="{00000000-0005-0000-0000-0000849B0000}"/>
    <cellStyle name="Notas 2 6 6 3" xfId="12631" xr:uid="{00000000-0005-0000-0000-0000859B0000}"/>
    <cellStyle name="Notas 2 6 6 3 2" xfId="34698" xr:uid="{00000000-0005-0000-0000-0000869B0000}"/>
    <cellStyle name="Notas 2 6 6 4" xfId="7753" xr:uid="{00000000-0005-0000-0000-0000879B0000}"/>
    <cellStyle name="Notas 2 6 6 5" xfId="24878" xr:uid="{00000000-0005-0000-0000-0000889B0000}"/>
    <cellStyle name="Notas 2 6 6 6" xfId="39707" xr:uid="{00000000-0005-0000-0000-0000899B0000}"/>
    <cellStyle name="Notas 2 6 6 7" xfId="44770" xr:uid="{E8633BCF-33C4-44CE-A5FF-D33561FFEC3E}"/>
    <cellStyle name="Notas 2 6 7" xfId="5284" xr:uid="{00000000-0005-0000-0000-00008A9B0000}"/>
    <cellStyle name="Notas 2 6 7 2" xfId="27377" xr:uid="{00000000-0005-0000-0000-00008B9B0000}"/>
    <cellStyle name="Notas 2 6 8" xfId="15365" xr:uid="{00000000-0005-0000-0000-00008C9B0000}"/>
    <cellStyle name="Notas 2 6 8 2" xfId="32262" xr:uid="{00000000-0005-0000-0000-00008D9B0000}"/>
    <cellStyle name="Notas 2 6 9" xfId="19668" xr:uid="{00000000-0005-0000-0000-00008E9B0000}"/>
    <cellStyle name="Notas 2 7" xfId="842" xr:uid="{00000000-0005-0000-0000-00008F9B0000}"/>
    <cellStyle name="Notas 2 7 2" xfId="3287" xr:uid="{00000000-0005-0000-0000-0000909B0000}"/>
    <cellStyle name="Notas 2 7 2 2" xfId="17397" xr:uid="{00000000-0005-0000-0000-0000919B0000}"/>
    <cellStyle name="Notas 2 7 2 2 2" xfId="30290" xr:uid="{00000000-0005-0000-0000-0000929B0000}"/>
    <cellStyle name="Notas 2 7 2 3" xfId="13108" xr:uid="{00000000-0005-0000-0000-0000939B0000}"/>
    <cellStyle name="Notas 2 7 2 3 2" xfId="35175" xr:uid="{00000000-0005-0000-0000-0000949B0000}"/>
    <cellStyle name="Notas 2 7 2 4" xfId="8230" xr:uid="{00000000-0005-0000-0000-0000959B0000}"/>
    <cellStyle name="Notas 2 7 2 5" xfId="25355" xr:uid="{00000000-0005-0000-0000-0000969B0000}"/>
    <cellStyle name="Notas 2 7 2 6" xfId="40184" xr:uid="{00000000-0005-0000-0000-0000979B0000}"/>
    <cellStyle name="Notas 2 7 2 7" xfId="45247" xr:uid="{D296E226-EBE2-4EE2-832C-BDC0743877BD}"/>
    <cellStyle name="Notas 2 7 3" xfId="5761" xr:uid="{00000000-0005-0000-0000-0000989B0000}"/>
    <cellStyle name="Notas 2 7 3 2" xfId="27854" xr:uid="{00000000-0005-0000-0000-0000999B0000}"/>
    <cellStyle name="Notas 2 7 4" xfId="20163" xr:uid="{00000000-0005-0000-0000-00009A9B0000}"/>
    <cellStyle name="Notas 2 7 4 2" xfId="32739" xr:uid="{00000000-0005-0000-0000-00009B9B0000}"/>
    <cellStyle name="Notas 2 7 5" xfId="10672" xr:uid="{00000000-0005-0000-0000-00009C9B0000}"/>
    <cellStyle name="Notas 2 7 6" xfId="22813" xr:uid="{00000000-0005-0000-0000-00009D9B0000}"/>
    <cellStyle name="Notas 2 7 7" xfId="37643" xr:uid="{00000000-0005-0000-0000-00009E9B0000}"/>
    <cellStyle name="Notas 2 7 8" xfId="42711" xr:uid="{26E89A25-7F38-48C0-A422-2EF1965BC56C}"/>
    <cellStyle name="Notas 2 8" xfId="864" xr:uid="{00000000-0005-0000-0000-00009F9B0000}"/>
    <cellStyle name="Notas 2 8 2" xfId="3309" xr:uid="{00000000-0005-0000-0000-0000A09B0000}"/>
    <cellStyle name="Notas 2 8 2 2" xfId="17419" xr:uid="{00000000-0005-0000-0000-0000A19B0000}"/>
    <cellStyle name="Notas 2 8 2 2 2" xfId="30312" xr:uid="{00000000-0005-0000-0000-0000A29B0000}"/>
    <cellStyle name="Notas 2 8 2 3" xfId="13130" xr:uid="{00000000-0005-0000-0000-0000A39B0000}"/>
    <cellStyle name="Notas 2 8 2 3 2" xfId="35197" xr:uid="{00000000-0005-0000-0000-0000A49B0000}"/>
    <cellStyle name="Notas 2 8 2 4" xfId="8252" xr:uid="{00000000-0005-0000-0000-0000A59B0000}"/>
    <cellStyle name="Notas 2 8 2 5" xfId="25377" xr:uid="{00000000-0005-0000-0000-0000A69B0000}"/>
    <cellStyle name="Notas 2 8 2 6" xfId="40206" xr:uid="{00000000-0005-0000-0000-0000A79B0000}"/>
    <cellStyle name="Notas 2 8 2 7" xfId="45269" xr:uid="{2EEE7C18-B661-4F2F-8A45-1EF345BE8250}"/>
    <cellStyle name="Notas 2 8 3" xfId="5783" xr:uid="{00000000-0005-0000-0000-0000A89B0000}"/>
    <cellStyle name="Notas 2 8 3 2" xfId="27876" xr:uid="{00000000-0005-0000-0000-0000A99B0000}"/>
    <cellStyle name="Notas 2 8 4" xfId="20185" xr:uid="{00000000-0005-0000-0000-0000AA9B0000}"/>
    <cellStyle name="Notas 2 8 4 2" xfId="32761" xr:uid="{00000000-0005-0000-0000-0000AB9B0000}"/>
    <cellStyle name="Notas 2 8 5" xfId="10694" xr:uid="{00000000-0005-0000-0000-0000AC9B0000}"/>
    <cellStyle name="Notas 2 8 6" xfId="22835" xr:uid="{00000000-0005-0000-0000-0000AD9B0000}"/>
    <cellStyle name="Notas 2 8 7" xfId="37665" xr:uid="{00000000-0005-0000-0000-0000AE9B0000}"/>
    <cellStyle name="Notas 2 8 8" xfId="42733" xr:uid="{E8D85B74-AF37-41C1-A5EF-1A9B1D26CD6F}"/>
    <cellStyle name="Notas 2 9" xfId="5187" xr:uid="{00000000-0005-0000-0000-0000AF9B0000}"/>
    <cellStyle name="Notas 2 9 2" xfId="19573" xr:uid="{00000000-0005-0000-0000-0000B09B0000}"/>
    <cellStyle name="Notas 2 9 3" xfId="19234" xr:uid="{00000000-0005-0000-0000-0000B19B0000}"/>
    <cellStyle name="Note" xfId="76" xr:uid="{00000000-0005-0000-0000-0000B29B0000}"/>
    <cellStyle name="Note 2" xfId="96" xr:uid="{00000000-0005-0000-0000-0000B39B0000}"/>
    <cellStyle name="Note 3" xfId="173" xr:uid="{00000000-0005-0000-0000-0000B49B0000}"/>
    <cellStyle name="Note 4" xfId="495" xr:uid="{00000000-0005-0000-0000-0000B59B0000}"/>
    <cellStyle name="Note 5" xfId="5129" xr:uid="{00000000-0005-0000-0000-0000B69B0000}"/>
    <cellStyle name="Note 6" xfId="19499" xr:uid="{00000000-0005-0000-0000-0000B79B0000}"/>
    <cellStyle name="Output" xfId="77" xr:uid="{00000000-0005-0000-0000-0000B89B0000}"/>
    <cellStyle name="Porcentaje" xfId="78" builtinId="5"/>
    <cellStyle name="Porcentaje 2" xfId="95" xr:uid="{00000000-0005-0000-0000-0000BA9B0000}"/>
    <cellStyle name="Porcentaje 2 10" xfId="803" xr:uid="{00000000-0005-0000-0000-0000BB9B0000}"/>
    <cellStyle name="Porcentaje 2 10 2" xfId="2652" xr:uid="{00000000-0005-0000-0000-0000BC9B0000}"/>
    <cellStyle name="Porcentaje 2 10 2 2" xfId="5090" xr:uid="{00000000-0005-0000-0000-0000BD9B0000}"/>
    <cellStyle name="Porcentaje 2 10 2 2 2" xfId="19200" xr:uid="{00000000-0005-0000-0000-0000BE9B0000}"/>
    <cellStyle name="Porcentaje 2 10 2 2 2 2" xfId="32093" xr:uid="{00000000-0005-0000-0000-0000BF9B0000}"/>
    <cellStyle name="Porcentaje 2 10 2 2 3" xfId="14911" xr:uid="{00000000-0005-0000-0000-0000C09B0000}"/>
    <cellStyle name="Porcentaje 2 10 2 2 3 2" xfId="36978" xr:uid="{00000000-0005-0000-0000-0000C19B0000}"/>
    <cellStyle name="Porcentaje 2 10 2 2 4" xfId="10033" xr:uid="{00000000-0005-0000-0000-0000C29B0000}"/>
    <cellStyle name="Porcentaje 2 10 2 2 5" xfId="27158" xr:uid="{00000000-0005-0000-0000-0000C39B0000}"/>
    <cellStyle name="Porcentaje 2 10 2 2 6" xfId="41987" xr:uid="{00000000-0005-0000-0000-0000C49B0000}"/>
    <cellStyle name="Porcentaje 2 10 2 2 7" xfId="47050" xr:uid="{5349E04B-CFC2-4FAF-80AF-51DA8A8AA5DA}"/>
    <cellStyle name="Porcentaje 2 10 2 3" xfId="7564" xr:uid="{00000000-0005-0000-0000-0000C59B0000}"/>
    <cellStyle name="Porcentaje 2 10 2 3 2" xfId="29657" xr:uid="{00000000-0005-0000-0000-0000C69B0000}"/>
    <cellStyle name="Porcentaje 2 10 2 4" xfId="16726" xr:uid="{00000000-0005-0000-0000-0000C79B0000}"/>
    <cellStyle name="Porcentaje 2 10 2 4 2" xfId="34542" xr:uid="{00000000-0005-0000-0000-0000C89B0000}"/>
    <cellStyle name="Porcentaje 2 10 2 5" xfId="21967" xr:uid="{00000000-0005-0000-0000-0000C99B0000}"/>
    <cellStyle name="Porcentaje 2 10 2 6" xfId="12475" xr:uid="{00000000-0005-0000-0000-0000CA9B0000}"/>
    <cellStyle name="Porcentaje 2 10 2 7" xfId="24616" xr:uid="{00000000-0005-0000-0000-0000CB9B0000}"/>
    <cellStyle name="Porcentaje 2 10 2 8" xfId="39446" xr:uid="{00000000-0005-0000-0000-0000CC9B0000}"/>
    <cellStyle name="Porcentaje 2 10 2 9" xfId="44514" xr:uid="{134E1CF1-3412-4FBB-B23F-B891DD3682C9}"/>
    <cellStyle name="Porcentaje 2 11" xfId="822" xr:uid="{00000000-0005-0000-0000-0000CD9B0000}"/>
    <cellStyle name="Porcentaje 2 11 10" xfId="22793" xr:uid="{00000000-0005-0000-0000-0000CE9B0000}"/>
    <cellStyle name="Porcentaje 2 11 11" xfId="37623" xr:uid="{00000000-0005-0000-0000-0000CF9B0000}"/>
    <cellStyle name="Porcentaje 2 11 12" xfId="42691" xr:uid="{3D25834E-F054-48B1-819D-02FBDA2785F3}"/>
    <cellStyle name="Porcentaje 2 11 2" xfId="2376" xr:uid="{00000000-0005-0000-0000-0000D09B0000}"/>
    <cellStyle name="Porcentaje 2 11 2 2" xfId="4818" xr:uid="{00000000-0005-0000-0000-0000D19B0000}"/>
    <cellStyle name="Porcentaje 2 11 2 2 2" xfId="18928" xr:uid="{00000000-0005-0000-0000-0000D29B0000}"/>
    <cellStyle name="Porcentaje 2 11 2 2 2 2" xfId="31821" xr:uid="{00000000-0005-0000-0000-0000D39B0000}"/>
    <cellStyle name="Porcentaje 2 11 2 2 3" xfId="14639" xr:uid="{00000000-0005-0000-0000-0000D49B0000}"/>
    <cellStyle name="Porcentaje 2 11 2 2 3 2" xfId="36706" xr:uid="{00000000-0005-0000-0000-0000D59B0000}"/>
    <cellStyle name="Porcentaje 2 11 2 2 4" xfId="9761" xr:uid="{00000000-0005-0000-0000-0000D69B0000}"/>
    <cellStyle name="Porcentaje 2 11 2 2 5" xfId="26886" xr:uid="{00000000-0005-0000-0000-0000D79B0000}"/>
    <cellStyle name="Porcentaje 2 11 2 2 6" xfId="41715" xr:uid="{00000000-0005-0000-0000-0000D89B0000}"/>
    <cellStyle name="Porcentaje 2 11 2 2 7" xfId="46778" xr:uid="{E28AC549-B3DC-41BE-8714-72158FC65BE1}"/>
    <cellStyle name="Porcentaje 2 11 2 3" xfId="7292" xr:uid="{00000000-0005-0000-0000-0000D99B0000}"/>
    <cellStyle name="Porcentaje 2 11 2 3 2" xfId="29385" xr:uid="{00000000-0005-0000-0000-0000DA9B0000}"/>
    <cellStyle name="Porcentaje 2 11 2 4" xfId="16453" xr:uid="{00000000-0005-0000-0000-0000DB9B0000}"/>
    <cellStyle name="Porcentaje 2 11 2 4 2" xfId="34270" xr:uid="{00000000-0005-0000-0000-0000DC9B0000}"/>
    <cellStyle name="Porcentaje 2 11 2 5" xfId="21694" xr:uid="{00000000-0005-0000-0000-0000DD9B0000}"/>
    <cellStyle name="Porcentaje 2 11 2 6" xfId="12203" xr:uid="{00000000-0005-0000-0000-0000DE9B0000}"/>
    <cellStyle name="Porcentaje 2 11 2 7" xfId="24344" xr:uid="{00000000-0005-0000-0000-0000DF9B0000}"/>
    <cellStyle name="Porcentaje 2 11 2 8" xfId="39174" xr:uid="{00000000-0005-0000-0000-0000E09B0000}"/>
    <cellStyle name="Porcentaje 2 11 2 9" xfId="44242" xr:uid="{7DB932D8-9AC6-4ACC-B6E1-56D0E7988B43}"/>
    <cellStyle name="Porcentaje 2 11 3" xfId="2653" xr:uid="{00000000-0005-0000-0000-0000E19B0000}"/>
    <cellStyle name="Porcentaje 2 11 4" xfId="1763" xr:uid="{00000000-0005-0000-0000-0000E29B0000}"/>
    <cellStyle name="Porcentaje 2 11 4 2" xfId="4205" xr:uid="{00000000-0005-0000-0000-0000E39B0000}"/>
    <cellStyle name="Porcentaje 2 11 4 2 2" xfId="18315" xr:uid="{00000000-0005-0000-0000-0000E49B0000}"/>
    <cellStyle name="Porcentaje 2 11 4 2 2 2" xfId="31208" xr:uid="{00000000-0005-0000-0000-0000E59B0000}"/>
    <cellStyle name="Porcentaje 2 11 4 2 3" xfId="14026" xr:uid="{00000000-0005-0000-0000-0000E69B0000}"/>
    <cellStyle name="Porcentaje 2 11 4 2 3 2" xfId="36093" xr:uid="{00000000-0005-0000-0000-0000E79B0000}"/>
    <cellStyle name="Porcentaje 2 11 4 2 4" xfId="9148" xr:uid="{00000000-0005-0000-0000-0000E89B0000}"/>
    <cellStyle name="Porcentaje 2 11 4 2 5" xfId="26273" xr:uid="{00000000-0005-0000-0000-0000E99B0000}"/>
    <cellStyle name="Porcentaje 2 11 4 2 6" xfId="41102" xr:uid="{00000000-0005-0000-0000-0000EA9B0000}"/>
    <cellStyle name="Porcentaje 2 11 4 2 7" xfId="46165" xr:uid="{31250FD4-E15C-4D5A-BA42-EECB97A54581}"/>
    <cellStyle name="Porcentaje 2 11 4 3" xfId="6679" xr:uid="{00000000-0005-0000-0000-0000EB9B0000}"/>
    <cellStyle name="Porcentaje 2 11 4 3 2" xfId="28772" xr:uid="{00000000-0005-0000-0000-0000EC9B0000}"/>
    <cellStyle name="Porcentaje 2 11 4 4" xfId="21081" xr:uid="{00000000-0005-0000-0000-0000ED9B0000}"/>
    <cellStyle name="Porcentaje 2 11 4 4 2" xfId="33657" xr:uid="{00000000-0005-0000-0000-0000EE9B0000}"/>
    <cellStyle name="Porcentaje 2 11 4 5" xfId="11590" xr:uid="{00000000-0005-0000-0000-0000EF9B0000}"/>
    <cellStyle name="Porcentaje 2 11 4 6" xfId="23731" xr:uid="{00000000-0005-0000-0000-0000F09B0000}"/>
    <cellStyle name="Porcentaje 2 11 4 7" xfId="38561" xr:uid="{00000000-0005-0000-0000-0000F19B0000}"/>
    <cellStyle name="Porcentaje 2 11 4 8" xfId="43629" xr:uid="{ADC2757A-3CEE-438C-95D7-F829D5F87D4F}"/>
    <cellStyle name="Porcentaje 2 11 5" xfId="3267" xr:uid="{00000000-0005-0000-0000-0000F29B0000}"/>
    <cellStyle name="Porcentaje 2 11 5 2" xfId="17377" xr:uid="{00000000-0005-0000-0000-0000F39B0000}"/>
    <cellStyle name="Porcentaje 2 11 5 2 2" xfId="30270" xr:uid="{00000000-0005-0000-0000-0000F49B0000}"/>
    <cellStyle name="Porcentaje 2 11 5 3" xfId="13088" xr:uid="{00000000-0005-0000-0000-0000F59B0000}"/>
    <cellStyle name="Porcentaje 2 11 5 3 2" xfId="35155" xr:uid="{00000000-0005-0000-0000-0000F69B0000}"/>
    <cellStyle name="Porcentaje 2 11 5 4" xfId="8210" xr:uid="{00000000-0005-0000-0000-0000F79B0000}"/>
    <cellStyle name="Porcentaje 2 11 5 5" xfId="25335" xr:uid="{00000000-0005-0000-0000-0000F89B0000}"/>
    <cellStyle name="Porcentaje 2 11 5 6" xfId="40164" xr:uid="{00000000-0005-0000-0000-0000F99B0000}"/>
    <cellStyle name="Porcentaje 2 11 5 7" xfId="45227" xr:uid="{FB18AE68-E018-4F86-8651-A71B0DCCE713}"/>
    <cellStyle name="Porcentaje 2 11 6" xfId="5741" xr:uid="{00000000-0005-0000-0000-0000FA9B0000}"/>
    <cellStyle name="Porcentaje 2 11 6 2" xfId="27834" xr:uid="{00000000-0005-0000-0000-0000FB9B0000}"/>
    <cellStyle name="Porcentaje 2 11 7" xfId="15840" xr:uid="{00000000-0005-0000-0000-0000FC9B0000}"/>
    <cellStyle name="Porcentaje 2 11 7 2" xfId="32719" xr:uid="{00000000-0005-0000-0000-0000FD9B0000}"/>
    <cellStyle name="Porcentaje 2 11 8" xfId="20143" xr:uid="{00000000-0005-0000-0000-0000FE9B0000}"/>
    <cellStyle name="Porcentaje 2 11 9" xfId="10652" xr:uid="{00000000-0005-0000-0000-0000FF9B0000}"/>
    <cellStyle name="Porcentaje 2 12" xfId="1161" xr:uid="{00000000-0005-0000-0000-0000009C0000}"/>
    <cellStyle name="Porcentaje 2 12 2" xfId="3606" xr:uid="{00000000-0005-0000-0000-0000019C0000}"/>
    <cellStyle name="Porcentaje 2 12 2 2" xfId="17716" xr:uid="{00000000-0005-0000-0000-0000029C0000}"/>
    <cellStyle name="Porcentaje 2 12 2 2 2" xfId="30609" xr:uid="{00000000-0005-0000-0000-0000039C0000}"/>
    <cellStyle name="Porcentaje 2 12 2 3" xfId="13427" xr:uid="{00000000-0005-0000-0000-0000049C0000}"/>
    <cellStyle name="Porcentaje 2 12 2 3 2" xfId="35494" xr:uid="{00000000-0005-0000-0000-0000059C0000}"/>
    <cellStyle name="Porcentaje 2 12 2 4" xfId="8549" xr:uid="{00000000-0005-0000-0000-0000069C0000}"/>
    <cellStyle name="Porcentaje 2 12 2 5" xfId="25674" xr:uid="{00000000-0005-0000-0000-0000079C0000}"/>
    <cellStyle name="Porcentaje 2 12 2 6" xfId="40503" xr:uid="{00000000-0005-0000-0000-0000089C0000}"/>
    <cellStyle name="Porcentaje 2 12 2 7" xfId="45566" xr:uid="{73FF17F4-F4B0-4A71-827E-A90815D942A0}"/>
    <cellStyle name="Porcentaje 2 12 3" xfId="6080" xr:uid="{00000000-0005-0000-0000-0000099C0000}"/>
    <cellStyle name="Porcentaje 2 12 3 2" xfId="28173" xr:uid="{00000000-0005-0000-0000-00000A9C0000}"/>
    <cellStyle name="Porcentaje 2 12 4" xfId="15223" xr:uid="{00000000-0005-0000-0000-00000B9C0000}"/>
    <cellStyle name="Porcentaje 2 12 4 2" xfId="33058" xr:uid="{00000000-0005-0000-0000-00000C9C0000}"/>
    <cellStyle name="Porcentaje 2 12 5" xfId="20482" xr:uid="{00000000-0005-0000-0000-00000D9C0000}"/>
    <cellStyle name="Porcentaje 2 12 6" xfId="10991" xr:uid="{00000000-0005-0000-0000-00000E9C0000}"/>
    <cellStyle name="Porcentaje 2 12 7" xfId="23132" xr:uid="{00000000-0005-0000-0000-00000F9C0000}"/>
    <cellStyle name="Porcentaje 2 12 8" xfId="37962" xr:uid="{00000000-0005-0000-0000-0000109C0000}"/>
    <cellStyle name="Porcentaje 2 12 9" xfId="43030" xr:uid="{AD6A6749-143B-407F-AA6B-9188F36D1E78}"/>
    <cellStyle name="Porcentaje 2 13" xfId="1767" xr:uid="{00000000-0005-0000-0000-0000119C0000}"/>
    <cellStyle name="Porcentaje 2 13 2" xfId="4209" xr:uid="{00000000-0005-0000-0000-0000129C0000}"/>
    <cellStyle name="Porcentaje 2 13 2 2" xfId="18319" xr:uid="{00000000-0005-0000-0000-0000139C0000}"/>
    <cellStyle name="Porcentaje 2 13 2 2 2" xfId="31212" xr:uid="{00000000-0005-0000-0000-0000149C0000}"/>
    <cellStyle name="Porcentaje 2 13 2 3" xfId="14030" xr:uid="{00000000-0005-0000-0000-0000159C0000}"/>
    <cellStyle name="Porcentaje 2 13 2 3 2" xfId="36097" xr:uid="{00000000-0005-0000-0000-0000169C0000}"/>
    <cellStyle name="Porcentaje 2 13 2 4" xfId="9152" xr:uid="{00000000-0005-0000-0000-0000179C0000}"/>
    <cellStyle name="Porcentaje 2 13 2 5" xfId="26277" xr:uid="{00000000-0005-0000-0000-0000189C0000}"/>
    <cellStyle name="Porcentaje 2 13 2 6" xfId="41106" xr:uid="{00000000-0005-0000-0000-0000199C0000}"/>
    <cellStyle name="Porcentaje 2 13 2 7" xfId="46169" xr:uid="{4CECE04D-D3E5-4C69-A6DD-593B45A8862B}"/>
    <cellStyle name="Porcentaje 2 13 3" xfId="6683" xr:uid="{00000000-0005-0000-0000-00001A9C0000}"/>
    <cellStyle name="Porcentaje 2 13 3 2" xfId="28776" xr:uid="{00000000-0005-0000-0000-00001B9C0000}"/>
    <cellStyle name="Porcentaje 2 13 4" xfId="15844" xr:uid="{00000000-0005-0000-0000-00001C9C0000}"/>
    <cellStyle name="Porcentaje 2 13 4 2" xfId="33661" xr:uid="{00000000-0005-0000-0000-00001D9C0000}"/>
    <cellStyle name="Porcentaje 2 13 5" xfId="21085" xr:uid="{00000000-0005-0000-0000-00001E9C0000}"/>
    <cellStyle name="Porcentaje 2 13 6" xfId="11594" xr:uid="{00000000-0005-0000-0000-00001F9C0000}"/>
    <cellStyle name="Porcentaje 2 13 7" xfId="23735" xr:uid="{00000000-0005-0000-0000-0000209C0000}"/>
    <cellStyle name="Porcentaje 2 13 8" xfId="38565" xr:uid="{00000000-0005-0000-0000-0000219C0000}"/>
    <cellStyle name="Porcentaje 2 13 9" xfId="43633" xr:uid="{04D84D9D-FD86-40F6-8D67-4D2A86E839B3}"/>
    <cellStyle name="Porcentaje 2 14" xfId="1773" xr:uid="{00000000-0005-0000-0000-0000229C0000}"/>
    <cellStyle name="Porcentaje 2 14 2" xfId="4215" xr:uid="{00000000-0005-0000-0000-0000239C0000}"/>
    <cellStyle name="Porcentaje 2 14 2 2" xfId="18325" xr:uid="{00000000-0005-0000-0000-0000249C0000}"/>
    <cellStyle name="Porcentaje 2 14 2 2 2" xfId="31218" xr:uid="{00000000-0005-0000-0000-0000259C0000}"/>
    <cellStyle name="Porcentaje 2 14 2 3" xfId="14036" xr:uid="{00000000-0005-0000-0000-0000269C0000}"/>
    <cellStyle name="Porcentaje 2 14 2 3 2" xfId="36103" xr:uid="{00000000-0005-0000-0000-0000279C0000}"/>
    <cellStyle name="Porcentaje 2 14 2 4" xfId="9158" xr:uid="{00000000-0005-0000-0000-0000289C0000}"/>
    <cellStyle name="Porcentaje 2 14 2 5" xfId="26283" xr:uid="{00000000-0005-0000-0000-0000299C0000}"/>
    <cellStyle name="Porcentaje 2 14 2 6" xfId="41112" xr:uid="{00000000-0005-0000-0000-00002A9C0000}"/>
    <cellStyle name="Porcentaje 2 14 2 7" xfId="46175" xr:uid="{8B0DB9D8-4E2F-4A3D-A749-89D237F4956C}"/>
    <cellStyle name="Porcentaje 2 14 3" xfId="6689" xr:uid="{00000000-0005-0000-0000-00002B9C0000}"/>
    <cellStyle name="Porcentaje 2 14 3 2" xfId="28782" xr:uid="{00000000-0005-0000-0000-00002C9C0000}"/>
    <cellStyle name="Porcentaje 2 14 4" xfId="15850" xr:uid="{00000000-0005-0000-0000-00002D9C0000}"/>
    <cellStyle name="Porcentaje 2 14 4 2" xfId="33667" xr:uid="{00000000-0005-0000-0000-00002E9C0000}"/>
    <cellStyle name="Porcentaje 2 14 5" xfId="21091" xr:uid="{00000000-0005-0000-0000-00002F9C0000}"/>
    <cellStyle name="Porcentaje 2 14 6" xfId="11600" xr:uid="{00000000-0005-0000-0000-0000309C0000}"/>
    <cellStyle name="Porcentaje 2 14 7" xfId="23741" xr:uid="{00000000-0005-0000-0000-0000319C0000}"/>
    <cellStyle name="Porcentaje 2 14 8" xfId="38571" xr:uid="{00000000-0005-0000-0000-0000329C0000}"/>
    <cellStyle name="Porcentaje 2 14 9" xfId="43639" xr:uid="{DC1AE9E3-9CF5-4AF1-9733-5DA6370031EF}"/>
    <cellStyle name="Porcentaje 2 15" xfId="1777" xr:uid="{00000000-0005-0000-0000-0000339C0000}"/>
    <cellStyle name="Porcentaje 2 15 2" xfId="4219" xr:uid="{00000000-0005-0000-0000-0000349C0000}"/>
    <cellStyle name="Porcentaje 2 15 2 2" xfId="18329" xr:uid="{00000000-0005-0000-0000-0000359C0000}"/>
    <cellStyle name="Porcentaje 2 15 2 2 2" xfId="31222" xr:uid="{00000000-0005-0000-0000-0000369C0000}"/>
    <cellStyle name="Porcentaje 2 15 2 3" xfId="14040" xr:uid="{00000000-0005-0000-0000-0000379C0000}"/>
    <cellStyle name="Porcentaje 2 15 2 3 2" xfId="36107" xr:uid="{00000000-0005-0000-0000-0000389C0000}"/>
    <cellStyle name="Porcentaje 2 15 2 4" xfId="9162" xr:uid="{00000000-0005-0000-0000-0000399C0000}"/>
    <cellStyle name="Porcentaje 2 15 2 5" xfId="26287" xr:uid="{00000000-0005-0000-0000-00003A9C0000}"/>
    <cellStyle name="Porcentaje 2 15 2 6" xfId="41116" xr:uid="{00000000-0005-0000-0000-00003B9C0000}"/>
    <cellStyle name="Porcentaje 2 15 2 7" xfId="46179" xr:uid="{CBBEFCAA-57D2-4C4C-AF1D-31A35B77D34A}"/>
    <cellStyle name="Porcentaje 2 15 3" xfId="6693" xr:uid="{00000000-0005-0000-0000-00003C9C0000}"/>
    <cellStyle name="Porcentaje 2 15 3 2" xfId="28786" xr:uid="{00000000-0005-0000-0000-00003D9C0000}"/>
    <cellStyle name="Porcentaje 2 15 4" xfId="15854" xr:uid="{00000000-0005-0000-0000-00003E9C0000}"/>
    <cellStyle name="Porcentaje 2 15 4 2" xfId="33671" xr:uid="{00000000-0005-0000-0000-00003F9C0000}"/>
    <cellStyle name="Porcentaje 2 15 5" xfId="21095" xr:uid="{00000000-0005-0000-0000-0000409C0000}"/>
    <cellStyle name="Porcentaje 2 15 6" xfId="11604" xr:uid="{00000000-0005-0000-0000-0000419C0000}"/>
    <cellStyle name="Porcentaje 2 15 7" xfId="23745" xr:uid="{00000000-0005-0000-0000-0000429C0000}"/>
    <cellStyle name="Porcentaje 2 15 8" xfId="38575" xr:uid="{00000000-0005-0000-0000-0000439C0000}"/>
    <cellStyle name="Porcentaje 2 15 9" xfId="43643" xr:uid="{F4D22BDF-E636-4C33-9E27-77144BC8AD8B}"/>
    <cellStyle name="Porcentaje 2 16" xfId="2481" xr:uid="{00000000-0005-0000-0000-0000449C0000}"/>
    <cellStyle name="Porcentaje 2 16 2" xfId="4923" xr:uid="{00000000-0005-0000-0000-0000459C0000}"/>
    <cellStyle name="Porcentaje 2 16 2 2" xfId="19033" xr:uid="{00000000-0005-0000-0000-0000469C0000}"/>
    <cellStyle name="Porcentaje 2 16 2 2 2" xfId="31926" xr:uid="{00000000-0005-0000-0000-0000479C0000}"/>
    <cellStyle name="Porcentaje 2 16 2 3" xfId="14744" xr:uid="{00000000-0005-0000-0000-0000489C0000}"/>
    <cellStyle name="Porcentaje 2 16 2 3 2" xfId="36811" xr:uid="{00000000-0005-0000-0000-0000499C0000}"/>
    <cellStyle name="Porcentaje 2 16 2 4" xfId="9866" xr:uid="{00000000-0005-0000-0000-00004A9C0000}"/>
    <cellStyle name="Porcentaje 2 16 2 5" xfId="26991" xr:uid="{00000000-0005-0000-0000-00004B9C0000}"/>
    <cellStyle name="Porcentaje 2 16 2 6" xfId="41820" xr:uid="{00000000-0005-0000-0000-00004C9C0000}"/>
    <cellStyle name="Porcentaje 2 16 2 7" xfId="46883" xr:uid="{E0CCFFE4-4537-435C-8FEF-96658058FE56}"/>
    <cellStyle name="Porcentaje 2 16 3" xfId="7397" xr:uid="{00000000-0005-0000-0000-00004D9C0000}"/>
    <cellStyle name="Porcentaje 2 16 3 2" xfId="29490" xr:uid="{00000000-0005-0000-0000-00004E9C0000}"/>
    <cellStyle name="Porcentaje 2 16 4" xfId="16558" xr:uid="{00000000-0005-0000-0000-00004F9C0000}"/>
    <cellStyle name="Porcentaje 2 16 4 2" xfId="34375" xr:uid="{00000000-0005-0000-0000-0000509C0000}"/>
    <cellStyle name="Porcentaje 2 16 5" xfId="21799" xr:uid="{00000000-0005-0000-0000-0000519C0000}"/>
    <cellStyle name="Porcentaje 2 16 6" xfId="12308" xr:uid="{00000000-0005-0000-0000-0000529C0000}"/>
    <cellStyle name="Porcentaje 2 16 7" xfId="24449" xr:uid="{00000000-0005-0000-0000-0000539C0000}"/>
    <cellStyle name="Porcentaje 2 16 8" xfId="39279" xr:uid="{00000000-0005-0000-0000-0000549C0000}"/>
    <cellStyle name="Porcentaje 2 16 9" xfId="44347" xr:uid="{F40C5B72-9A17-43E2-B243-58DFAA91BDCF}"/>
    <cellStyle name="Porcentaje 2 17" xfId="5104" xr:uid="{00000000-0005-0000-0000-0000559C0000}"/>
    <cellStyle name="Porcentaje 2 17 2" xfId="7578" xr:uid="{00000000-0005-0000-0000-0000569C0000}"/>
    <cellStyle name="Porcentaje 2 17 2 2" xfId="19214" xr:uid="{00000000-0005-0000-0000-0000579C0000}"/>
    <cellStyle name="Porcentaje 2 17 2 3" xfId="27172" xr:uid="{00000000-0005-0000-0000-0000589C0000}"/>
    <cellStyle name="Porcentaje 2 17 2 4" xfId="42001" xr:uid="{00000000-0005-0000-0000-0000599C0000}"/>
    <cellStyle name="Porcentaje 2 17 2 5" xfId="47064" xr:uid="{82C8535C-0E1D-45F3-9704-80E78B52CB8F}"/>
    <cellStyle name="Porcentaje 2 17 3" xfId="21981" xr:uid="{00000000-0005-0000-0000-00005A9C0000}"/>
    <cellStyle name="Porcentaje 2 17 3 2" xfId="32107" xr:uid="{00000000-0005-0000-0000-00005B9C0000}"/>
    <cellStyle name="Porcentaje 2 17 4" xfId="14925" xr:uid="{00000000-0005-0000-0000-00005C9C0000}"/>
    <cellStyle name="Porcentaje 2 17 4 2" xfId="36992" xr:uid="{00000000-0005-0000-0000-00005D9C0000}"/>
    <cellStyle name="Porcentaje 2 17 5" xfId="24630" xr:uid="{00000000-0005-0000-0000-00005E9C0000}"/>
    <cellStyle name="Porcentaje 2 17 6" xfId="39460" xr:uid="{00000000-0005-0000-0000-00005F9C0000}"/>
    <cellStyle name="Porcentaje 2 17 7" xfId="44528" xr:uid="{A3BD9A6C-62CD-425D-B8F8-2E2FB57906E4}"/>
    <cellStyle name="Porcentaje 2 18" xfId="2668" xr:uid="{00000000-0005-0000-0000-0000609C0000}"/>
    <cellStyle name="Porcentaje 2 18 2" xfId="7629" xr:uid="{00000000-0005-0000-0000-0000619C0000}"/>
    <cellStyle name="Porcentaje 2 18 2 2" xfId="27223" xr:uid="{00000000-0005-0000-0000-0000629C0000}"/>
    <cellStyle name="Porcentaje 2 18 2 3" xfId="42052" xr:uid="{00000000-0005-0000-0000-0000639C0000}"/>
    <cellStyle name="Porcentaje 2 18 2 4" xfId="47114" xr:uid="{9B186154-94E9-4189-99D2-47BFCBDB525C}"/>
    <cellStyle name="Porcentaje 2 18 3" xfId="22031" xr:uid="{00000000-0005-0000-0000-0000649C0000}"/>
    <cellStyle name="Porcentaje 2 18 3 2" xfId="29671" xr:uid="{00000000-0005-0000-0000-0000659C0000}"/>
    <cellStyle name="Porcentaje 2 18 4" xfId="12489" xr:uid="{00000000-0005-0000-0000-0000669C0000}"/>
    <cellStyle name="Porcentaje 2 18 4 2" xfId="34556" xr:uid="{00000000-0005-0000-0000-0000679C0000}"/>
    <cellStyle name="Porcentaje 2 18 5" xfId="24681" xr:uid="{00000000-0005-0000-0000-0000689C0000}"/>
    <cellStyle name="Porcentaje 2 18 6" xfId="39510" xr:uid="{00000000-0005-0000-0000-0000699C0000}"/>
    <cellStyle name="Porcentaje 2 18 7" xfId="44578" xr:uid="{1284807F-7EE5-4AB5-86ED-A7C3DF28EAE4}"/>
    <cellStyle name="Porcentaje 2 19" xfId="7635" xr:uid="{00000000-0005-0000-0000-00006A9C0000}"/>
    <cellStyle name="Porcentaje 2 19 2" xfId="16741" xr:uid="{00000000-0005-0000-0000-00006B9C0000}"/>
    <cellStyle name="Porcentaje 2 19 3" xfId="24687" xr:uid="{00000000-0005-0000-0000-00006C9C0000}"/>
    <cellStyle name="Porcentaje 2 19 4" xfId="39516" xr:uid="{00000000-0005-0000-0000-00006D9C0000}"/>
    <cellStyle name="Porcentaje 2 19 5" xfId="44584" xr:uid="{CBC0E59B-0432-41F0-8351-8E4B1C7189DC}"/>
    <cellStyle name="Porcentaje 2 2" xfId="175" xr:uid="{00000000-0005-0000-0000-00006E9C0000}"/>
    <cellStyle name="Porcentaje 2 2 10" xfId="2482" xr:uid="{00000000-0005-0000-0000-00006F9C0000}"/>
    <cellStyle name="Porcentaje 2 2 10 2" xfId="4924" xr:uid="{00000000-0005-0000-0000-0000709C0000}"/>
    <cellStyle name="Porcentaje 2 2 10 2 2" xfId="19034" xr:uid="{00000000-0005-0000-0000-0000719C0000}"/>
    <cellStyle name="Porcentaje 2 2 10 2 2 2" xfId="31927" xr:uid="{00000000-0005-0000-0000-0000729C0000}"/>
    <cellStyle name="Porcentaje 2 2 10 2 3" xfId="14745" xr:uid="{00000000-0005-0000-0000-0000739C0000}"/>
    <cellStyle name="Porcentaje 2 2 10 2 3 2" xfId="36812" xr:uid="{00000000-0005-0000-0000-0000749C0000}"/>
    <cellStyle name="Porcentaje 2 2 10 2 4" xfId="9867" xr:uid="{00000000-0005-0000-0000-0000759C0000}"/>
    <cellStyle name="Porcentaje 2 2 10 2 5" xfId="26992" xr:uid="{00000000-0005-0000-0000-0000769C0000}"/>
    <cellStyle name="Porcentaje 2 2 10 2 6" xfId="41821" xr:uid="{00000000-0005-0000-0000-0000779C0000}"/>
    <cellStyle name="Porcentaje 2 2 10 2 7" xfId="46884" xr:uid="{CE4A02AA-EF42-438B-A79A-62DB37B5B48B}"/>
    <cellStyle name="Porcentaje 2 2 10 3" xfId="7398" xr:uid="{00000000-0005-0000-0000-0000789C0000}"/>
    <cellStyle name="Porcentaje 2 2 10 3 2" xfId="29491" xr:uid="{00000000-0005-0000-0000-0000799C0000}"/>
    <cellStyle name="Porcentaje 2 2 10 4" xfId="16559" xr:uid="{00000000-0005-0000-0000-00007A9C0000}"/>
    <cellStyle name="Porcentaje 2 2 10 4 2" xfId="34376" xr:uid="{00000000-0005-0000-0000-00007B9C0000}"/>
    <cellStyle name="Porcentaje 2 2 10 5" xfId="21800" xr:uid="{00000000-0005-0000-0000-00007C9C0000}"/>
    <cellStyle name="Porcentaje 2 2 10 6" xfId="12309" xr:uid="{00000000-0005-0000-0000-00007D9C0000}"/>
    <cellStyle name="Porcentaje 2 2 10 7" xfId="24450" xr:uid="{00000000-0005-0000-0000-00007E9C0000}"/>
    <cellStyle name="Porcentaje 2 2 10 8" xfId="39280" xr:uid="{00000000-0005-0000-0000-00007F9C0000}"/>
    <cellStyle name="Porcentaje 2 2 10 9" xfId="44348" xr:uid="{06B091EC-5C74-4863-A414-6466D7F392D8}"/>
    <cellStyle name="Porcentaje 2 2 11" xfId="936" xr:uid="{00000000-0005-0000-0000-0000809C0000}"/>
    <cellStyle name="Porcentaje 2 2 11 2" xfId="3381" xr:uid="{00000000-0005-0000-0000-0000819C0000}"/>
    <cellStyle name="Porcentaje 2 2 11 2 2" xfId="17491" xr:uid="{00000000-0005-0000-0000-0000829C0000}"/>
    <cellStyle name="Porcentaje 2 2 11 2 2 2" xfId="30384" xr:uid="{00000000-0005-0000-0000-0000839C0000}"/>
    <cellStyle name="Porcentaje 2 2 11 2 3" xfId="13202" xr:uid="{00000000-0005-0000-0000-0000849C0000}"/>
    <cellStyle name="Porcentaje 2 2 11 2 3 2" xfId="35269" xr:uid="{00000000-0005-0000-0000-0000859C0000}"/>
    <cellStyle name="Porcentaje 2 2 11 2 4" xfId="8324" xr:uid="{00000000-0005-0000-0000-0000869C0000}"/>
    <cellStyle name="Porcentaje 2 2 11 2 5" xfId="25449" xr:uid="{00000000-0005-0000-0000-0000879C0000}"/>
    <cellStyle name="Porcentaje 2 2 11 2 6" xfId="40278" xr:uid="{00000000-0005-0000-0000-0000889C0000}"/>
    <cellStyle name="Porcentaje 2 2 11 2 7" xfId="45341" xr:uid="{10594F16-36D0-4440-820B-6E1B8BE7D02C}"/>
    <cellStyle name="Porcentaje 2 2 11 3" xfId="5855" xr:uid="{00000000-0005-0000-0000-0000899C0000}"/>
    <cellStyle name="Porcentaje 2 2 11 3 2" xfId="27948" xr:uid="{00000000-0005-0000-0000-00008A9C0000}"/>
    <cellStyle name="Porcentaje 2 2 11 4" xfId="20257" xr:uid="{00000000-0005-0000-0000-00008B9C0000}"/>
    <cellStyle name="Porcentaje 2 2 11 4 2" xfId="32833" xr:uid="{00000000-0005-0000-0000-00008C9C0000}"/>
    <cellStyle name="Porcentaje 2 2 11 5" xfId="10766" xr:uid="{00000000-0005-0000-0000-00008D9C0000}"/>
    <cellStyle name="Porcentaje 2 2 11 6" xfId="22907" xr:uid="{00000000-0005-0000-0000-00008E9C0000}"/>
    <cellStyle name="Porcentaje 2 2 11 7" xfId="37737" xr:uid="{00000000-0005-0000-0000-00008F9C0000}"/>
    <cellStyle name="Porcentaje 2 2 11 8" xfId="42805" xr:uid="{D3AC77FB-5A01-4DF0-BD87-089DBB787983}"/>
    <cellStyle name="Porcentaje 2 2 12" xfId="2718" xr:uid="{00000000-0005-0000-0000-0000909C0000}"/>
    <cellStyle name="Porcentaje 2 2 12 2" xfId="7630" xr:uid="{00000000-0005-0000-0000-0000919C0000}"/>
    <cellStyle name="Porcentaje 2 2 12 2 2" xfId="27224" xr:uid="{00000000-0005-0000-0000-0000929C0000}"/>
    <cellStyle name="Porcentaje 2 2 12 2 3" xfId="42053" xr:uid="{00000000-0005-0000-0000-0000939C0000}"/>
    <cellStyle name="Porcentaje 2 2 12 2 4" xfId="47115" xr:uid="{F6934976-AD90-4591-A7A4-5E1C181766D8}"/>
    <cellStyle name="Porcentaje 2 2 12 3" xfId="22032" xr:uid="{00000000-0005-0000-0000-0000949C0000}"/>
    <cellStyle name="Porcentaje 2 2 12 3 2" xfId="29721" xr:uid="{00000000-0005-0000-0000-0000959C0000}"/>
    <cellStyle name="Porcentaje 2 2 12 4" xfId="12539" xr:uid="{00000000-0005-0000-0000-0000969C0000}"/>
    <cellStyle name="Porcentaje 2 2 12 4 2" xfId="34606" xr:uid="{00000000-0005-0000-0000-0000979C0000}"/>
    <cellStyle name="Porcentaje 2 2 12 5" xfId="24682" xr:uid="{00000000-0005-0000-0000-0000989C0000}"/>
    <cellStyle name="Porcentaje 2 2 12 6" xfId="39511" xr:uid="{00000000-0005-0000-0000-0000999C0000}"/>
    <cellStyle name="Porcentaje 2 2 12 7" xfId="44579" xr:uid="{F9AAF733-A848-4BF0-BF58-D8297CD1C422}"/>
    <cellStyle name="Porcentaje 2 2 13" xfId="5190" xr:uid="{00000000-0005-0000-0000-00009A9C0000}"/>
    <cellStyle name="Porcentaje 2 2 13 2" xfId="16785" xr:uid="{00000000-0005-0000-0000-00009B9C0000}"/>
    <cellStyle name="Porcentaje 2 2 13 3" xfId="24784" xr:uid="{00000000-0005-0000-0000-00009C9C0000}"/>
    <cellStyle name="Porcentaje 2 2 13 4" xfId="39613" xr:uid="{00000000-0005-0000-0000-00009D9C0000}"/>
    <cellStyle name="Porcentaje 2 2 13 5" xfId="44678" xr:uid="{5FBB1AEE-2C70-4414-BA65-2FCC9ED1CA7C}"/>
    <cellStyle name="Porcentaje 2 2 14" xfId="14998" xr:uid="{00000000-0005-0000-0000-00009E9C0000}"/>
    <cellStyle name="Porcentaje 2 2 14 2" xfId="27283" xr:uid="{00000000-0005-0000-0000-00009F9C0000}"/>
    <cellStyle name="Porcentaje 2 2 15" xfId="19328" xr:uid="{00000000-0005-0000-0000-0000A09C0000}"/>
    <cellStyle name="Porcentaje 2 2 15 2" xfId="32168" xr:uid="{00000000-0005-0000-0000-0000A19C0000}"/>
    <cellStyle name="Porcentaje 2 2 16" xfId="19576" xr:uid="{00000000-0005-0000-0000-0000A29C0000}"/>
    <cellStyle name="Porcentaje 2 2 17" xfId="10101" xr:uid="{00000000-0005-0000-0000-0000A39C0000}"/>
    <cellStyle name="Porcentaje 2 2 18" xfId="22113" xr:uid="{00000000-0005-0000-0000-0000A49C0000}"/>
    <cellStyle name="Porcentaje 2 2 19" xfId="22242" xr:uid="{00000000-0005-0000-0000-0000A59C0000}"/>
    <cellStyle name="Porcentaje 2 2 2" xfId="247" xr:uid="{00000000-0005-0000-0000-0000A69C0000}"/>
    <cellStyle name="Porcentaje 2 2 2 10" xfId="15057" xr:uid="{00000000-0005-0000-0000-0000A79C0000}"/>
    <cellStyle name="Porcentaje 2 2 2 10 2" xfId="32229" xr:uid="{00000000-0005-0000-0000-0000A89C0000}"/>
    <cellStyle name="Porcentaje 2 2 2 11" xfId="19387" xr:uid="{00000000-0005-0000-0000-0000A99C0000}"/>
    <cellStyle name="Porcentaje 2 2 2 12" xfId="19635" xr:uid="{00000000-0005-0000-0000-0000AA9C0000}"/>
    <cellStyle name="Porcentaje 2 2 2 13" xfId="10162" xr:uid="{00000000-0005-0000-0000-0000AB9C0000}"/>
    <cellStyle name="Porcentaje 2 2 2 14" xfId="22164" xr:uid="{00000000-0005-0000-0000-0000AC9C0000}"/>
    <cellStyle name="Porcentaje 2 2 2 15" xfId="22303" xr:uid="{00000000-0005-0000-0000-0000AD9C0000}"/>
    <cellStyle name="Porcentaje 2 2 2 16" xfId="37133" xr:uid="{00000000-0005-0000-0000-0000AE9C0000}"/>
    <cellStyle name="Porcentaje 2 2 2 17" xfId="42201" xr:uid="{A18BCC1B-FD10-41DD-801A-A23B09F85792}"/>
    <cellStyle name="Porcentaje 2 2 2 2" xfId="436" xr:uid="{00000000-0005-0000-0000-0000AF9C0000}"/>
    <cellStyle name="Porcentaje 2 2 2 2 10" xfId="22467" xr:uid="{00000000-0005-0000-0000-0000B09C0000}"/>
    <cellStyle name="Porcentaje 2 2 2 2 11" xfId="37297" xr:uid="{00000000-0005-0000-0000-0000B19C0000}"/>
    <cellStyle name="Porcentaje 2 2 2 2 12" xfId="42365" xr:uid="{86A1C1C1-52FB-4330-BC8E-78676D7A32C2}"/>
    <cellStyle name="Porcentaje 2 2 2 2 2" xfId="2050" xr:uid="{00000000-0005-0000-0000-0000B29C0000}"/>
    <cellStyle name="Porcentaje 2 2 2 2 2 2" xfId="4492" xr:uid="{00000000-0005-0000-0000-0000B39C0000}"/>
    <cellStyle name="Porcentaje 2 2 2 2 2 2 2" xfId="18602" xr:uid="{00000000-0005-0000-0000-0000B49C0000}"/>
    <cellStyle name="Porcentaje 2 2 2 2 2 2 2 2" xfId="31495" xr:uid="{00000000-0005-0000-0000-0000B59C0000}"/>
    <cellStyle name="Porcentaje 2 2 2 2 2 2 3" xfId="14313" xr:uid="{00000000-0005-0000-0000-0000B69C0000}"/>
    <cellStyle name="Porcentaje 2 2 2 2 2 2 3 2" xfId="36380" xr:uid="{00000000-0005-0000-0000-0000B79C0000}"/>
    <cellStyle name="Porcentaje 2 2 2 2 2 2 4" xfId="9435" xr:uid="{00000000-0005-0000-0000-0000B89C0000}"/>
    <cellStyle name="Porcentaje 2 2 2 2 2 2 5" xfId="26560" xr:uid="{00000000-0005-0000-0000-0000B99C0000}"/>
    <cellStyle name="Porcentaje 2 2 2 2 2 2 6" xfId="41389" xr:uid="{00000000-0005-0000-0000-0000BA9C0000}"/>
    <cellStyle name="Porcentaje 2 2 2 2 2 2 7" xfId="46452" xr:uid="{F240F573-14B9-4BD0-AAD0-F49BC34DC41C}"/>
    <cellStyle name="Porcentaje 2 2 2 2 2 3" xfId="6966" xr:uid="{00000000-0005-0000-0000-0000BB9C0000}"/>
    <cellStyle name="Porcentaje 2 2 2 2 2 3 2" xfId="29059" xr:uid="{00000000-0005-0000-0000-0000BC9C0000}"/>
    <cellStyle name="Porcentaje 2 2 2 2 2 4" xfId="16127" xr:uid="{00000000-0005-0000-0000-0000BD9C0000}"/>
    <cellStyle name="Porcentaje 2 2 2 2 2 4 2" xfId="33944" xr:uid="{00000000-0005-0000-0000-0000BE9C0000}"/>
    <cellStyle name="Porcentaje 2 2 2 2 2 5" xfId="21368" xr:uid="{00000000-0005-0000-0000-0000BF9C0000}"/>
    <cellStyle name="Porcentaje 2 2 2 2 2 6" xfId="11877" xr:uid="{00000000-0005-0000-0000-0000C09C0000}"/>
    <cellStyle name="Porcentaje 2 2 2 2 2 7" xfId="24018" xr:uid="{00000000-0005-0000-0000-0000C19C0000}"/>
    <cellStyle name="Porcentaje 2 2 2 2 2 8" xfId="38848" xr:uid="{00000000-0005-0000-0000-0000C29C0000}"/>
    <cellStyle name="Porcentaje 2 2 2 2 2 9" xfId="43916" xr:uid="{6E14F954-2468-4DB5-AF66-59E1774C3053}"/>
    <cellStyle name="Porcentaje 2 2 2 2 3" xfId="2654" xr:uid="{00000000-0005-0000-0000-0000C39C0000}"/>
    <cellStyle name="Porcentaje 2 2 2 2 3 2" xfId="5091" xr:uid="{00000000-0005-0000-0000-0000C49C0000}"/>
    <cellStyle name="Porcentaje 2 2 2 2 3 2 2" xfId="19201" xr:uid="{00000000-0005-0000-0000-0000C59C0000}"/>
    <cellStyle name="Porcentaje 2 2 2 2 3 2 2 2" xfId="32094" xr:uid="{00000000-0005-0000-0000-0000C69C0000}"/>
    <cellStyle name="Porcentaje 2 2 2 2 3 2 3" xfId="14912" xr:uid="{00000000-0005-0000-0000-0000C79C0000}"/>
    <cellStyle name="Porcentaje 2 2 2 2 3 2 3 2" xfId="36979" xr:uid="{00000000-0005-0000-0000-0000C89C0000}"/>
    <cellStyle name="Porcentaje 2 2 2 2 3 2 4" xfId="10034" xr:uid="{00000000-0005-0000-0000-0000C99C0000}"/>
    <cellStyle name="Porcentaje 2 2 2 2 3 2 5" xfId="27159" xr:uid="{00000000-0005-0000-0000-0000CA9C0000}"/>
    <cellStyle name="Porcentaje 2 2 2 2 3 2 6" xfId="41988" xr:uid="{00000000-0005-0000-0000-0000CB9C0000}"/>
    <cellStyle name="Porcentaje 2 2 2 2 3 2 7" xfId="47051" xr:uid="{59DBDD1B-2C94-4654-9BAB-F6521B3B4913}"/>
    <cellStyle name="Porcentaje 2 2 2 2 3 3" xfId="7565" xr:uid="{00000000-0005-0000-0000-0000CC9C0000}"/>
    <cellStyle name="Porcentaje 2 2 2 2 3 3 2" xfId="29658" xr:uid="{00000000-0005-0000-0000-0000CD9C0000}"/>
    <cellStyle name="Porcentaje 2 2 2 2 3 4" xfId="16727" xr:uid="{00000000-0005-0000-0000-0000CE9C0000}"/>
    <cellStyle name="Porcentaje 2 2 2 2 3 4 2" xfId="34543" xr:uid="{00000000-0005-0000-0000-0000CF9C0000}"/>
    <cellStyle name="Porcentaje 2 2 2 2 3 5" xfId="21968" xr:uid="{00000000-0005-0000-0000-0000D09C0000}"/>
    <cellStyle name="Porcentaje 2 2 2 2 3 6" xfId="12476" xr:uid="{00000000-0005-0000-0000-0000D19C0000}"/>
    <cellStyle name="Porcentaje 2 2 2 2 3 7" xfId="24617" xr:uid="{00000000-0005-0000-0000-0000D29C0000}"/>
    <cellStyle name="Porcentaje 2 2 2 2 3 8" xfId="39447" xr:uid="{00000000-0005-0000-0000-0000D39C0000}"/>
    <cellStyle name="Porcentaje 2 2 2 2 3 9" xfId="44515" xr:uid="{3DE1E47D-08A3-4310-BEC2-7D0F971C3D3E}"/>
    <cellStyle name="Porcentaje 2 2 2 2 4" xfId="1437" xr:uid="{00000000-0005-0000-0000-0000D49C0000}"/>
    <cellStyle name="Porcentaje 2 2 2 2 4 2" xfId="3879" xr:uid="{00000000-0005-0000-0000-0000D59C0000}"/>
    <cellStyle name="Porcentaje 2 2 2 2 4 2 2" xfId="17989" xr:uid="{00000000-0005-0000-0000-0000D69C0000}"/>
    <cellStyle name="Porcentaje 2 2 2 2 4 2 2 2" xfId="30882" xr:uid="{00000000-0005-0000-0000-0000D79C0000}"/>
    <cellStyle name="Porcentaje 2 2 2 2 4 2 3" xfId="13700" xr:uid="{00000000-0005-0000-0000-0000D89C0000}"/>
    <cellStyle name="Porcentaje 2 2 2 2 4 2 3 2" xfId="35767" xr:uid="{00000000-0005-0000-0000-0000D99C0000}"/>
    <cellStyle name="Porcentaje 2 2 2 2 4 2 4" xfId="8822" xr:uid="{00000000-0005-0000-0000-0000DA9C0000}"/>
    <cellStyle name="Porcentaje 2 2 2 2 4 2 5" xfId="25947" xr:uid="{00000000-0005-0000-0000-0000DB9C0000}"/>
    <cellStyle name="Porcentaje 2 2 2 2 4 2 6" xfId="40776" xr:uid="{00000000-0005-0000-0000-0000DC9C0000}"/>
    <cellStyle name="Porcentaje 2 2 2 2 4 2 7" xfId="45839" xr:uid="{66BA10F8-4E6E-405A-AA5B-3333190084A1}"/>
    <cellStyle name="Porcentaje 2 2 2 2 4 3" xfId="6353" xr:uid="{00000000-0005-0000-0000-0000DD9C0000}"/>
    <cellStyle name="Porcentaje 2 2 2 2 4 3 2" xfId="28446" xr:uid="{00000000-0005-0000-0000-0000DE9C0000}"/>
    <cellStyle name="Porcentaje 2 2 2 2 4 4" xfId="20755" xr:uid="{00000000-0005-0000-0000-0000DF9C0000}"/>
    <cellStyle name="Porcentaje 2 2 2 2 4 4 2" xfId="33331" xr:uid="{00000000-0005-0000-0000-0000E09C0000}"/>
    <cellStyle name="Porcentaje 2 2 2 2 4 5" xfId="11264" xr:uid="{00000000-0005-0000-0000-0000E19C0000}"/>
    <cellStyle name="Porcentaje 2 2 2 2 4 6" xfId="23405" xr:uid="{00000000-0005-0000-0000-0000E29C0000}"/>
    <cellStyle name="Porcentaje 2 2 2 2 4 7" xfId="38235" xr:uid="{00000000-0005-0000-0000-0000E39C0000}"/>
    <cellStyle name="Porcentaje 2 2 2 2 4 8" xfId="43303" xr:uid="{8622689C-7002-4B38-8358-B637C291D62C}"/>
    <cellStyle name="Porcentaje 2 2 2 2 5" xfId="2941" xr:uid="{00000000-0005-0000-0000-0000E49C0000}"/>
    <cellStyle name="Porcentaje 2 2 2 2 5 2" xfId="17051" xr:uid="{00000000-0005-0000-0000-0000E59C0000}"/>
    <cellStyle name="Porcentaje 2 2 2 2 5 2 2" xfId="29944" xr:uid="{00000000-0005-0000-0000-0000E69C0000}"/>
    <cellStyle name="Porcentaje 2 2 2 2 5 3" xfId="12762" xr:uid="{00000000-0005-0000-0000-0000E79C0000}"/>
    <cellStyle name="Porcentaje 2 2 2 2 5 3 2" xfId="34829" xr:uid="{00000000-0005-0000-0000-0000E89C0000}"/>
    <cellStyle name="Porcentaje 2 2 2 2 5 4" xfId="7884" xr:uid="{00000000-0005-0000-0000-0000E99C0000}"/>
    <cellStyle name="Porcentaje 2 2 2 2 5 5" xfId="25009" xr:uid="{00000000-0005-0000-0000-0000EA9C0000}"/>
    <cellStyle name="Porcentaje 2 2 2 2 5 6" xfId="39838" xr:uid="{00000000-0005-0000-0000-0000EB9C0000}"/>
    <cellStyle name="Porcentaje 2 2 2 2 5 7" xfId="44901" xr:uid="{A76D46A8-6467-484D-B0E9-C6729BDFA42A}"/>
    <cellStyle name="Porcentaje 2 2 2 2 6" xfId="5415" xr:uid="{00000000-0005-0000-0000-0000EC9C0000}"/>
    <cellStyle name="Porcentaje 2 2 2 2 6 2" xfId="27508" xr:uid="{00000000-0005-0000-0000-0000ED9C0000}"/>
    <cellStyle name="Porcentaje 2 2 2 2 7" xfId="15496" xr:uid="{00000000-0005-0000-0000-0000EE9C0000}"/>
    <cellStyle name="Porcentaje 2 2 2 2 7 2" xfId="32393" xr:uid="{00000000-0005-0000-0000-0000EF9C0000}"/>
    <cellStyle name="Porcentaje 2 2 2 2 8" xfId="19799" xr:uid="{00000000-0005-0000-0000-0000F09C0000}"/>
    <cellStyle name="Porcentaje 2 2 2 2 9" xfId="10326" xr:uid="{00000000-0005-0000-0000-0000F19C0000}"/>
    <cellStyle name="Porcentaje 2 2 2 3" xfId="805" xr:uid="{00000000-0005-0000-0000-0000F29C0000}"/>
    <cellStyle name="Porcentaje 2 2 2 4" xfId="1270" xr:uid="{00000000-0005-0000-0000-0000F39C0000}"/>
    <cellStyle name="Porcentaje 2 2 2 4 2" xfId="3715" xr:uid="{00000000-0005-0000-0000-0000F49C0000}"/>
    <cellStyle name="Porcentaje 2 2 2 4 2 2" xfId="17825" xr:uid="{00000000-0005-0000-0000-0000F59C0000}"/>
    <cellStyle name="Porcentaje 2 2 2 4 2 2 2" xfId="30718" xr:uid="{00000000-0005-0000-0000-0000F69C0000}"/>
    <cellStyle name="Porcentaje 2 2 2 4 2 3" xfId="13536" xr:uid="{00000000-0005-0000-0000-0000F79C0000}"/>
    <cellStyle name="Porcentaje 2 2 2 4 2 3 2" xfId="35603" xr:uid="{00000000-0005-0000-0000-0000F89C0000}"/>
    <cellStyle name="Porcentaje 2 2 2 4 2 4" xfId="8658" xr:uid="{00000000-0005-0000-0000-0000F99C0000}"/>
    <cellStyle name="Porcentaje 2 2 2 4 2 5" xfId="25783" xr:uid="{00000000-0005-0000-0000-0000FA9C0000}"/>
    <cellStyle name="Porcentaje 2 2 2 4 2 6" xfId="40612" xr:uid="{00000000-0005-0000-0000-0000FB9C0000}"/>
    <cellStyle name="Porcentaje 2 2 2 4 2 7" xfId="45675" xr:uid="{EE0F9C48-6598-46FA-9819-8EC3BE7D95B3}"/>
    <cellStyle name="Porcentaje 2 2 2 4 3" xfId="6189" xr:uid="{00000000-0005-0000-0000-0000FC9C0000}"/>
    <cellStyle name="Porcentaje 2 2 2 4 3 2" xfId="28282" xr:uid="{00000000-0005-0000-0000-0000FD9C0000}"/>
    <cellStyle name="Porcentaje 2 2 2 4 4" xfId="15332" xr:uid="{00000000-0005-0000-0000-0000FE9C0000}"/>
    <cellStyle name="Porcentaje 2 2 2 4 4 2" xfId="33167" xr:uid="{00000000-0005-0000-0000-0000FF9C0000}"/>
    <cellStyle name="Porcentaje 2 2 2 4 5" xfId="20591" xr:uid="{00000000-0005-0000-0000-0000009D0000}"/>
    <cellStyle name="Porcentaje 2 2 2 4 6" xfId="11100" xr:uid="{00000000-0005-0000-0000-0000019D0000}"/>
    <cellStyle name="Porcentaje 2 2 2 4 7" xfId="23241" xr:uid="{00000000-0005-0000-0000-0000029D0000}"/>
    <cellStyle name="Porcentaje 2 2 2 4 8" xfId="38071" xr:uid="{00000000-0005-0000-0000-0000039D0000}"/>
    <cellStyle name="Porcentaje 2 2 2 4 9" xfId="43139" xr:uid="{16317E3C-3403-4DF5-AF3C-A1E20FB19499}"/>
    <cellStyle name="Porcentaje 2 2 2 5" xfId="1886" xr:uid="{00000000-0005-0000-0000-0000049D0000}"/>
    <cellStyle name="Porcentaje 2 2 2 5 2" xfId="4328" xr:uid="{00000000-0005-0000-0000-0000059D0000}"/>
    <cellStyle name="Porcentaje 2 2 2 5 2 2" xfId="18438" xr:uid="{00000000-0005-0000-0000-0000069D0000}"/>
    <cellStyle name="Porcentaje 2 2 2 5 2 2 2" xfId="31331" xr:uid="{00000000-0005-0000-0000-0000079D0000}"/>
    <cellStyle name="Porcentaje 2 2 2 5 2 3" xfId="14149" xr:uid="{00000000-0005-0000-0000-0000089D0000}"/>
    <cellStyle name="Porcentaje 2 2 2 5 2 3 2" xfId="36216" xr:uid="{00000000-0005-0000-0000-0000099D0000}"/>
    <cellStyle name="Porcentaje 2 2 2 5 2 4" xfId="9271" xr:uid="{00000000-0005-0000-0000-00000A9D0000}"/>
    <cellStyle name="Porcentaje 2 2 2 5 2 5" xfId="26396" xr:uid="{00000000-0005-0000-0000-00000B9D0000}"/>
    <cellStyle name="Porcentaje 2 2 2 5 2 6" xfId="41225" xr:uid="{00000000-0005-0000-0000-00000C9D0000}"/>
    <cellStyle name="Porcentaje 2 2 2 5 2 7" xfId="46288" xr:uid="{B5C32399-FEBE-4BB0-816A-766927FAD962}"/>
    <cellStyle name="Porcentaje 2 2 2 5 3" xfId="6802" xr:uid="{00000000-0005-0000-0000-00000D9D0000}"/>
    <cellStyle name="Porcentaje 2 2 2 5 3 2" xfId="28895" xr:uid="{00000000-0005-0000-0000-00000E9D0000}"/>
    <cellStyle name="Porcentaje 2 2 2 5 4" xfId="15963" xr:uid="{00000000-0005-0000-0000-00000F9D0000}"/>
    <cellStyle name="Porcentaje 2 2 2 5 4 2" xfId="33780" xr:uid="{00000000-0005-0000-0000-0000109D0000}"/>
    <cellStyle name="Porcentaje 2 2 2 5 5" xfId="21204" xr:uid="{00000000-0005-0000-0000-0000119D0000}"/>
    <cellStyle name="Porcentaje 2 2 2 5 6" xfId="11713" xr:uid="{00000000-0005-0000-0000-0000129D0000}"/>
    <cellStyle name="Porcentaje 2 2 2 5 7" xfId="23854" xr:uid="{00000000-0005-0000-0000-0000139D0000}"/>
    <cellStyle name="Porcentaje 2 2 2 5 8" xfId="38684" xr:uid="{00000000-0005-0000-0000-0000149D0000}"/>
    <cellStyle name="Porcentaje 2 2 2 5 9" xfId="43752" xr:uid="{B59AE3AF-1EB4-4C3D-9C38-3E8322EACB75}"/>
    <cellStyle name="Porcentaje 2 2 2 6" xfId="2545" xr:uid="{00000000-0005-0000-0000-0000159D0000}"/>
    <cellStyle name="Porcentaje 2 2 2 6 2" xfId="4987" xr:uid="{00000000-0005-0000-0000-0000169D0000}"/>
    <cellStyle name="Porcentaje 2 2 2 6 2 2" xfId="19097" xr:uid="{00000000-0005-0000-0000-0000179D0000}"/>
    <cellStyle name="Porcentaje 2 2 2 6 2 2 2" xfId="31990" xr:uid="{00000000-0005-0000-0000-0000189D0000}"/>
    <cellStyle name="Porcentaje 2 2 2 6 2 3" xfId="14808" xr:uid="{00000000-0005-0000-0000-0000199D0000}"/>
    <cellStyle name="Porcentaje 2 2 2 6 2 3 2" xfId="36875" xr:uid="{00000000-0005-0000-0000-00001A9D0000}"/>
    <cellStyle name="Porcentaje 2 2 2 6 2 4" xfId="9930" xr:uid="{00000000-0005-0000-0000-00001B9D0000}"/>
    <cellStyle name="Porcentaje 2 2 2 6 2 5" xfId="27055" xr:uid="{00000000-0005-0000-0000-00001C9D0000}"/>
    <cellStyle name="Porcentaje 2 2 2 6 2 6" xfId="41884" xr:uid="{00000000-0005-0000-0000-00001D9D0000}"/>
    <cellStyle name="Porcentaje 2 2 2 6 2 7" xfId="46947" xr:uid="{D5D085DD-8FCB-4E78-962A-AF74142C8D67}"/>
    <cellStyle name="Porcentaje 2 2 2 6 3" xfId="7461" xr:uid="{00000000-0005-0000-0000-00001E9D0000}"/>
    <cellStyle name="Porcentaje 2 2 2 6 3 2" xfId="29554" xr:uid="{00000000-0005-0000-0000-00001F9D0000}"/>
    <cellStyle name="Porcentaje 2 2 2 6 4" xfId="16622" xr:uid="{00000000-0005-0000-0000-0000209D0000}"/>
    <cellStyle name="Porcentaje 2 2 2 6 4 2" xfId="34439" xr:uid="{00000000-0005-0000-0000-0000219D0000}"/>
    <cellStyle name="Porcentaje 2 2 2 6 5" xfId="21863" xr:uid="{00000000-0005-0000-0000-0000229D0000}"/>
    <cellStyle name="Porcentaje 2 2 2 6 6" xfId="12372" xr:uid="{00000000-0005-0000-0000-0000239D0000}"/>
    <cellStyle name="Porcentaje 2 2 2 6 7" xfId="24513" xr:uid="{00000000-0005-0000-0000-0000249D0000}"/>
    <cellStyle name="Porcentaje 2 2 2 6 8" xfId="39343" xr:uid="{00000000-0005-0000-0000-0000259D0000}"/>
    <cellStyle name="Porcentaje 2 2 2 6 9" xfId="44411" xr:uid="{653EAE8B-F696-4368-B4FE-5FDF6FF1DA6F}"/>
    <cellStyle name="Porcentaje 2 2 2 7" xfId="995" xr:uid="{00000000-0005-0000-0000-0000269D0000}"/>
    <cellStyle name="Porcentaje 2 2 2 7 2" xfId="3440" xr:uid="{00000000-0005-0000-0000-0000279D0000}"/>
    <cellStyle name="Porcentaje 2 2 2 7 2 2" xfId="17550" xr:uid="{00000000-0005-0000-0000-0000289D0000}"/>
    <cellStyle name="Porcentaje 2 2 2 7 2 2 2" xfId="30443" xr:uid="{00000000-0005-0000-0000-0000299D0000}"/>
    <cellStyle name="Porcentaje 2 2 2 7 2 3" xfId="13261" xr:uid="{00000000-0005-0000-0000-00002A9D0000}"/>
    <cellStyle name="Porcentaje 2 2 2 7 2 3 2" xfId="35328" xr:uid="{00000000-0005-0000-0000-00002B9D0000}"/>
    <cellStyle name="Porcentaje 2 2 2 7 2 4" xfId="8383" xr:uid="{00000000-0005-0000-0000-00002C9D0000}"/>
    <cellStyle name="Porcentaje 2 2 2 7 2 5" xfId="25508" xr:uid="{00000000-0005-0000-0000-00002D9D0000}"/>
    <cellStyle name="Porcentaje 2 2 2 7 2 6" xfId="40337" xr:uid="{00000000-0005-0000-0000-00002E9D0000}"/>
    <cellStyle name="Porcentaje 2 2 2 7 2 7" xfId="45400" xr:uid="{FD59BB21-7160-4ECC-AEF2-A5561E7476CF}"/>
    <cellStyle name="Porcentaje 2 2 2 7 3" xfId="5914" xr:uid="{00000000-0005-0000-0000-00002F9D0000}"/>
    <cellStyle name="Porcentaje 2 2 2 7 3 2" xfId="28007" xr:uid="{00000000-0005-0000-0000-0000309D0000}"/>
    <cellStyle name="Porcentaje 2 2 2 7 4" xfId="20316" xr:uid="{00000000-0005-0000-0000-0000319D0000}"/>
    <cellStyle name="Porcentaje 2 2 2 7 4 2" xfId="32892" xr:uid="{00000000-0005-0000-0000-0000329D0000}"/>
    <cellStyle name="Porcentaje 2 2 2 7 5" xfId="10825" xr:uid="{00000000-0005-0000-0000-0000339D0000}"/>
    <cellStyle name="Porcentaje 2 2 2 7 6" xfId="22966" xr:uid="{00000000-0005-0000-0000-0000349D0000}"/>
    <cellStyle name="Porcentaje 2 2 2 7 7" xfId="37796" xr:uid="{00000000-0005-0000-0000-0000359D0000}"/>
    <cellStyle name="Porcentaje 2 2 2 7 8" xfId="42864" xr:uid="{8CC1967F-8D19-46F3-97AC-460B6846BB4B}"/>
    <cellStyle name="Porcentaje 2 2 2 8" xfId="2777" xr:uid="{00000000-0005-0000-0000-0000369D0000}"/>
    <cellStyle name="Porcentaje 2 2 2 8 2" xfId="16887" xr:uid="{00000000-0005-0000-0000-0000379D0000}"/>
    <cellStyle name="Porcentaje 2 2 2 8 2 2" xfId="29780" xr:uid="{00000000-0005-0000-0000-0000389D0000}"/>
    <cellStyle name="Porcentaje 2 2 2 8 3" xfId="12598" xr:uid="{00000000-0005-0000-0000-0000399D0000}"/>
    <cellStyle name="Porcentaje 2 2 2 8 3 2" xfId="34665" xr:uid="{00000000-0005-0000-0000-00003A9D0000}"/>
    <cellStyle name="Porcentaje 2 2 2 8 4" xfId="7720" xr:uid="{00000000-0005-0000-0000-00003B9D0000}"/>
    <cellStyle name="Porcentaje 2 2 2 8 5" xfId="24845" xr:uid="{00000000-0005-0000-0000-00003C9D0000}"/>
    <cellStyle name="Porcentaje 2 2 2 8 6" xfId="39674" xr:uid="{00000000-0005-0000-0000-00003D9D0000}"/>
    <cellStyle name="Porcentaje 2 2 2 8 7" xfId="44737" xr:uid="{7FE22096-DD75-4C0C-AF1F-17ACD4E3B30D}"/>
    <cellStyle name="Porcentaje 2 2 2 9" xfId="5251" xr:uid="{00000000-0005-0000-0000-00003E9D0000}"/>
    <cellStyle name="Porcentaje 2 2 2 9 2" xfId="27344" xr:uid="{00000000-0005-0000-0000-00003F9D0000}"/>
    <cellStyle name="Porcentaje 2 2 20" xfId="37072" xr:uid="{00000000-0005-0000-0000-0000409D0000}"/>
    <cellStyle name="Porcentaje 2 2 21" xfId="42142" xr:uid="{118D6714-D95E-4587-A762-035FA24A70D8}"/>
    <cellStyle name="Porcentaje 2 2 3" xfId="256" xr:uid="{00000000-0005-0000-0000-0000419D0000}"/>
    <cellStyle name="Porcentaje 2 2 3 10" xfId="15066" xr:uid="{00000000-0005-0000-0000-0000429D0000}"/>
    <cellStyle name="Porcentaje 2 2 3 10 2" xfId="32238" xr:uid="{00000000-0005-0000-0000-0000439D0000}"/>
    <cellStyle name="Porcentaje 2 2 3 11" xfId="19396" xr:uid="{00000000-0005-0000-0000-0000449D0000}"/>
    <cellStyle name="Porcentaje 2 2 3 12" xfId="19644" xr:uid="{00000000-0005-0000-0000-0000459D0000}"/>
    <cellStyle name="Porcentaje 2 2 3 13" xfId="10171" xr:uid="{00000000-0005-0000-0000-0000469D0000}"/>
    <cellStyle name="Porcentaje 2 2 3 14" xfId="22312" xr:uid="{00000000-0005-0000-0000-0000479D0000}"/>
    <cellStyle name="Porcentaje 2 2 3 15" xfId="37142" xr:uid="{00000000-0005-0000-0000-0000489D0000}"/>
    <cellStyle name="Porcentaje 2 2 3 16" xfId="42210" xr:uid="{1387149F-2E3A-4EF9-8E26-EADB0D1FFF8A}"/>
    <cellStyle name="Porcentaje 2 2 3 2" xfId="445" xr:uid="{00000000-0005-0000-0000-0000499D0000}"/>
    <cellStyle name="Porcentaje 2 2 3 2 10" xfId="22476" xr:uid="{00000000-0005-0000-0000-00004A9D0000}"/>
    <cellStyle name="Porcentaje 2 2 3 2 11" xfId="37306" xr:uid="{00000000-0005-0000-0000-00004B9D0000}"/>
    <cellStyle name="Porcentaje 2 2 3 2 12" xfId="42374" xr:uid="{EB07F693-255C-4537-90E4-7A72DBADC796}"/>
    <cellStyle name="Porcentaje 2 2 3 2 2" xfId="2059" xr:uid="{00000000-0005-0000-0000-00004C9D0000}"/>
    <cellStyle name="Porcentaje 2 2 3 2 2 2" xfId="4501" xr:uid="{00000000-0005-0000-0000-00004D9D0000}"/>
    <cellStyle name="Porcentaje 2 2 3 2 2 2 2" xfId="18611" xr:uid="{00000000-0005-0000-0000-00004E9D0000}"/>
    <cellStyle name="Porcentaje 2 2 3 2 2 2 2 2" xfId="31504" xr:uid="{00000000-0005-0000-0000-00004F9D0000}"/>
    <cellStyle name="Porcentaje 2 2 3 2 2 2 3" xfId="14322" xr:uid="{00000000-0005-0000-0000-0000509D0000}"/>
    <cellStyle name="Porcentaje 2 2 3 2 2 2 3 2" xfId="36389" xr:uid="{00000000-0005-0000-0000-0000519D0000}"/>
    <cellStyle name="Porcentaje 2 2 3 2 2 2 4" xfId="9444" xr:uid="{00000000-0005-0000-0000-0000529D0000}"/>
    <cellStyle name="Porcentaje 2 2 3 2 2 2 5" xfId="26569" xr:uid="{00000000-0005-0000-0000-0000539D0000}"/>
    <cellStyle name="Porcentaje 2 2 3 2 2 2 6" xfId="41398" xr:uid="{00000000-0005-0000-0000-0000549D0000}"/>
    <cellStyle name="Porcentaje 2 2 3 2 2 2 7" xfId="46461" xr:uid="{73EAD641-0DD9-4425-90E5-A6DA8E86F06F}"/>
    <cellStyle name="Porcentaje 2 2 3 2 2 3" xfId="6975" xr:uid="{00000000-0005-0000-0000-0000559D0000}"/>
    <cellStyle name="Porcentaje 2 2 3 2 2 3 2" xfId="29068" xr:uid="{00000000-0005-0000-0000-0000569D0000}"/>
    <cellStyle name="Porcentaje 2 2 3 2 2 4" xfId="16136" xr:uid="{00000000-0005-0000-0000-0000579D0000}"/>
    <cellStyle name="Porcentaje 2 2 3 2 2 4 2" xfId="33953" xr:uid="{00000000-0005-0000-0000-0000589D0000}"/>
    <cellStyle name="Porcentaje 2 2 3 2 2 5" xfId="21377" xr:uid="{00000000-0005-0000-0000-0000599D0000}"/>
    <cellStyle name="Porcentaje 2 2 3 2 2 6" xfId="11886" xr:uid="{00000000-0005-0000-0000-00005A9D0000}"/>
    <cellStyle name="Porcentaje 2 2 3 2 2 7" xfId="24027" xr:uid="{00000000-0005-0000-0000-00005B9D0000}"/>
    <cellStyle name="Porcentaje 2 2 3 2 2 8" xfId="38857" xr:uid="{00000000-0005-0000-0000-00005C9D0000}"/>
    <cellStyle name="Porcentaje 2 2 3 2 2 9" xfId="43925" xr:uid="{435BE2AA-6D3C-4743-BFF3-A9C66B05330A}"/>
    <cellStyle name="Porcentaje 2 2 3 2 3" xfId="2655" xr:uid="{00000000-0005-0000-0000-00005D9D0000}"/>
    <cellStyle name="Porcentaje 2 2 3 2 3 2" xfId="5092" xr:uid="{00000000-0005-0000-0000-00005E9D0000}"/>
    <cellStyle name="Porcentaje 2 2 3 2 3 2 2" xfId="19202" xr:uid="{00000000-0005-0000-0000-00005F9D0000}"/>
    <cellStyle name="Porcentaje 2 2 3 2 3 2 2 2" xfId="32095" xr:uid="{00000000-0005-0000-0000-0000609D0000}"/>
    <cellStyle name="Porcentaje 2 2 3 2 3 2 3" xfId="14913" xr:uid="{00000000-0005-0000-0000-0000619D0000}"/>
    <cellStyle name="Porcentaje 2 2 3 2 3 2 3 2" xfId="36980" xr:uid="{00000000-0005-0000-0000-0000629D0000}"/>
    <cellStyle name="Porcentaje 2 2 3 2 3 2 4" xfId="10035" xr:uid="{00000000-0005-0000-0000-0000639D0000}"/>
    <cellStyle name="Porcentaje 2 2 3 2 3 2 5" xfId="27160" xr:uid="{00000000-0005-0000-0000-0000649D0000}"/>
    <cellStyle name="Porcentaje 2 2 3 2 3 2 6" xfId="41989" xr:uid="{00000000-0005-0000-0000-0000659D0000}"/>
    <cellStyle name="Porcentaje 2 2 3 2 3 2 7" xfId="47052" xr:uid="{5DE38A61-AAAC-44D1-BA4E-8B688E06E38D}"/>
    <cellStyle name="Porcentaje 2 2 3 2 3 3" xfId="7566" xr:uid="{00000000-0005-0000-0000-0000669D0000}"/>
    <cellStyle name="Porcentaje 2 2 3 2 3 3 2" xfId="29659" xr:uid="{00000000-0005-0000-0000-0000679D0000}"/>
    <cellStyle name="Porcentaje 2 2 3 2 3 4" xfId="16728" xr:uid="{00000000-0005-0000-0000-0000689D0000}"/>
    <cellStyle name="Porcentaje 2 2 3 2 3 4 2" xfId="34544" xr:uid="{00000000-0005-0000-0000-0000699D0000}"/>
    <cellStyle name="Porcentaje 2 2 3 2 3 5" xfId="21969" xr:uid="{00000000-0005-0000-0000-00006A9D0000}"/>
    <cellStyle name="Porcentaje 2 2 3 2 3 6" xfId="12477" xr:uid="{00000000-0005-0000-0000-00006B9D0000}"/>
    <cellStyle name="Porcentaje 2 2 3 2 3 7" xfId="24618" xr:uid="{00000000-0005-0000-0000-00006C9D0000}"/>
    <cellStyle name="Porcentaje 2 2 3 2 3 8" xfId="39448" xr:uid="{00000000-0005-0000-0000-00006D9D0000}"/>
    <cellStyle name="Porcentaje 2 2 3 2 3 9" xfId="44516" xr:uid="{18A5A1C2-0ECA-48A0-B8C2-6274DFFE357B}"/>
    <cellStyle name="Porcentaje 2 2 3 2 4" xfId="1446" xr:uid="{00000000-0005-0000-0000-00006E9D0000}"/>
    <cellStyle name="Porcentaje 2 2 3 2 4 2" xfId="3888" xr:uid="{00000000-0005-0000-0000-00006F9D0000}"/>
    <cellStyle name="Porcentaje 2 2 3 2 4 2 2" xfId="17998" xr:uid="{00000000-0005-0000-0000-0000709D0000}"/>
    <cellStyle name="Porcentaje 2 2 3 2 4 2 2 2" xfId="30891" xr:uid="{00000000-0005-0000-0000-0000719D0000}"/>
    <cellStyle name="Porcentaje 2 2 3 2 4 2 3" xfId="13709" xr:uid="{00000000-0005-0000-0000-0000729D0000}"/>
    <cellStyle name="Porcentaje 2 2 3 2 4 2 3 2" xfId="35776" xr:uid="{00000000-0005-0000-0000-0000739D0000}"/>
    <cellStyle name="Porcentaje 2 2 3 2 4 2 4" xfId="8831" xr:uid="{00000000-0005-0000-0000-0000749D0000}"/>
    <cellStyle name="Porcentaje 2 2 3 2 4 2 5" xfId="25956" xr:uid="{00000000-0005-0000-0000-0000759D0000}"/>
    <cellStyle name="Porcentaje 2 2 3 2 4 2 6" xfId="40785" xr:uid="{00000000-0005-0000-0000-0000769D0000}"/>
    <cellStyle name="Porcentaje 2 2 3 2 4 2 7" xfId="45848" xr:uid="{36F26509-5EFB-45E3-9396-B07DDE21C589}"/>
    <cellStyle name="Porcentaje 2 2 3 2 4 3" xfId="6362" xr:uid="{00000000-0005-0000-0000-0000779D0000}"/>
    <cellStyle name="Porcentaje 2 2 3 2 4 3 2" xfId="28455" xr:uid="{00000000-0005-0000-0000-0000789D0000}"/>
    <cellStyle name="Porcentaje 2 2 3 2 4 4" xfId="20764" xr:uid="{00000000-0005-0000-0000-0000799D0000}"/>
    <cellStyle name="Porcentaje 2 2 3 2 4 4 2" xfId="33340" xr:uid="{00000000-0005-0000-0000-00007A9D0000}"/>
    <cellStyle name="Porcentaje 2 2 3 2 4 5" xfId="11273" xr:uid="{00000000-0005-0000-0000-00007B9D0000}"/>
    <cellStyle name="Porcentaje 2 2 3 2 4 6" xfId="23414" xr:uid="{00000000-0005-0000-0000-00007C9D0000}"/>
    <cellStyle name="Porcentaje 2 2 3 2 4 7" xfId="38244" xr:uid="{00000000-0005-0000-0000-00007D9D0000}"/>
    <cellStyle name="Porcentaje 2 2 3 2 4 8" xfId="43312" xr:uid="{7ECB6051-0420-480C-BF3C-B46FA680D154}"/>
    <cellStyle name="Porcentaje 2 2 3 2 5" xfId="2950" xr:uid="{00000000-0005-0000-0000-00007E9D0000}"/>
    <cellStyle name="Porcentaje 2 2 3 2 5 2" xfId="17060" xr:uid="{00000000-0005-0000-0000-00007F9D0000}"/>
    <cellStyle name="Porcentaje 2 2 3 2 5 2 2" xfId="29953" xr:uid="{00000000-0005-0000-0000-0000809D0000}"/>
    <cellStyle name="Porcentaje 2 2 3 2 5 3" xfId="12771" xr:uid="{00000000-0005-0000-0000-0000819D0000}"/>
    <cellStyle name="Porcentaje 2 2 3 2 5 3 2" xfId="34838" xr:uid="{00000000-0005-0000-0000-0000829D0000}"/>
    <cellStyle name="Porcentaje 2 2 3 2 5 4" xfId="7893" xr:uid="{00000000-0005-0000-0000-0000839D0000}"/>
    <cellStyle name="Porcentaje 2 2 3 2 5 5" xfId="25018" xr:uid="{00000000-0005-0000-0000-0000849D0000}"/>
    <cellStyle name="Porcentaje 2 2 3 2 5 6" xfId="39847" xr:uid="{00000000-0005-0000-0000-0000859D0000}"/>
    <cellStyle name="Porcentaje 2 2 3 2 5 7" xfId="44910" xr:uid="{229FD649-D074-4E61-A7FA-2BDF1F882131}"/>
    <cellStyle name="Porcentaje 2 2 3 2 6" xfId="5424" xr:uid="{00000000-0005-0000-0000-0000869D0000}"/>
    <cellStyle name="Porcentaje 2 2 3 2 6 2" xfId="27517" xr:uid="{00000000-0005-0000-0000-0000879D0000}"/>
    <cellStyle name="Porcentaje 2 2 3 2 7" xfId="15505" xr:uid="{00000000-0005-0000-0000-0000889D0000}"/>
    <cellStyle name="Porcentaje 2 2 3 2 7 2" xfId="32402" xr:uid="{00000000-0005-0000-0000-0000899D0000}"/>
    <cellStyle name="Porcentaje 2 2 3 2 8" xfId="19808" xr:uid="{00000000-0005-0000-0000-00008A9D0000}"/>
    <cellStyle name="Porcentaje 2 2 3 2 9" xfId="10335" xr:uid="{00000000-0005-0000-0000-00008B9D0000}"/>
    <cellStyle name="Porcentaje 2 2 3 3" xfId="806" xr:uid="{00000000-0005-0000-0000-00008C9D0000}"/>
    <cellStyle name="Porcentaje 2 2 3 4" xfId="1279" xr:uid="{00000000-0005-0000-0000-00008D9D0000}"/>
    <cellStyle name="Porcentaje 2 2 3 4 2" xfId="3724" xr:uid="{00000000-0005-0000-0000-00008E9D0000}"/>
    <cellStyle name="Porcentaje 2 2 3 4 2 2" xfId="17834" xr:uid="{00000000-0005-0000-0000-00008F9D0000}"/>
    <cellStyle name="Porcentaje 2 2 3 4 2 2 2" xfId="30727" xr:uid="{00000000-0005-0000-0000-0000909D0000}"/>
    <cellStyle name="Porcentaje 2 2 3 4 2 3" xfId="13545" xr:uid="{00000000-0005-0000-0000-0000919D0000}"/>
    <cellStyle name="Porcentaje 2 2 3 4 2 3 2" xfId="35612" xr:uid="{00000000-0005-0000-0000-0000929D0000}"/>
    <cellStyle name="Porcentaje 2 2 3 4 2 4" xfId="8667" xr:uid="{00000000-0005-0000-0000-0000939D0000}"/>
    <cellStyle name="Porcentaje 2 2 3 4 2 5" xfId="25792" xr:uid="{00000000-0005-0000-0000-0000949D0000}"/>
    <cellStyle name="Porcentaje 2 2 3 4 2 6" xfId="40621" xr:uid="{00000000-0005-0000-0000-0000959D0000}"/>
    <cellStyle name="Porcentaje 2 2 3 4 2 7" xfId="45684" xr:uid="{0A7A68C4-2741-43FC-8B96-1B864D36E05C}"/>
    <cellStyle name="Porcentaje 2 2 3 4 3" xfId="6198" xr:uid="{00000000-0005-0000-0000-0000969D0000}"/>
    <cellStyle name="Porcentaje 2 2 3 4 3 2" xfId="28291" xr:uid="{00000000-0005-0000-0000-0000979D0000}"/>
    <cellStyle name="Porcentaje 2 2 3 4 4" xfId="15341" xr:uid="{00000000-0005-0000-0000-0000989D0000}"/>
    <cellStyle name="Porcentaje 2 2 3 4 4 2" xfId="33176" xr:uid="{00000000-0005-0000-0000-0000999D0000}"/>
    <cellStyle name="Porcentaje 2 2 3 4 5" xfId="20600" xr:uid="{00000000-0005-0000-0000-00009A9D0000}"/>
    <cellStyle name="Porcentaje 2 2 3 4 6" xfId="11109" xr:uid="{00000000-0005-0000-0000-00009B9D0000}"/>
    <cellStyle name="Porcentaje 2 2 3 4 7" xfId="23250" xr:uid="{00000000-0005-0000-0000-00009C9D0000}"/>
    <cellStyle name="Porcentaje 2 2 3 4 8" xfId="38080" xr:uid="{00000000-0005-0000-0000-00009D9D0000}"/>
    <cellStyle name="Porcentaje 2 2 3 4 9" xfId="43148" xr:uid="{980202A7-C8B9-4EAE-A887-E5477CB0E163}"/>
    <cellStyle name="Porcentaje 2 2 3 5" xfId="1895" xr:uid="{00000000-0005-0000-0000-00009E9D0000}"/>
    <cellStyle name="Porcentaje 2 2 3 5 2" xfId="4337" xr:uid="{00000000-0005-0000-0000-00009F9D0000}"/>
    <cellStyle name="Porcentaje 2 2 3 5 2 2" xfId="18447" xr:uid="{00000000-0005-0000-0000-0000A09D0000}"/>
    <cellStyle name="Porcentaje 2 2 3 5 2 2 2" xfId="31340" xr:uid="{00000000-0005-0000-0000-0000A19D0000}"/>
    <cellStyle name="Porcentaje 2 2 3 5 2 3" xfId="14158" xr:uid="{00000000-0005-0000-0000-0000A29D0000}"/>
    <cellStyle name="Porcentaje 2 2 3 5 2 3 2" xfId="36225" xr:uid="{00000000-0005-0000-0000-0000A39D0000}"/>
    <cellStyle name="Porcentaje 2 2 3 5 2 4" xfId="9280" xr:uid="{00000000-0005-0000-0000-0000A49D0000}"/>
    <cellStyle name="Porcentaje 2 2 3 5 2 5" xfId="26405" xr:uid="{00000000-0005-0000-0000-0000A59D0000}"/>
    <cellStyle name="Porcentaje 2 2 3 5 2 6" xfId="41234" xr:uid="{00000000-0005-0000-0000-0000A69D0000}"/>
    <cellStyle name="Porcentaje 2 2 3 5 2 7" xfId="46297" xr:uid="{535D58EF-7A0C-4818-93BF-FB5DC672C295}"/>
    <cellStyle name="Porcentaje 2 2 3 5 3" xfId="6811" xr:uid="{00000000-0005-0000-0000-0000A79D0000}"/>
    <cellStyle name="Porcentaje 2 2 3 5 3 2" xfId="28904" xr:uid="{00000000-0005-0000-0000-0000A89D0000}"/>
    <cellStyle name="Porcentaje 2 2 3 5 4" xfId="15972" xr:uid="{00000000-0005-0000-0000-0000A99D0000}"/>
    <cellStyle name="Porcentaje 2 2 3 5 4 2" xfId="33789" xr:uid="{00000000-0005-0000-0000-0000AA9D0000}"/>
    <cellStyle name="Porcentaje 2 2 3 5 5" xfId="21213" xr:uid="{00000000-0005-0000-0000-0000AB9D0000}"/>
    <cellStyle name="Porcentaje 2 2 3 5 6" xfId="11722" xr:uid="{00000000-0005-0000-0000-0000AC9D0000}"/>
    <cellStyle name="Porcentaje 2 2 3 5 7" xfId="23863" xr:uid="{00000000-0005-0000-0000-0000AD9D0000}"/>
    <cellStyle name="Porcentaje 2 2 3 5 8" xfId="38693" xr:uid="{00000000-0005-0000-0000-0000AE9D0000}"/>
    <cellStyle name="Porcentaje 2 2 3 5 9" xfId="43761" xr:uid="{A7ECE25F-8FC9-41CF-8A76-0B0632FB6E87}"/>
    <cellStyle name="Porcentaje 2 2 3 6" xfId="2554" xr:uid="{00000000-0005-0000-0000-0000AF9D0000}"/>
    <cellStyle name="Porcentaje 2 2 3 6 2" xfId="4996" xr:uid="{00000000-0005-0000-0000-0000B09D0000}"/>
    <cellStyle name="Porcentaje 2 2 3 6 2 2" xfId="19106" xr:uid="{00000000-0005-0000-0000-0000B19D0000}"/>
    <cellStyle name="Porcentaje 2 2 3 6 2 2 2" xfId="31999" xr:uid="{00000000-0005-0000-0000-0000B29D0000}"/>
    <cellStyle name="Porcentaje 2 2 3 6 2 3" xfId="14817" xr:uid="{00000000-0005-0000-0000-0000B39D0000}"/>
    <cellStyle name="Porcentaje 2 2 3 6 2 3 2" xfId="36884" xr:uid="{00000000-0005-0000-0000-0000B49D0000}"/>
    <cellStyle name="Porcentaje 2 2 3 6 2 4" xfId="9939" xr:uid="{00000000-0005-0000-0000-0000B59D0000}"/>
    <cellStyle name="Porcentaje 2 2 3 6 2 5" xfId="27064" xr:uid="{00000000-0005-0000-0000-0000B69D0000}"/>
    <cellStyle name="Porcentaje 2 2 3 6 2 6" xfId="41893" xr:uid="{00000000-0005-0000-0000-0000B79D0000}"/>
    <cellStyle name="Porcentaje 2 2 3 6 2 7" xfId="46956" xr:uid="{C8B6C72D-95E8-4517-88C8-176977FFDC03}"/>
    <cellStyle name="Porcentaje 2 2 3 6 3" xfId="7470" xr:uid="{00000000-0005-0000-0000-0000B89D0000}"/>
    <cellStyle name="Porcentaje 2 2 3 6 3 2" xfId="29563" xr:uid="{00000000-0005-0000-0000-0000B99D0000}"/>
    <cellStyle name="Porcentaje 2 2 3 6 4" xfId="16631" xr:uid="{00000000-0005-0000-0000-0000BA9D0000}"/>
    <cellStyle name="Porcentaje 2 2 3 6 4 2" xfId="34448" xr:uid="{00000000-0005-0000-0000-0000BB9D0000}"/>
    <cellStyle name="Porcentaje 2 2 3 6 5" xfId="21872" xr:uid="{00000000-0005-0000-0000-0000BC9D0000}"/>
    <cellStyle name="Porcentaje 2 2 3 6 6" xfId="12381" xr:uid="{00000000-0005-0000-0000-0000BD9D0000}"/>
    <cellStyle name="Porcentaje 2 2 3 6 7" xfId="24522" xr:uid="{00000000-0005-0000-0000-0000BE9D0000}"/>
    <cellStyle name="Porcentaje 2 2 3 6 8" xfId="39352" xr:uid="{00000000-0005-0000-0000-0000BF9D0000}"/>
    <cellStyle name="Porcentaje 2 2 3 6 9" xfId="44420" xr:uid="{8D2270D6-0A49-49D0-894B-11199F1409FD}"/>
    <cellStyle name="Porcentaje 2 2 3 7" xfId="1004" xr:uid="{00000000-0005-0000-0000-0000C09D0000}"/>
    <cellStyle name="Porcentaje 2 2 3 7 2" xfId="3449" xr:uid="{00000000-0005-0000-0000-0000C19D0000}"/>
    <cellStyle name="Porcentaje 2 2 3 7 2 2" xfId="17559" xr:uid="{00000000-0005-0000-0000-0000C29D0000}"/>
    <cellStyle name="Porcentaje 2 2 3 7 2 2 2" xfId="30452" xr:uid="{00000000-0005-0000-0000-0000C39D0000}"/>
    <cellStyle name="Porcentaje 2 2 3 7 2 3" xfId="13270" xr:uid="{00000000-0005-0000-0000-0000C49D0000}"/>
    <cellStyle name="Porcentaje 2 2 3 7 2 3 2" xfId="35337" xr:uid="{00000000-0005-0000-0000-0000C59D0000}"/>
    <cellStyle name="Porcentaje 2 2 3 7 2 4" xfId="8392" xr:uid="{00000000-0005-0000-0000-0000C69D0000}"/>
    <cellStyle name="Porcentaje 2 2 3 7 2 5" xfId="25517" xr:uid="{00000000-0005-0000-0000-0000C79D0000}"/>
    <cellStyle name="Porcentaje 2 2 3 7 2 6" xfId="40346" xr:uid="{00000000-0005-0000-0000-0000C89D0000}"/>
    <cellStyle name="Porcentaje 2 2 3 7 2 7" xfId="45409" xr:uid="{1087EEB1-0B7B-46DB-B5BD-D20019ACECCA}"/>
    <cellStyle name="Porcentaje 2 2 3 7 3" xfId="5923" xr:uid="{00000000-0005-0000-0000-0000C99D0000}"/>
    <cellStyle name="Porcentaje 2 2 3 7 3 2" xfId="28016" xr:uid="{00000000-0005-0000-0000-0000CA9D0000}"/>
    <cellStyle name="Porcentaje 2 2 3 7 4" xfId="20325" xr:uid="{00000000-0005-0000-0000-0000CB9D0000}"/>
    <cellStyle name="Porcentaje 2 2 3 7 4 2" xfId="32901" xr:uid="{00000000-0005-0000-0000-0000CC9D0000}"/>
    <cellStyle name="Porcentaje 2 2 3 7 5" xfId="10834" xr:uid="{00000000-0005-0000-0000-0000CD9D0000}"/>
    <cellStyle name="Porcentaje 2 2 3 7 6" xfId="22975" xr:uid="{00000000-0005-0000-0000-0000CE9D0000}"/>
    <cellStyle name="Porcentaje 2 2 3 7 7" xfId="37805" xr:uid="{00000000-0005-0000-0000-0000CF9D0000}"/>
    <cellStyle name="Porcentaje 2 2 3 7 8" xfId="42873" xr:uid="{A9AB48A2-E2B9-470A-8DC0-90F56FD8918B}"/>
    <cellStyle name="Porcentaje 2 2 3 8" xfId="2786" xr:uid="{00000000-0005-0000-0000-0000D09D0000}"/>
    <cellStyle name="Porcentaje 2 2 3 8 2" xfId="16896" xr:uid="{00000000-0005-0000-0000-0000D19D0000}"/>
    <cellStyle name="Porcentaje 2 2 3 8 2 2" xfId="29789" xr:uid="{00000000-0005-0000-0000-0000D29D0000}"/>
    <cellStyle name="Porcentaje 2 2 3 8 3" xfId="12607" xr:uid="{00000000-0005-0000-0000-0000D39D0000}"/>
    <cellStyle name="Porcentaje 2 2 3 8 3 2" xfId="34674" xr:uid="{00000000-0005-0000-0000-0000D49D0000}"/>
    <cellStyle name="Porcentaje 2 2 3 8 4" xfId="7729" xr:uid="{00000000-0005-0000-0000-0000D59D0000}"/>
    <cellStyle name="Porcentaje 2 2 3 8 5" xfId="24854" xr:uid="{00000000-0005-0000-0000-0000D69D0000}"/>
    <cellStyle name="Porcentaje 2 2 3 8 6" xfId="39683" xr:uid="{00000000-0005-0000-0000-0000D79D0000}"/>
    <cellStyle name="Porcentaje 2 2 3 8 7" xfId="44746" xr:uid="{004AA720-05F8-43A5-BAFB-BE5C0AC2F999}"/>
    <cellStyle name="Porcentaje 2 2 3 9" xfId="5260" xr:uid="{00000000-0005-0000-0000-0000D89D0000}"/>
    <cellStyle name="Porcentaje 2 2 3 9 2" xfId="27353" xr:uid="{00000000-0005-0000-0000-0000D99D0000}"/>
    <cellStyle name="Porcentaje 2 2 4" xfId="193" xr:uid="{00000000-0005-0000-0000-0000DA9D0000}"/>
    <cellStyle name="Porcentaje 2 2 4 10" xfId="15007" xr:uid="{00000000-0005-0000-0000-0000DB9D0000}"/>
    <cellStyle name="Porcentaje 2 2 4 10 2" xfId="32177" xr:uid="{00000000-0005-0000-0000-0000DC9D0000}"/>
    <cellStyle name="Porcentaje 2 2 4 11" xfId="19337" xr:uid="{00000000-0005-0000-0000-0000DD9D0000}"/>
    <cellStyle name="Porcentaje 2 2 4 12" xfId="19585" xr:uid="{00000000-0005-0000-0000-0000DE9D0000}"/>
    <cellStyle name="Porcentaje 2 2 4 13" xfId="10110" xr:uid="{00000000-0005-0000-0000-0000DF9D0000}"/>
    <cellStyle name="Porcentaje 2 2 4 14" xfId="22251" xr:uid="{00000000-0005-0000-0000-0000E09D0000}"/>
    <cellStyle name="Porcentaje 2 2 4 15" xfId="37081" xr:uid="{00000000-0005-0000-0000-0000E19D0000}"/>
    <cellStyle name="Porcentaje 2 2 4 16" xfId="42151" xr:uid="{E4D5B2A6-71E6-4242-A571-EAFCD3AEB27E}"/>
    <cellStyle name="Porcentaje 2 2 4 2" xfId="386" xr:uid="{00000000-0005-0000-0000-0000E29D0000}"/>
    <cellStyle name="Porcentaje 2 2 4 2 10" xfId="22417" xr:uid="{00000000-0005-0000-0000-0000E39D0000}"/>
    <cellStyle name="Porcentaje 2 2 4 2 11" xfId="37247" xr:uid="{00000000-0005-0000-0000-0000E49D0000}"/>
    <cellStyle name="Porcentaje 2 2 4 2 12" xfId="42315" xr:uid="{0C367050-CF49-44F6-8715-8E17C109CF74}"/>
    <cellStyle name="Porcentaje 2 2 4 2 2" xfId="2000" xr:uid="{00000000-0005-0000-0000-0000E59D0000}"/>
    <cellStyle name="Porcentaje 2 2 4 2 2 2" xfId="4442" xr:uid="{00000000-0005-0000-0000-0000E69D0000}"/>
    <cellStyle name="Porcentaje 2 2 4 2 2 2 2" xfId="18552" xr:uid="{00000000-0005-0000-0000-0000E79D0000}"/>
    <cellStyle name="Porcentaje 2 2 4 2 2 2 2 2" xfId="31445" xr:uid="{00000000-0005-0000-0000-0000E89D0000}"/>
    <cellStyle name="Porcentaje 2 2 4 2 2 2 3" xfId="14263" xr:uid="{00000000-0005-0000-0000-0000E99D0000}"/>
    <cellStyle name="Porcentaje 2 2 4 2 2 2 3 2" xfId="36330" xr:uid="{00000000-0005-0000-0000-0000EA9D0000}"/>
    <cellStyle name="Porcentaje 2 2 4 2 2 2 4" xfId="9385" xr:uid="{00000000-0005-0000-0000-0000EB9D0000}"/>
    <cellStyle name="Porcentaje 2 2 4 2 2 2 5" xfId="26510" xr:uid="{00000000-0005-0000-0000-0000EC9D0000}"/>
    <cellStyle name="Porcentaje 2 2 4 2 2 2 6" xfId="41339" xr:uid="{00000000-0005-0000-0000-0000ED9D0000}"/>
    <cellStyle name="Porcentaje 2 2 4 2 2 2 7" xfId="46402" xr:uid="{055DB43D-CAF7-4603-963C-8177B911C885}"/>
    <cellStyle name="Porcentaje 2 2 4 2 2 3" xfId="6916" xr:uid="{00000000-0005-0000-0000-0000EE9D0000}"/>
    <cellStyle name="Porcentaje 2 2 4 2 2 3 2" xfId="29009" xr:uid="{00000000-0005-0000-0000-0000EF9D0000}"/>
    <cellStyle name="Porcentaje 2 2 4 2 2 4" xfId="16077" xr:uid="{00000000-0005-0000-0000-0000F09D0000}"/>
    <cellStyle name="Porcentaje 2 2 4 2 2 4 2" xfId="33894" xr:uid="{00000000-0005-0000-0000-0000F19D0000}"/>
    <cellStyle name="Porcentaje 2 2 4 2 2 5" xfId="21318" xr:uid="{00000000-0005-0000-0000-0000F29D0000}"/>
    <cellStyle name="Porcentaje 2 2 4 2 2 6" xfId="11827" xr:uid="{00000000-0005-0000-0000-0000F39D0000}"/>
    <cellStyle name="Porcentaje 2 2 4 2 2 7" xfId="23968" xr:uid="{00000000-0005-0000-0000-0000F49D0000}"/>
    <cellStyle name="Porcentaje 2 2 4 2 2 8" xfId="38798" xr:uid="{00000000-0005-0000-0000-0000F59D0000}"/>
    <cellStyle name="Porcentaje 2 2 4 2 2 9" xfId="43866" xr:uid="{1F28BBEF-D96C-496C-ABCD-CB13BEA9539B}"/>
    <cellStyle name="Porcentaje 2 2 4 2 3" xfId="2656" xr:uid="{00000000-0005-0000-0000-0000F69D0000}"/>
    <cellStyle name="Porcentaje 2 2 4 2 3 2" xfId="5093" xr:uid="{00000000-0005-0000-0000-0000F79D0000}"/>
    <cellStyle name="Porcentaje 2 2 4 2 3 2 2" xfId="19203" xr:uid="{00000000-0005-0000-0000-0000F89D0000}"/>
    <cellStyle name="Porcentaje 2 2 4 2 3 2 2 2" xfId="32096" xr:uid="{00000000-0005-0000-0000-0000F99D0000}"/>
    <cellStyle name="Porcentaje 2 2 4 2 3 2 3" xfId="14914" xr:uid="{00000000-0005-0000-0000-0000FA9D0000}"/>
    <cellStyle name="Porcentaje 2 2 4 2 3 2 3 2" xfId="36981" xr:uid="{00000000-0005-0000-0000-0000FB9D0000}"/>
    <cellStyle name="Porcentaje 2 2 4 2 3 2 4" xfId="10036" xr:uid="{00000000-0005-0000-0000-0000FC9D0000}"/>
    <cellStyle name="Porcentaje 2 2 4 2 3 2 5" xfId="27161" xr:uid="{00000000-0005-0000-0000-0000FD9D0000}"/>
    <cellStyle name="Porcentaje 2 2 4 2 3 2 6" xfId="41990" xr:uid="{00000000-0005-0000-0000-0000FE9D0000}"/>
    <cellStyle name="Porcentaje 2 2 4 2 3 2 7" xfId="47053" xr:uid="{5D5D9FAA-BC58-4115-B1D5-C0A374B2CE03}"/>
    <cellStyle name="Porcentaje 2 2 4 2 3 3" xfId="7567" xr:uid="{00000000-0005-0000-0000-0000FF9D0000}"/>
    <cellStyle name="Porcentaje 2 2 4 2 3 3 2" xfId="29660" xr:uid="{00000000-0005-0000-0000-0000009E0000}"/>
    <cellStyle name="Porcentaje 2 2 4 2 3 4" xfId="16729" xr:uid="{00000000-0005-0000-0000-0000019E0000}"/>
    <cellStyle name="Porcentaje 2 2 4 2 3 4 2" xfId="34545" xr:uid="{00000000-0005-0000-0000-0000029E0000}"/>
    <cellStyle name="Porcentaje 2 2 4 2 3 5" xfId="21970" xr:uid="{00000000-0005-0000-0000-0000039E0000}"/>
    <cellStyle name="Porcentaje 2 2 4 2 3 6" xfId="12478" xr:uid="{00000000-0005-0000-0000-0000049E0000}"/>
    <cellStyle name="Porcentaje 2 2 4 2 3 7" xfId="24619" xr:uid="{00000000-0005-0000-0000-0000059E0000}"/>
    <cellStyle name="Porcentaje 2 2 4 2 3 8" xfId="39449" xr:uid="{00000000-0005-0000-0000-0000069E0000}"/>
    <cellStyle name="Porcentaje 2 2 4 2 3 9" xfId="44517" xr:uid="{A8E3B8B7-EC87-49FF-AB31-76496D6AEA21}"/>
    <cellStyle name="Porcentaje 2 2 4 2 4" xfId="1387" xr:uid="{00000000-0005-0000-0000-0000079E0000}"/>
    <cellStyle name="Porcentaje 2 2 4 2 4 2" xfId="3829" xr:uid="{00000000-0005-0000-0000-0000089E0000}"/>
    <cellStyle name="Porcentaje 2 2 4 2 4 2 2" xfId="17939" xr:uid="{00000000-0005-0000-0000-0000099E0000}"/>
    <cellStyle name="Porcentaje 2 2 4 2 4 2 2 2" xfId="30832" xr:uid="{00000000-0005-0000-0000-00000A9E0000}"/>
    <cellStyle name="Porcentaje 2 2 4 2 4 2 3" xfId="13650" xr:uid="{00000000-0005-0000-0000-00000B9E0000}"/>
    <cellStyle name="Porcentaje 2 2 4 2 4 2 3 2" xfId="35717" xr:uid="{00000000-0005-0000-0000-00000C9E0000}"/>
    <cellStyle name="Porcentaje 2 2 4 2 4 2 4" xfId="8772" xr:uid="{00000000-0005-0000-0000-00000D9E0000}"/>
    <cellStyle name="Porcentaje 2 2 4 2 4 2 5" xfId="25897" xr:uid="{00000000-0005-0000-0000-00000E9E0000}"/>
    <cellStyle name="Porcentaje 2 2 4 2 4 2 6" xfId="40726" xr:uid="{00000000-0005-0000-0000-00000F9E0000}"/>
    <cellStyle name="Porcentaje 2 2 4 2 4 2 7" xfId="45789" xr:uid="{E4C7EBB0-E6FB-4C9C-8CF8-1265A847E4C0}"/>
    <cellStyle name="Porcentaje 2 2 4 2 4 3" xfId="6303" xr:uid="{00000000-0005-0000-0000-0000109E0000}"/>
    <cellStyle name="Porcentaje 2 2 4 2 4 3 2" xfId="28396" xr:uid="{00000000-0005-0000-0000-0000119E0000}"/>
    <cellStyle name="Porcentaje 2 2 4 2 4 4" xfId="20705" xr:uid="{00000000-0005-0000-0000-0000129E0000}"/>
    <cellStyle name="Porcentaje 2 2 4 2 4 4 2" xfId="33281" xr:uid="{00000000-0005-0000-0000-0000139E0000}"/>
    <cellStyle name="Porcentaje 2 2 4 2 4 5" xfId="11214" xr:uid="{00000000-0005-0000-0000-0000149E0000}"/>
    <cellStyle name="Porcentaje 2 2 4 2 4 6" xfId="23355" xr:uid="{00000000-0005-0000-0000-0000159E0000}"/>
    <cellStyle name="Porcentaje 2 2 4 2 4 7" xfId="38185" xr:uid="{00000000-0005-0000-0000-0000169E0000}"/>
    <cellStyle name="Porcentaje 2 2 4 2 4 8" xfId="43253" xr:uid="{8A274443-A35A-4B80-BDF1-E3F5CC9B9151}"/>
    <cellStyle name="Porcentaje 2 2 4 2 5" xfId="2891" xr:uid="{00000000-0005-0000-0000-0000179E0000}"/>
    <cellStyle name="Porcentaje 2 2 4 2 5 2" xfId="17001" xr:uid="{00000000-0005-0000-0000-0000189E0000}"/>
    <cellStyle name="Porcentaje 2 2 4 2 5 2 2" xfId="29894" xr:uid="{00000000-0005-0000-0000-0000199E0000}"/>
    <cellStyle name="Porcentaje 2 2 4 2 5 3" xfId="12712" xr:uid="{00000000-0005-0000-0000-00001A9E0000}"/>
    <cellStyle name="Porcentaje 2 2 4 2 5 3 2" xfId="34779" xr:uid="{00000000-0005-0000-0000-00001B9E0000}"/>
    <cellStyle name="Porcentaje 2 2 4 2 5 4" xfId="7834" xr:uid="{00000000-0005-0000-0000-00001C9E0000}"/>
    <cellStyle name="Porcentaje 2 2 4 2 5 5" xfId="24959" xr:uid="{00000000-0005-0000-0000-00001D9E0000}"/>
    <cellStyle name="Porcentaje 2 2 4 2 5 6" xfId="39788" xr:uid="{00000000-0005-0000-0000-00001E9E0000}"/>
    <cellStyle name="Porcentaje 2 2 4 2 5 7" xfId="44851" xr:uid="{B9AC225D-8526-4AEE-BF55-47FD14432E41}"/>
    <cellStyle name="Porcentaje 2 2 4 2 6" xfId="5365" xr:uid="{00000000-0005-0000-0000-00001F9E0000}"/>
    <cellStyle name="Porcentaje 2 2 4 2 6 2" xfId="27458" xr:uid="{00000000-0005-0000-0000-0000209E0000}"/>
    <cellStyle name="Porcentaje 2 2 4 2 7" xfId="15446" xr:uid="{00000000-0005-0000-0000-0000219E0000}"/>
    <cellStyle name="Porcentaje 2 2 4 2 7 2" xfId="32343" xr:uid="{00000000-0005-0000-0000-0000229E0000}"/>
    <cellStyle name="Porcentaje 2 2 4 2 8" xfId="19749" xr:uid="{00000000-0005-0000-0000-0000239E0000}"/>
    <cellStyle name="Porcentaje 2 2 4 2 9" xfId="10276" xr:uid="{00000000-0005-0000-0000-0000249E0000}"/>
    <cellStyle name="Porcentaje 2 2 4 3" xfId="807" xr:uid="{00000000-0005-0000-0000-0000259E0000}"/>
    <cellStyle name="Porcentaje 2 2 4 4" xfId="1220" xr:uid="{00000000-0005-0000-0000-0000269E0000}"/>
    <cellStyle name="Porcentaje 2 2 4 4 2" xfId="3665" xr:uid="{00000000-0005-0000-0000-0000279E0000}"/>
    <cellStyle name="Porcentaje 2 2 4 4 2 2" xfId="17775" xr:uid="{00000000-0005-0000-0000-0000289E0000}"/>
    <cellStyle name="Porcentaje 2 2 4 4 2 2 2" xfId="30668" xr:uid="{00000000-0005-0000-0000-0000299E0000}"/>
    <cellStyle name="Porcentaje 2 2 4 4 2 3" xfId="13486" xr:uid="{00000000-0005-0000-0000-00002A9E0000}"/>
    <cellStyle name="Porcentaje 2 2 4 4 2 3 2" xfId="35553" xr:uid="{00000000-0005-0000-0000-00002B9E0000}"/>
    <cellStyle name="Porcentaje 2 2 4 4 2 4" xfId="8608" xr:uid="{00000000-0005-0000-0000-00002C9E0000}"/>
    <cellStyle name="Porcentaje 2 2 4 4 2 5" xfId="25733" xr:uid="{00000000-0005-0000-0000-00002D9E0000}"/>
    <cellStyle name="Porcentaje 2 2 4 4 2 6" xfId="40562" xr:uid="{00000000-0005-0000-0000-00002E9E0000}"/>
    <cellStyle name="Porcentaje 2 2 4 4 2 7" xfId="45625" xr:uid="{8703EE68-6F69-4182-96C4-44695FB6F409}"/>
    <cellStyle name="Porcentaje 2 2 4 4 3" xfId="6139" xr:uid="{00000000-0005-0000-0000-00002F9E0000}"/>
    <cellStyle name="Porcentaje 2 2 4 4 3 2" xfId="28232" xr:uid="{00000000-0005-0000-0000-0000309E0000}"/>
    <cellStyle name="Porcentaje 2 2 4 4 4" xfId="15282" xr:uid="{00000000-0005-0000-0000-0000319E0000}"/>
    <cellStyle name="Porcentaje 2 2 4 4 4 2" xfId="33117" xr:uid="{00000000-0005-0000-0000-0000329E0000}"/>
    <cellStyle name="Porcentaje 2 2 4 4 5" xfId="20541" xr:uid="{00000000-0005-0000-0000-0000339E0000}"/>
    <cellStyle name="Porcentaje 2 2 4 4 6" xfId="11050" xr:uid="{00000000-0005-0000-0000-0000349E0000}"/>
    <cellStyle name="Porcentaje 2 2 4 4 7" xfId="23191" xr:uid="{00000000-0005-0000-0000-0000359E0000}"/>
    <cellStyle name="Porcentaje 2 2 4 4 8" xfId="38021" xr:uid="{00000000-0005-0000-0000-0000369E0000}"/>
    <cellStyle name="Porcentaje 2 2 4 4 9" xfId="43089" xr:uid="{28EDB41F-8691-48EB-AB09-505D292E32F8}"/>
    <cellStyle name="Porcentaje 2 2 4 5" xfId="1836" xr:uid="{00000000-0005-0000-0000-0000379E0000}"/>
    <cellStyle name="Porcentaje 2 2 4 5 2" xfId="4278" xr:uid="{00000000-0005-0000-0000-0000389E0000}"/>
    <cellStyle name="Porcentaje 2 2 4 5 2 2" xfId="18388" xr:uid="{00000000-0005-0000-0000-0000399E0000}"/>
    <cellStyle name="Porcentaje 2 2 4 5 2 2 2" xfId="31281" xr:uid="{00000000-0005-0000-0000-00003A9E0000}"/>
    <cellStyle name="Porcentaje 2 2 4 5 2 3" xfId="14099" xr:uid="{00000000-0005-0000-0000-00003B9E0000}"/>
    <cellStyle name="Porcentaje 2 2 4 5 2 3 2" xfId="36166" xr:uid="{00000000-0005-0000-0000-00003C9E0000}"/>
    <cellStyle name="Porcentaje 2 2 4 5 2 4" xfId="9221" xr:uid="{00000000-0005-0000-0000-00003D9E0000}"/>
    <cellStyle name="Porcentaje 2 2 4 5 2 5" xfId="26346" xr:uid="{00000000-0005-0000-0000-00003E9E0000}"/>
    <cellStyle name="Porcentaje 2 2 4 5 2 6" xfId="41175" xr:uid="{00000000-0005-0000-0000-00003F9E0000}"/>
    <cellStyle name="Porcentaje 2 2 4 5 2 7" xfId="46238" xr:uid="{35DF74E5-008C-43DA-A215-4236B9E230E5}"/>
    <cellStyle name="Porcentaje 2 2 4 5 3" xfId="6752" xr:uid="{00000000-0005-0000-0000-0000409E0000}"/>
    <cellStyle name="Porcentaje 2 2 4 5 3 2" xfId="28845" xr:uid="{00000000-0005-0000-0000-0000419E0000}"/>
    <cellStyle name="Porcentaje 2 2 4 5 4" xfId="15913" xr:uid="{00000000-0005-0000-0000-0000429E0000}"/>
    <cellStyle name="Porcentaje 2 2 4 5 4 2" xfId="33730" xr:uid="{00000000-0005-0000-0000-0000439E0000}"/>
    <cellStyle name="Porcentaje 2 2 4 5 5" xfId="21154" xr:uid="{00000000-0005-0000-0000-0000449E0000}"/>
    <cellStyle name="Porcentaje 2 2 4 5 6" xfId="11663" xr:uid="{00000000-0005-0000-0000-0000459E0000}"/>
    <cellStyle name="Porcentaje 2 2 4 5 7" xfId="23804" xr:uid="{00000000-0005-0000-0000-0000469E0000}"/>
    <cellStyle name="Porcentaje 2 2 4 5 8" xfId="38634" xr:uid="{00000000-0005-0000-0000-0000479E0000}"/>
    <cellStyle name="Porcentaje 2 2 4 5 9" xfId="43702" xr:uid="{A03C0D6C-5399-4C86-90E9-0E23F848E0C8}"/>
    <cellStyle name="Porcentaje 2 2 4 6" xfId="2492" xr:uid="{00000000-0005-0000-0000-0000489E0000}"/>
    <cellStyle name="Porcentaje 2 2 4 6 2" xfId="4934" xr:uid="{00000000-0005-0000-0000-0000499E0000}"/>
    <cellStyle name="Porcentaje 2 2 4 6 2 2" xfId="19044" xr:uid="{00000000-0005-0000-0000-00004A9E0000}"/>
    <cellStyle name="Porcentaje 2 2 4 6 2 2 2" xfId="31937" xr:uid="{00000000-0005-0000-0000-00004B9E0000}"/>
    <cellStyle name="Porcentaje 2 2 4 6 2 3" xfId="14755" xr:uid="{00000000-0005-0000-0000-00004C9E0000}"/>
    <cellStyle name="Porcentaje 2 2 4 6 2 3 2" xfId="36822" xr:uid="{00000000-0005-0000-0000-00004D9E0000}"/>
    <cellStyle name="Porcentaje 2 2 4 6 2 4" xfId="9877" xr:uid="{00000000-0005-0000-0000-00004E9E0000}"/>
    <cellStyle name="Porcentaje 2 2 4 6 2 5" xfId="27002" xr:uid="{00000000-0005-0000-0000-00004F9E0000}"/>
    <cellStyle name="Porcentaje 2 2 4 6 2 6" xfId="41831" xr:uid="{00000000-0005-0000-0000-0000509E0000}"/>
    <cellStyle name="Porcentaje 2 2 4 6 2 7" xfId="46894" xr:uid="{C32E6044-6D8F-4FCC-993B-EDA76B544A64}"/>
    <cellStyle name="Porcentaje 2 2 4 6 3" xfId="7408" xr:uid="{00000000-0005-0000-0000-0000519E0000}"/>
    <cellStyle name="Porcentaje 2 2 4 6 3 2" xfId="29501" xr:uid="{00000000-0005-0000-0000-0000529E0000}"/>
    <cellStyle name="Porcentaje 2 2 4 6 4" xfId="16569" xr:uid="{00000000-0005-0000-0000-0000539E0000}"/>
    <cellStyle name="Porcentaje 2 2 4 6 4 2" xfId="34386" xr:uid="{00000000-0005-0000-0000-0000549E0000}"/>
    <cellStyle name="Porcentaje 2 2 4 6 5" xfId="21810" xr:uid="{00000000-0005-0000-0000-0000559E0000}"/>
    <cellStyle name="Porcentaje 2 2 4 6 6" xfId="12319" xr:uid="{00000000-0005-0000-0000-0000569E0000}"/>
    <cellStyle name="Porcentaje 2 2 4 6 7" xfId="24460" xr:uid="{00000000-0005-0000-0000-0000579E0000}"/>
    <cellStyle name="Porcentaje 2 2 4 6 8" xfId="39290" xr:uid="{00000000-0005-0000-0000-0000589E0000}"/>
    <cellStyle name="Porcentaje 2 2 4 6 9" xfId="44358" xr:uid="{48FF0F8A-9DD3-4675-B893-4C07DEB8B997}"/>
    <cellStyle name="Porcentaje 2 2 4 7" xfId="945" xr:uid="{00000000-0005-0000-0000-0000599E0000}"/>
    <cellStyle name="Porcentaje 2 2 4 7 2" xfId="3390" xr:uid="{00000000-0005-0000-0000-00005A9E0000}"/>
    <cellStyle name="Porcentaje 2 2 4 7 2 2" xfId="17500" xr:uid="{00000000-0005-0000-0000-00005B9E0000}"/>
    <cellStyle name="Porcentaje 2 2 4 7 2 2 2" xfId="30393" xr:uid="{00000000-0005-0000-0000-00005C9E0000}"/>
    <cellStyle name="Porcentaje 2 2 4 7 2 3" xfId="13211" xr:uid="{00000000-0005-0000-0000-00005D9E0000}"/>
    <cellStyle name="Porcentaje 2 2 4 7 2 3 2" xfId="35278" xr:uid="{00000000-0005-0000-0000-00005E9E0000}"/>
    <cellStyle name="Porcentaje 2 2 4 7 2 4" xfId="8333" xr:uid="{00000000-0005-0000-0000-00005F9E0000}"/>
    <cellStyle name="Porcentaje 2 2 4 7 2 5" xfId="25458" xr:uid="{00000000-0005-0000-0000-0000609E0000}"/>
    <cellStyle name="Porcentaje 2 2 4 7 2 6" xfId="40287" xr:uid="{00000000-0005-0000-0000-0000619E0000}"/>
    <cellStyle name="Porcentaje 2 2 4 7 2 7" xfId="45350" xr:uid="{AC47BE6B-8D6C-41C6-92D5-9CD1B7EB111F}"/>
    <cellStyle name="Porcentaje 2 2 4 7 3" xfId="5864" xr:uid="{00000000-0005-0000-0000-0000629E0000}"/>
    <cellStyle name="Porcentaje 2 2 4 7 3 2" xfId="27957" xr:uid="{00000000-0005-0000-0000-0000639E0000}"/>
    <cellStyle name="Porcentaje 2 2 4 7 4" xfId="20266" xr:uid="{00000000-0005-0000-0000-0000649E0000}"/>
    <cellStyle name="Porcentaje 2 2 4 7 4 2" xfId="32842" xr:uid="{00000000-0005-0000-0000-0000659E0000}"/>
    <cellStyle name="Porcentaje 2 2 4 7 5" xfId="10775" xr:uid="{00000000-0005-0000-0000-0000669E0000}"/>
    <cellStyle name="Porcentaje 2 2 4 7 6" xfId="22916" xr:uid="{00000000-0005-0000-0000-0000679E0000}"/>
    <cellStyle name="Porcentaje 2 2 4 7 7" xfId="37746" xr:uid="{00000000-0005-0000-0000-0000689E0000}"/>
    <cellStyle name="Porcentaje 2 2 4 7 8" xfId="42814" xr:uid="{9F7A4DD3-A3B9-4AB1-B53D-E30148382FBB}"/>
    <cellStyle name="Porcentaje 2 2 4 8" xfId="2727" xr:uid="{00000000-0005-0000-0000-0000699E0000}"/>
    <cellStyle name="Porcentaje 2 2 4 8 2" xfId="16837" xr:uid="{00000000-0005-0000-0000-00006A9E0000}"/>
    <cellStyle name="Porcentaje 2 2 4 8 2 2" xfId="29730" xr:uid="{00000000-0005-0000-0000-00006B9E0000}"/>
    <cellStyle name="Porcentaje 2 2 4 8 3" xfId="12548" xr:uid="{00000000-0005-0000-0000-00006C9E0000}"/>
    <cellStyle name="Porcentaje 2 2 4 8 3 2" xfId="34615" xr:uid="{00000000-0005-0000-0000-00006D9E0000}"/>
    <cellStyle name="Porcentaje 2 2 4 8 4" xfId="7670" xr:uid="{00000000-0005-0000-0000-00006E9E0000}"/>
    <cellStyle name="Porcentaje 2 2 4 8 5" xfId="24793" xr:uid="{00000000-0005-0000-0000-00006F9E0000}"/>
    <cellStyle name="Porcentaje 2 2 4 8 6" xfId="39622" xr:uid="{00000000-0005-0000-0000-0000709E0000}"/>
    <cellStyle name="Porcentaje 2 2 4 8 7" xfId="44687" xr:uid="{9BE6424C-FBB1-4A08-86F9-BCFA40F1D14F}"/>
    <cellStyle name="Porcentaje 2 2 4 9" xfId="5199" xr:uid="{00000000-0005-0000-0000-0000719E0000}"/>
    <cellStyle name="Porcentaje 2 2 4 9 2" xfId="27292" xr:uid="{00000000-0005-0000-0000-0000729E0000}"/>
    <cellStyle name="Porcentaje 2 2 5" xfId="549" xr:uid="{00000000-0005-0000-0000-0000739E0000}"/>
    <cellStyle name="Porcentaje 2 2 5 10" xfId="19909" xr:uid="{00000000-0005-0000-0000-0000749E0000}"/>
    <cellStyle name="Porcentaje 2 2 5 11" xfId="10436" xr:uid="{00000000-0005-0000-0000-0000759E0000}"/>
    <cellStyle name="Porcentaje 2 2 5 12" xfId="22577" xr:uid="{00000000-0005-0000-0000-0000769E0000}"/>
    <cellStyle name="Porcentaje 2 2 5 13" xfId="37407" xr:uid="{00000000-0005-0000-0000-0000779E0000}"/>
    <cellStyle name="Porcentaje 2 2 5 14" xfId="42475" xr:uid="{43B5BEE7-AB0B-4A9A-B66E-64631B464B63}"/>
    <cellStyle name="Porcentaje 2 2 5 2" xfId="808" xr:uid="{00000000-0005-0000-0000-0000789E0000}"/>
    <cellStyle name="Porcentaje 2 2 5 3" xfId="1547" xr:uid="{00000000-0005-0000-0000-0000799E0000}"/>
    <cellStyle name="Porcentaje 2 2 5 3 2" xfId="3989" xr:uid="{00000000-0005-0000-0000-00007A9E0000}"/>
    <cellStyle name="Porcentaje 2 2 5 3 2 2" xfId="18099" xr:uid="{00000000-0005-0000-0000-00007B9E0000}"/>
    <cellStyle name="Porcentaje 2 2 5 3 2 2 2" xfId="30992" xr:uid="{00000000-0005-0000-0000-00007C9E0000}"/>
    <cellStyle name="Porcentaje 2 2 5 3 2 3" xfId="13810" xr:uid="{00000000-0005-0000-0000-00007D9E0000}"/>
    <cellStyle name="Porcentaje 2 2 5 3 2 3 2" xfId="35877" xr:uid="{00000000-0005-0000-0000-00007E9E0000}"/>
    <cellStyle name="Porcentaje 2 2 5 3 2 4" xfId="8932" xr:uid="{00000000-0005-0000-0000-00007F9E0000}"/>
    <cellStyle name="Porcentaje 2 2 5 3 2 5" xfId="26057" xr:uid="{00000000-0005-0000-0000-0000809E0000}"/>
    <cellStyle name="Porcentaje 2 2 5 3 2 6" xfId="40886" xr:uid="{00000000-0005-0000-0000-0000819E0000}"/>
    <cellStyle name="Porcentaje 2 2 5 3 2 7" xfId="45949" xr:uid="{988EE4C3-6B73-47F0-A8FB-EEAB8C813445}"/>
    <cellStyle name="Porcentaje 2 2 5 3 3" xfId="6463" xr:uid="{00000000-0005-0000-0000-0000829E0000}"/>
    <cellStyle name="Porcentaje 2 2 5 3 3 2" xfId="28556" xr:uid="{00000000-0005-0000-0000-0000839E0000}"/>
    <cellStyle name="Porcentaje 2 2 5 3 4" xfId="15606" xr:uid="{00000000-0005-0000-0000-0000849E0000}"/>
    <cellStyle name="Porcentaje 2 2 5 3 4 2" xfId="33441" xr:uid="{00000000-0005-0000-0000-0000859E0000}"/>
    <cellStyle name="Porcentaje 2 2 5 3 5" xfId="20865" xr:uid="{00000000-0005-0000-0000-0000869E0000}"/>
    <cellStyle name="Porcentaje 2 2 5 3 6" xfId="11374" xr:uid="{00000000-0005-0000-0000-0000879E0000}"/>
    <cellStyle name="Porcentaje 2 2 5 3 7" xfId="23515" xr:uid="{00000000-0005-0000-0000-0000889E0000}"/>
    <cellStyle name="Porcentaje 2 2 5 3 8" xfId="38345" xr:uid="{00000000-0005-0000-0000-0000899E0000}"/>
    <cellStyle name="Porcentaje 2 2 5 3 9" xfId="43413" xr:uid="{2D5462A9-38E6-4A1D-91D7-9F2B341AA832}"/>
    <cellStyle name="Porcentaje 2 2 5 4" xfId="2160" xr:uid="{00000000-0005-0000-0000-00008A9E0000}"/>
    <cellStyle name="Porcentaje 2 2 5 4 2" xfId="4602" xr:uid="{00000000-0005-0000-0000-00008B9E0000}"/>
    <cellStyle name="Porcentaje 2 2 5 4 2 2" xfId="18712" xr:uid="{00000000-0005-0000-0000-00008C9E0000}"/>
    <cellStyle name="Porcentaje 2 2 5 4 2 2 2" xfId="31605" xr:uid="{00000000-0005-0000-0000-00008D9E0000}"/>
    <cellStyle name="Porcentaje 2 2 5 4 2 3" xfId="14423" xr:uid="{00000000-0005-0000-0000-00008E9E0000}"/>
    <cellStyle name="Porcentaje 2 2 5 4 2 3 2" xfId="36490" xr:uid="{00000000-0005-0000-0000-00008F9E0000}"/>
    <cellStyle name="Porcentaje 2 2 5 4 2 4" xfId="9545" xr:uid="{00000000-0005-0000-0000-0000909E0000}"/>
    <cellStyle name="Porcentaje 2 2 5 4 2 5" xfId="26670" xr:uid="{00000000-0005-0000-0000-0000919E0000}"/>
    <cellStyle name="Porcentaje 2 2 5 4 2 6" xfId="41499" xr:uid="{00000000-0005-0000-0000-0000929E0000}"/>
    <cellStyle name="Porcentaje 2 2 5 4 2 7" xfId="46562" xr:uid="{AADACD2D-1A87-4E1A-99EF-BA0DF773F14F}"/>
    <cellStyle name="Porcentaje 2 2 5 4 3" xfId="7076" xr:uid="{00000000-0005-0000-0000-0000939E0000}"/>
    <cellStyle name="Porcentaje 2 2 5 4 3 2" xfId="29169" xr:uid="{00000000-0005-0000-0000-0000949E0000}"/>
    <cellStyle name="Porcentaje 2 2 5 4 4" xfId="16237" xr:uid="{00000000-0005-0000-0000-0000959E0000}"/>
    <cellStyle name="Porcentaje 2 2 5 4 4 2" xfId="34054" xr:uid="{00000000-0005-0000-0000-0000969E0000}"/>
    <cellStyle name="Porcentaje 2 2 5 4 5" xfId="21478" xr:uid="{00000000-0005-0000-0000-0000979E0000}"/>
    <cellStyle name="Porcentaje 2 2 5 4 6" xfId="11987" xr:uid="{00000000-0005-0000-0000-0000989E0000}"/>
    <cellStyle name="Porcentaje 2 2 5 4 7" xfId="24128" xr:uid="{00000000-0005-0000-0000-0000999E0000}"/>
    <cellStyle name="Porcentaje 2 2 5 4 8" xfId="38958" xr:uid="{00000000-0005-0000-0000-00009A9E0000}"/>
    <cellStyle name="Porcentaje 2 2 5 4 9" xfId="44026" xr:uid="{FCB9849A-BA01-4222-9595-2A80163810B2}"/>
    <cellStyle name="Porcentaje 2 2 5 5" xfId="1105" xr:uid="{00000000-0005-0000-0000-00009B9E0000}"/>
    <cellStyle name="Porcentaje 2 2 5 5 2" xfId="3550" xr:uid="{00000000-0005-0000-0000-00009C9E0000}"/>
    <cellStyle name="Porcentaje 2 2 5 5 2 2" xfId="17660" xr:uid="{00000000-0005-0000-0000-00009D9E0000}"/>
    <cellStyle name="Porcentaje 2 2 5 5 2 2 2" xfId="30553" xr:uid="{00000000-0005-0000-0000-00009E9E0000}"/>
    <cellStyle name="Porcentaje 2 2 5 5 2 3" xfId="13371" xr:uid="{00000000-0005-0000-0000-00009F9E0000}"/>
    <cellStyle name="Porcentaje 2 2 5 5 2 3 2" xfId="35438" xr:uid="{00000000-0005-0000-0000-0000A09E0000}"/>
    <cellStyle name="Porcentaje 2 2 5 5 2 4" xfId="8493" xr:uid="{00000000-0005-0000-0000-0000A19E0000}"/>
    <cellStyle name="Porcentaje 2 2 5 5 2 5" xfId="25618" xr:uid="{00000000-0005-0000-0000-0000A29E0000}"/>
    <cellStyle name="Porcentaje 2 2 5 5 2 6" xfId="40447" xr:uid="{00000000-0005-0000-0000-0000A39E0000}"/>
    <cellStyle name="Porcentaje 2 2 5 5 2 7" xfId="45510" xr:uid="{08DAF662-4BF3-4B13-A34F-E7967CCD85AD}"/>
    <cellStyle name="Porcentaje 2 2 5 5 3" xfId="6024" xr:uid="{00000000-0005-0000-0000-0000A49E0000}"/>
    <cellStyle name="Porcentaje 2 2 5 5 3 2" xfId="28117" xr:uid="{00000000-0005-0000-0000-0000A59E0000}"/>
    <cellStyle name="Porcentaje 2 2 5 5 4" xfId="20426" xr:uid="{00000000-0005-0000-0000-0000A69E0000}"/>
    <cellStyle name="Porcentaje 2 2 5 5 4 2" xfId="33002" xr:uid="{00000000-0005-0000-0000-0000A79E0000}"/>
    <cellStyle name="Porcentaje 2 2 5 5 5" xfId="10935" xr:uid="{00000000-0005-0000-0000-0000A89E0000}"/>
    <cellStyle name="Porcentaje 2 2 5 5 6" xfId="23076" xr:uid="{00000000-0005-0000-0000-0000A99E0000}"/>
    <cellStyle name="Porcentaje 2 2 5 5 7" xfId="37906" xr:uid="{00000000-0005-0000-0000-0000AA9E0000}"/>
    <cellStyle name="Porcentaje 2 2 5 5 8" xfId="42974" xr:uid="{FA7453C2-5E07-47D0-8332-B964143BB055}"/>
    <cellStyle name="Porcentaje 2 2 5 6" xfId="3051" xr:uid="{00000000-0005-0000-0000-0000AB9E0000}"/>
    <cellStyle name="Porcentaje 2 2 5 6 2" xfId="17161" xr:uid="{00000000-0005-0000-0000-0000AC9E0000}"/>
    <cellStyle name="Porcentaje 2 2 5 6 2 2" xfId="30054" xr:uid="{00000000-0005-0000-0000-0000AD9E0000}"/>
    <cellStyle name="Porcentaje 2 2 5 6 3" xfId="12872" xr:uid="{00000000-0005-0000-0000-0000AE9E0000}"/>
    <cellStyle name="Porcentaje 2 2 5 6 3 2" xfId="34939" xr:uid="{00000000-0005-0000-0000-0000AF9E0000}"/>
    <cellStyle name="Porcentaje 2 2 5 6 4" xfId="7994" xr:uid="{00000000-0005-0000-0000-0000B09E0000}"/>
    <cellStyle name="Porcentaje 2 2 5 6 5" xfId="25119" xr:uid="{00000000-0005-0000-0000-0000B19E0000}"/>
    <cellStyle name="Porcentaje 2 2 5 6 6" xfId="39948" xr:uid="{00000000-0005-0000-0000-0000B29E0000}"/>
    <cellStyle name="Porcentaje 2 2 5 6 7" xfId="45011" xr:uid="{7EE6A999-2E12-440B-9196-2A9BEA1D8392}"/>
    <cellStyle name="Porcentaje 2 2 5 7" xfId="5525" xr:uid="{00000000-0005-0000-0000-0000B39E0000}"/>
    <cellStyle name="Porcentaje 2 2 5 7 2" xfId="27618" xr:uid="{00000000-0005-0000-0000-0000B49E0000}"/>
    <cellStyle name="Porcentaje 2 2 5 8" xfId="15167" xr:uid="{00000000-0005-0000-0000-0000B59E0000}"/>
    <cellStyle name="Porcentaje 2 2 5 8 2" xfId="32503" xr:uid="{00000000-0005-0000-0000-0000B69E0000}"/>
    <cellStyle name="Porcentaje 2 2 5 9" xfId="19497" xr:uid="{00000000-0005-0000-0000-0000B79E0000}"/>
    <cellStyle name="Porcentaje 2 2 6" xfId="377" xr:uid="{00000000-0005-0000-0000-0000B89E0000}"/>
    <cellStyle name="Porcentaje 2 2 6 10" xfId="10267" xr:uid="{00000000-0005-0000-0000-0000B99E0000}"/>
    <cellStyle name="Porcentaje 2 2 6 11" xfId="22408" xr:uid="{00000000-0005-0000-0000-0000BA9E0000}"/>
    <cellStyle name="Porcentaje 2 2 6 12" xfId="37238" xr:uid="{00000000-0005-0000-0000-0000BB9E0000}"/>
    <cellStyle name="Porcentaje 2 2 6 13" xfId="42306" xr:uid="{1033E854-1281-40FE-AE53-D49D10A40B49}"/>
    <cellStyle name="Porcentaje 2 2 6 2" xfId="1378" xr:uid="{00000000-0005-0000-0000-0000BC9E0000}"/>
    <cellStyle name="Porcentaje 2 2 6 2 2" xfId="3820" xr:uid="{00000000-0005-0000-0000-0000BD9E0000}"/>
    <cellStyle name="Porcentaje 2 2 6 2 2 2" xfId="17930" xr:uid="{00000000-0005-0000-0000-0000BE9E0000}"/>
    <cellStyle name="Porcentaje 2 2 6 2 2 2 2" xfId="30823" xr:uid="{00000000-0005-0000-0000-0000BF9E0000}"/>
    <cellStyle name="Porcentaje 2 2 6 2 2 3" xfId="13641" xr:uid="{00000000-0005-0000-0000-0000C09E0000}"/>
    <cellStyle name="Porcentaje 2 2 6 2 2 3 2" xfId="35708" xr:uid="{00000000-0005-0000-0000-0000C19E0000}"/>
    <cellStyle name="Porcentaje 2 2 6 2 2 4" xfId="8763" xr:uid="{00000000-0005-0000-0000-0000C29E0000}"/>
    <cellStyle name="Porcentaje 2 2 6 2 2 5" xfId="25888" xr:uid="{00000000-0005-0000-0000-0000C39E0000}"/>
    <cellStyle name="Porcentaje 2 2 6 2 2 6" xfId="40717" xr:uid="{00000000-0005-0000-0000-0000C49E0000}"/>
    <cellStyle name="Porcentaje 2 2 6 2 2 7" xfId="45780" xr:uid="{F16FC6A2-B19F-4BC5-996E-A916986AB7E9}"/>
    <cellStyle name="Porcentaje 2 2 6 2 3" xfId="6294" xr:uid="{00000000-0005-0000-0000-0000C59E0000}"/>
    <cellStyle name="Porcentaje 2 2 6 2 3 2" xfId="28387" xr:uid="{00000000-0005-0000-0000-0000C69E0000}"/>
    <cellStyle name="Porcentaje 2 2 6 2 4" xfId="15437" xr:uid="{00000000-0005-0000-0000-0000C79E0000}"/>
    <cellStyle name="Porcentaje 2 2 6 2 4 2" xfId="33272" xr:uid="{00000000-0005-0000-0000-0000C89E0000}"/>
    <cellStyle name="Porcentaje 2 2 6 2 5" xfId="20696" xr:uid="{00000000-0005-0000-0000-0000C99E0000}"/>
    <cellStyle name="Porcentaje 2 2 6 2 6" xfId="11205" xr:uid="{00000000-0005-0000-0000-0000CA9E0000}"/>
    <cellStyle name="Porcentaje 2 2 6 2 7" xfId="23346" xr:uid="{00000000-0005-0000-0000-0000CB9E0000}"/>
    <cellStyle name="Porcentaje 2 2 6 2 8" xfId="38176" xr:uid="{00000000-0005-0000-0000-0000CC9E0000}"/>
    <cellStyle name="Porcentaje 2 2 6 2 9" xfId="43244" xr:uid="{47435EDC-0020-4610-A164-6C4D5F3E4063}"/>
    <cellStyle name="Porcentaje 2 2 6 3" xfId="1991" xr:uid="{00000000-0005-0000-0000-0000CD9E0000}"/>
    <cellStyle name="Porcentaje 2 2 6 3 2" xfId="4433" xr:uid="{00000000-0005-0000-0000-0000CE9E0000}"/>
    <cellStyle name="Porcentaje 2 2 6 3 2 2" xfId="18543" xr:uid="{00000000-0005-0000-0000-0000CF9E0000}"/>
    <cellStyle name="Porcentaje 2 2 6 3 2 2 2" xfId="31436" xr:uid="{00000000-0005-0000-0000-0000D09E0000}"/>
    <cellStyle name="Porcentaje 2 2 6 3 2 3" xfId="14254" xr:uid="{00000000-0005-0000-0000-0000D19E0000}"/>
    <cellStyle name="Porcentaje 2 2 6 3 2 3 2" xfId="36321" xr:uid="{00000000-0005-0000-0000-0000D29E0000}"/>
    <cellStyle name="Porcentaje 2 2 6 3 2 4" xfId="9376" xr:uid="{00000000-0005-0000-0000-0000D39E0000}"/>
    <cellStyle name="Porcentaje 2 2 6 3 2 5" xfId="26501" xr:uid="{00000000-0005-0000-0000-0000D49E0000}"/>
    <cellStyle name="Porcentaje 2 2 6 3 2 6" xfId="41330" xr:uid="{00000000-0005-0000-0000-0000D59E0000}"/>
    <cellStyle name="Porcentaje 2 2 6 3 2 7" xfId="46393" xr:uid="{DA2626F6-B5D4-44A3-BA2F-05693A19AC0C}"/>
    <cellStyle name="Porcentaje 2 2 6 3 3" xfId="6907" xr:uid="{00000000-0005-0000-0000-0000D69E0000}"/>
    <cellStyle name="Porcentaje 2 2 6 3 3 2" xfId="29000" xr:uid="{00000000-0005-0000-0000-0000D79E0000}"/>
    <cellStyle name="Porcentaje 2 2 6 3 4" xfId="16068" xr:uid="{00000000-0005-0000-0000-0000D89E0000}"/>
    <cellStyle name="Porcentaje 2 2 6 3 4 2" xfId="33885" xr:uid="{00000000-0005-0000-0000-0000D99E0000}"/>
    <cellStyle name="Porcentaje 2 2 6 3 5" xfId="21309" xr:uid="{00000000-0005-0000-0000-0000DA9E0000}"/>
    <cellStyle name="Porcentaje 2 2 6 3 6" xfId="11818" xr:uid="{00000000-0005-0000-0000-0000DB9E0000}"/>
    <cellStyle name="Porcentaje 2 2 6 3 7" xfId="23959" xr:uid="{00000000-0005-0000-0000-0000DC9E0000}"/>
    <cellStyle name="Porcentaje 2 2 6 3 8" xfId="38789" xr:uid="{00000000-0005-0000-0000-0000DD9E0000}"/>
    <cellStyle name="Porcentaje 2 2 6 3 9" xfId="43857" xr:uid="{98C722F4-4A3F-4B4D-A05A-6D27936A3AA6}"/>
    <cellStyle name="Porcentaje 2 2 6 4" xfId="2657" xr:uid="{00000000-0005-0000-0000-0000DE9E0000}"/>
    <cellStyle name="Porcentaje 2 2 6 4 2" xfId="5094" xr:uid="{00000000-0005-0000-0000-0000DF9E0000}"/>
    <cellStyle name="Porcentaje 2 2 6 4 2 2" xfId="19204" xr:uid="{00000000-0005-0000-0000-0000E09E0000}"/>
    <cellStyle name="Porcentaje 2 2 6 4 2 2 2" xfId="32097" xr:uid="{00000000-0005-0000-0000-0000E19E0000}"/>
    <cellStyle name="Porcentaje 2 2 6 4 2 3" xfId="14915" xr:uid="{00000000-0005-0000-0000-0000E29E0000}"/>
    <cellStyle name="Porcentaje 2 2 6 4 2 3 2" xfId="36982" xr:uid="{00000000-0005-0000-0000-0000E39E0000}"/>
    <cellStyle name="Porcentaje 2 2 6 4 2 4" xfId="10037" xr:uid="{00000000-0005-0000-0000-0000E49E0000}"/>
    <cellStyle name="Porcentaje 2 2 6 4 2 5" xfId="27162" xr:uid="{00000000-0005-0000-0000-0000E59E0000}"/>
    <cellStyle name="Porcentaje 2 2 6 4 2 6" xfId="41991" xr:uid="{00000000-0005-0000-0000-0000E69E0000}"/>
    <cellStyle name="Porcentaje 2 2 6 4 2 7" xfId="47054" xr:uid="{4BB20C4F-5BE4-4783-8855-EED8AB9B76F0}"/>
    <cellStyle name="Porcentaje 2 2 6 4 3" xfId="7568" xr:uid="{00000000-0005-0000-0000-0000E79E0000}"/>
    <cellStyle name="Porcentaje 2 2 6 4 3 2" xfId="29661" xr:uid="{00000000-0005-0000-0000-0000E89E0000}"/>
    <cellStyle name="Porcentaje 2 2 6 4 4" xfId="16730" xr:uid="{00000000-0005-0000-0000-0000E99E0000}"/>
    <cellStyle name="Porcentaje 2 2 6 4 4 2" xfId="34546" xr:uid="{00000000-0005-0000-0000-0000EA9E0000}"/>
    <cellStyle name="Porcentaje 2 2 6 4 5" xfId="21971" xr:uid="{00000000-0005-0000-0000-0000EB9E0000}"/>
    <cellStyle name="Porcentaje 2 2 6 4 6" xfId="12479" xr:uid="{00000000-0005-0000-0000-0000EC9E0000}"/>
    <cellStyle name="Porcentaje 2 2 6 4 7" xfId="24620" xr:uid="{00000000-0005-0000-0000-0000ED9E0000}"/>
    <cellStyle name="Porcentaje 2 2 6 4 8" xfId="39450" xr:uid="{00000000-0005-0000-0000-0000EE9E0000}"/>
    <cellStyle name="Porcentaje 2 2 6 4 9" xfId="44518" xr:uid="{42A25FCC-BFF6-4C0A-9F70-2C4C8D0EFDC7}"/>
    <cellStyle name="Porcentaje 2 2 6 5" xfId="1156" xr:uid="{00000000-0005-0000-0000-0000EF9E0000}"/>
    <cellStyle name="Porcentaje 2 2 6 5 2" xfId="3601" xr:uid="{00000000-0005-0000-0000-0000F09E0000}"/>
    <cellStyle name="Porcentaje 2 2 6 5 2 2" xfId="17711" xr:uid="{00000000-0005-0000-0000-0000F19E0000}"/>
    <cellStyle name="Porcentaje 2 2 6 5 2 2 2" xfId="30604" xr:uid="{00000000-0005-0000-0000-0000F29E0000}"/>
    <cellStyle name="Porcentaje 2 2 6 5 2 3" xfId="13422" xr:uid="{00000000-0005-0000-0000-0000F39E0000}"/>
    <cellStyle name="Porcentaje 2 2 6 5 2 3 2" xfId="35489" xr:uid="{00000000-0005-0000-0000-0000F49E0000}"/>
    <cellStyle name="Porcentaje 2 2 6 5 2 4" xfId="8544" xr:uid="{00000000-0005-0000-0000-0000F59E0000}"/>
    <cellStyle name="Porcentaje 2 2 6 5 2 5" xfId="25669" xr:uid="{00000000-0005-0000-0000-0000F69E0000}"/>
    <cellStyle name="Porcentaje 2 2 6 5 2 6" xfId="40498" xr:uid="{00000000-0005-0000-0000-0000F79E0000}"/>
    <cellStyle name="Porcentaje 2 2 6 5 2 7" xfId="45561" xr:uid="{C89E6927-25B6-4D6B-9BB4-5B8BE87C4218}"/>
    <cellStyle name="Porcentaje 2 2 6 5 3" xfId="6075" xr:uid="{00000000-0005-0000-0000-0000F89E0000}"/>
    <cellStyle name="Porcentaje 2 2 6 5 3 2" xfId="28168" xr:uid="{00000000-0005-0000-0000-0000F99E0000}"/>
    <cellStyle name="Porcentaje 2 2 6 5 4" xfId="20477" xr:uid="{00000000-0005-0000-0000-0000FA9E0000}"/>
    <cellStyle name="Porcentaje 2 2 6 5 4 2" xfId="33053" xr:uid="{00000000-0005-0000-0000-0000FB9E0000}"/>
    <cellStyle name="Porcentaje 2 2 6 5 5" xfId="10986" xr:uid="{00000000-0005-0000-0000-0000FC9E0000}"/>
    <cellStyle name="Porcentaje 2 2 6 5 6" xfId="23127" xr:uid="{00000000-0005-0000-0000-0000FD9E0000}"/>
    <cellStyle name="Porcentaje 2 2 6 5 7" xfId="37957" xr:uid="{00000000-0005-0000-0000-0000FE9E0000}"/>
    <cellStyle name="Porcentaje 2 2 6 5 8" xfId="43025" xr:uid="{5862C035-B943-48E0-963C-932E6FB7A8CA}"/>
    <cellStyle name="Porcentaje 2 2 6 6" xfId="2882" xr:uid="{00000000-0005-0000-0000-0000FF9E0000}"/>
    <cellStyle name="Porcentaje 2 2 6 6 2" xfId="16992" xr:uid="{00000000-0005-0000-0000-0000009F0000}"/>
    <cellStyle name="Porcentaje 2 2 6 6 2 2" xfId="29885" xr:uid="{00000000-0005-0000-0000-0000019F0000}"/>
    <cellStyle name="Porcentaje 2 2 6 6 3" xfId="12703" xr:uid="{00000000-0005-0000-0000-0000029F0000}"/>
    <cellStyle name="Porcentaje 2 2 6 6 3 2" xfId="34770" xr:uid="{00000000-0005-0000-0000-0000039F0000}"/>
    <cellStyle name="Porcentaje 2 2 6 6 4" xfId="7825" xr:uid="{00000000-0005-0000-0000-0000049F0000}"/>
    <cellStyle name="Porcentaje 2 2 6 6 5" xfId="24950" xr:uid="{00000000-0005-0000-0000-0000059F0000}"/>
    <cellStyle name="Porcentaje 2 2 6 6 6" xfId="39779" xr:uid="{00000000-0005-0000-0000-0000069F0000}"/>
    <cellStyle name="Porcentaje 2 2 6 6 7" xfId="44842" xr:uid="{A2511D16-6FB7-45B4-9A72-D8F0D60B1F75}"/>
    <cellStyle name="Porcentaje 2 2 6 7" xfId="5356" xr:uid="{00000000-0005-0000-0000-0000079F0000}"/>
    <cellStyle name="Porcentaje 2 2 6 7 2" xfId="27449" xr:uid="{00000000-0005-0000-0000-0000089F0000}"/>
    <cellStyle name="Porcentaje 2 2 6 8" xfId="15218" xr:uid="{00000000-0005-0000-0000-0000099F0000}"/>
    <cellStyle name="Porcentaje 2 2 6 8 2" xfId="32334" xr:uid="{00000000-0005-0000-0000-00000A9F0000}"/>
    <cellStyle name="Porcentaje 2 2 6 9" xfId="19740" xr:uid="{00000000-0005-0000-0000-00000B9F0000}"/>
    <cellStyle name="Porcentaje 2 2 7" xfId="804" xr:uid="{00000000-0005-0000-0000-00000C9F0000}"/>
    <cellStyle name="Porcentaje 2 2 8" xfId="1211" xr:uid="{00000000-0005-0000-0000-00000D9F0000}"/>
    <cellStyle name="Porcentaje 2 2 8 2" xfId="3656" xr:uid="{00000000-0005-0000-0000-00000E9F0000}"/>
    <cellStyle name="Porcentaje 2 2 8 2 2" xfId="17766" xr:uid="{00000000-0005-0000-0000-00000F9F0000}"/>
    <cellStyle name="Porcentaje 2 2 8 2 2 2" xfId="30659" xr:uid="{00000000-0005-0000-0000-0000109F0000}"/>
    <cellStyle name="Porcentaje 2 2 8 2 3" xfId="13477" xr:uid="{00000000-0005-0000-0000-0000119F0000}"/>
    <cellStyle name="Porcentaje 2 2 8 2 3 2" xfId="35544" xr:uid="{00000000-0005-0000-0000-0000129F0000}"/>
    <cellStyle name="Porcentaje 2 2 8 2 4" xfId="8599" xr:uid="{00000000-0005-0000-0000-0000139F0000}"/>
    <cellStyle name="Porcentaje 2 2 8 2 5" xfId="25724" xr:uid="{00000000-0005-0000-0000-0000149F0000}"/>
    <cellStyle name="Porcentaje 2 2 8 2 6" xfId="40553" xr:uid="{00000000-0005-0000-0000-0000159F0000}"/>
    <cellStyle name="Porcentaje 2 2 8 2 7" xfId="45616" xr:uid="{5BCD502D-52D7-4BBF-9222-7FFE4E474254}"/>
    <cellStyle name="Porcentaje 2 2 8 3" xfId="6130" xr:uid="{00000000-0005-0000-0000-0000169F0000}"/>
    <cellStyle name="Porcentaje 2 2 8 3 2" xfId="28223" xr:uid="{00000000-0005-0000-0000-0000179F0000}"/>
    <cellStyle name="Porcentaje 2 2 8 4" xfId="15273" xr:uid="{00000000-0005-0000-0000-0000189F0000}"/>
    <cellStyle name="Porcentaje 2 2 8 4 2" xfId="33108" xr:uid="{00000000-0005-0000-0000-0000199F0000}"/>
    <cellStyle name="Porcentaje 2 2 8 5" xfId="20532" xr:uid="{00000000-0005-0000-0000-00001A9F0000}"/>
    <cellStyle name="Porcentaje 2 2 8 6" xfId="11041" xr:uid="{00000000-0005-0000-0000-00001B9F0000}"/>
    <cellStyle name="Porcentaje 2 2 8 7" xfId="23182" xr:uid="{00000000-0005-0000-0000-00001C9F0000}"/>
    <cellStyle name="Porcentaje 2 2 8 8" xfId="38012" xr:uid="{00000000-0005-0000-0000-00001D9F0000}"/>
    <cellStyle name="Porcentaje 2 2 8 9" xfId="43080" xr:uid="{0B4A252B-47C9-4B86-A829-25DE67CB82EF}"/>
    <cellStyle name="Porcentaje 2 2 9" xfId="1827" xr:uid="{00000000-0005-0000-0000-00001E9F0000}"/>
    <cellStyle name="Porcentaje 2 2 9 2" xfId="4269" xr:uid="{00000000-0005-0000-0000-00001F9F0000}"/>
    <cellStyle name="Porcentaje 2 2 9 2 2" xfId="18379" xr:uid="{00000000-0005-0000-0000-0000209F0000}"/>
    <cellStyle name="Porcentaje 2 2 9 2 2 2" xfId="31272" xr:uid="{00000000-0005-0000-0000-0000219F0000}"/>
    <cellStyle name="Porcentaje 2 2 9 2 3" xfId="14090" xr:uid="{00000000-0005-0000-0000-0000229F0000}"/>
    <cellStyle name="Porcentaje 2 2 9 2 3 2" xfId="36157" xr:uid="{00000000-0005-0000-0000-0000239F0000}"/>
    <cellStyle name="Porcentaje 2 2 9 2 4" xfId="9212" xr:uid="{00000000-0005-0000-0000-0000249F0000}"/>
    <cellStyle name="Porcentaje 2 2 9 2 5" xfId="26337" xr:uid="{00000000-0005-0000-0000-0000259F0000}"/>
    <cellStyle name="Porcentaje 2 2 9 2 6" xfId="41166" xr:uid="{00000000-0005-0000-0000-0000269F0000}"/>
    <cellStyle name="Porcentaje 2 2 9 2 7" xfId="46229" xr:uid="{B85B6F36-086E-43B3-B1BA-D1AC1CD49D9D}"/>
    <cellStyle name="Porcentaje 2 2 9 3" xfId="6743" xr:uid="{00000000-0005-0000-0000-0000279F0000}"/>
    <cellStyle name="Porcentaje 2 2 9 3 2" xfId="28836" xr:uid="{00000000-0005-0000-0000-0000289F0000}"/>
    <cellStyle name="Porcentaje 2 2 9 4" xfId="15904" xr:uid="{00000000-0005-0000-0000-0000299F0000}"/>
    <cellStyle name="Porcentaje 2 2 9 4 2" xfId="33721" xr:uid="{00000000-0005-0000-0000-00002A9F0000}"/>
    <cellStyle name="Porcentaje 2 2 9 5" xfId="21145" xr:uid="{00000000-0005-0000-0000-00002B9F0000}"/>
    <cellStyle name="Porcentaje 2 2 9 6" xfId="11654" xr:uid="{00000000-0005-0000-0000-00002C9F0000}"/>
    <cellStyle name="Porcentaje 2 2 9 7" xfId="23795" xr:uid="{00000000-0005-0000-0000-00002D9F0000}"/>
    <cellStyle name="Porcentaje 2 2 9 8" xfId="38625" xr:uid="{00000000-0005-0000-0000-00002E9F0000}"/>
    <cellStyle name="Porcentaje 2 2 9 9" xfId="43693" xr:uid="{15D623DC-341E-46D4-A021-45BBA90CC9CB}"/>
    <cellStyle name="Porcentaje 2 20" xfId="5136" xr:uid="{00000000-0005-0000-0000-00002F9F0000}"/>
    <cellStyle name="Porcentaje 2 20 2" xfId="24731" xr:uid="{00000000-0005-0000-0000-0000309F0000}"/>
    <cellStyle name="Porcentaje 2 20 3" xfId="39560" xr:uid="{00000000-0005-0000-0000-0000319F0000}"/>
    <cellStyle name="Porcentaje 2 20 4" xfId="44628" xr:uid="{AE598739-5C97-4284-A493-020D3566A62F}"/>
    <cellStyle name="Porcentaje 2 21" xfId="19526" xr:uid="{00000000-0005-0000-0000-0000329F0000}"/>
    <cellStyle name="Porcentaje 2 21 2" xfId="27229" xr:uid="{00000000-0005-0000-0000-0000339F0000}"/>
    <cellStyle name="Porcentaje 2 22" xfId="10047" xr:uid="{00000000-0005-0000-0000-0000349F0000}"/>
    <cellStyle name="Porcentaje 2 22 2" xfId="32114" xr:uid="{00000000-0005-0000-0000-0000359F0000}"/>
    <cellStyle name="Porcentaje 2 23" xfId="22037" xr:uid="{00000000-0005-0000-0000-0000369F0000}"/>
    <cellStyle name="Porcentaje 2 24" xfId="22189" xr:uid="{00000000-0005-0000-0000-0000379F0000}"/>
    <cellStyle name="Porcentaje 2 25" xfId="37019" xr:uid="{00000000-0005-0000-0000-0000389F0000}"/>
    <cellStyle name="Porcentaje 2 26" xfId="42092" xr:uid="{2BA3AA63-108A-4D23-A209-4C53566DBA7D}"/>
    <cellStyle name="Porcentaje 2 3" xfId="176" xr:uid="{00000000-0005-0000-0000-0000399F0000}"/>
    <cellStyle name="Porcentaje 2 3 10" xfId="2483" xr:uid="{00000000-0005-0000-0000-00003A9F0000}"/>
    <cellStyle name="Porcentaje 2 3 10 2" xfId="4925" xr:uid="{00000000-0005-0000-0000-00003B9F0000}"/>
    <cellStyle name="Porcentaje 2 3 10 2 2" xfId="19035" xr:uid="{00000000-0005-0000-0000-00003C9F0000}"/>
    <cellStyle name="Porcentaje 2 3 10 2 2 2" xfId="31928" xr:uid="{00000000-0005-0000-0000-00003D9F0000}"/>
    <cellStyle name="Porcentaje 2 3 10 2 3" xfId="14746" xr:uid="{00000000-0005-0000-0000-00003E9F0000}"/>
    <cellStyle name="Porcentaje 2 3 10 2 3 2" xfId="36813" xr:uid="{00000000-0005-0000-0000-00003F9F0000}"/>
    <cellStyle name="Porcentaje 2 3 10 2 4" xfId="9868" xr:uid="{00000000-0005-0000-0000-0000409F0000}"/>
    <cellStyle name="Porcentaje 2 3 10 2 5" xfId="26993" xr:uid="{00000000-0005-0000-0000-0000419F0000}"/>
    <cellStyle name="Porcentaje 2 3 10 2 6" xfId="41822" xr:uid="{00000000-0005-0000-0000-0000429F0000}"/>
    <cellStyle name="Porcentaje 2 3 10 2 7" xfId="46885" xr:uid="{70F6711E-E184-4952-B8D6-5CDB37277750}"/>
    <cellStyle name="Porcentaje 2 3 10 3" xfId="7399" xr:uid="{00000000-0005-0000-0000-0000439F0000}"/>
    <cellStyle name="Porcentaje 2 3 10 3 2" xfId="29492" xr:uid="{00000000-0005-0000-0000-0000449F0000}"/>
    <cellStyle name="Porcentaje 2 3 10 4" xfId="16560" xr:uid="{00000000-0005-0000-0000-0000459F0000}"/>
    <cellStyle name="Porcentaje 2 3 10 4 2" xfId="34377" xr:uid="{00000000-0005-0000-0000-0000469F0000}"/>
    <cellStyle name="Porcentaje 2 3 10 5" xfId="21801" xr:uid="{00000000-0005-0000-0000-0000479F0000}"/>
    <cellStyle name="Porcentaje 2 3 10 6" xfId="12310" xr:uid="{00000000-0005-0000-0000-0000489F0000}"/>
    <cellStyle name="Porcentaje 2 3 10 7" xfId="24451" xr:uid="{00000000-0005-0000-0000-0000499F0000}"/>
    <cellStyle name="Porcentaje 2 3 10 8" xfId="39281" xr:uid="{00000000-0005-0000-0000-00004A9F0000}"/>
    <cellStyle name="Porcentaje 2 3 10 9" xfId="44349" xr:uid="{908B6F0B-F8F9-40A6-9342-454A22EB9B60}"/>
    <cellStyle name="Porcentaje 2 3 11" xfId="937" xr:uid="{00000000-0005-0000-0000-00004B9F0000}"/>
    <cellStyle name="Porcentaje 2 3 11 2" xfId="3382" xr:uid="{00000000-0005-0000-0000-00004C9F0000}"/>
    <cellStyle name="Porcentaje 2 3 11 2 2" xfId="17492" xr:uid="{00000000-0005-0000-0000-00004D9F0000}"/>
    <cellStyle name="Porcentaje 2 3 11 2 2 2" xfId="30385" xr:uid="{00000000-0005-0000-0000-00004E9F0000}"/>
    <cellStyle name="Porcentaje 2 3 11 2 3" xfId="13203" xr:uid="{00000000-0005-0000-0000-00004F9F0000}"/>
    <cellStyle name="Porcentaje 2 3 11 2 3 2" xfId="35270" xr:uid="{00000000-0005-0000-0000-0000509F0000}"/>
    <cellStyle name="Porcentaje 2 3 11 2 4" xfId="8325" xr:uid="{00000000-0005-0000-0000-0000519F0000}"/>
    <cellStyle name="Porcentaje 2 3 11 2 5" xfId="25450" xr:uid="{00000000-0005-0000-0000-0000529F0000}"/>
    <cellStyle name="Porcentaje 2 3 11 2 6" xfId="40279" xr:uid="{00000000-0005-0000-0000-0000539F0000}"/>
    <cellStyle name="Porcentaje 2 3 11 2 7" xfId="45342" xr:uid="{E60B1335-ADB0-41BF-888C-6EB4A2DEEF31}"/>
    <cellStyle name="Porcentaje 2 3 11 3" xfId="5856" xr:uid="{00000000-0005-0000-0000-0000549F0000}"/>
    <cellStyle name="Porcentaje 2 3 11 3 2" xfId="27949" xr:uid="{00000000-0005-0000-0000-0000559F0000}"/>
    <cellStyle name="Porcentaje 2 3 11 4" xfId="20258" xr:uid="{00000000-0005-0000-0000-0000569F0000}"/>
    <cellStyle name="Porcentaje 2 3 11 4 2" xfId="32834" xr:uid="{00000000-0005-0000-0000-0000579F0000}"/>
    <cellStyle name="Porcentaje 2 3 11 5" xfId="10767" xr:uid="{00000000-0005-0000-0000-0000589F0000}"/>
    <cellStyle name="Porcentaje 2 3 11 6" xfId="22908" xr:uid="{00000000-0005-0000-0000-0000599F0000}"/>
    <cellStyle name="Porcentaje 2 3 11 7" xfId="37738" xr:uid="{00000000-0005-0000-0000-00005A9F0000}"/>
    <cellStyle name="Porcentaje 2 3 11 8" xfId="42806" xr:uid="{59282BA1-6317-472C-A921-6EB0EC4E0CF5}"/>
    <cellStyle name="Porcentaje 2 3 12" xfId="2719" xr:uid="{00000000-0005-0000-0000-00005B9F0000}"/>
    <cellStyle name="Porcentaje 2 3 12 2" xfId="7631" xr:uid="{00000000-0005-0000-0000-00005C9F0000}"/>
    <cellStyle name="Porcentaje 2 3 12 2 2" xfId="27225" xr:uid="{00000000-0005-0000-0000-00005D9F0000}"/>
    <cellStyle name="Porcentaje 2 3 12 2 3" xfId="42054" xr:uid="{00000000-0005-0000-0000-00005E9F0000}"/>
    <cellStyle name="Porcentaje 2 3 12 2 4" xfId="47116" xr:uid="{4FA53ACD-104A-4BB1-9987-FEB9F5E012C1}"/>
    <cellStyle name="Porcentaje 2 3 12 3" xfId="22033" xr:uid="{00000000-0005-0000-0000-00005F9F0000}"/>
    <cellStyle name="Porcentaje 2 3 12 3 2" xfId="29722" xr:uid="{00000000-0005-0000-0000-0000609F0000}"/>
    <cellStyle name="Porcentaje 2 3 12 4" xfId="12540" xr:uid="{00000000-0005-0000-0000-0000619F0000}"/>
    <cellStyle name="Porcentaje 2 3 12 4 2" xfId="34607" xr:uid="{00000000-0005-0000-0000-0000629F0000}"/>
    <cellStyle name="Porcentaje 2 3 12 5" xfId="24683" xr:uid="{00000000-0005-0000-0000-0000639F0000}"/>
    <cellStyle name="Porcentaje 2 3 12 6" xfId="39512" xr:uid="{00000000-0005-0000-0000-0000649F0000}"/>
    <cellStyle name="Porcentaje 2 3 12 7" xfId="44580" xr:uid="{20129978-3D11-4476-8658-F49FCB4A08E9}"/>
    <cellStyle name="Porcentaje 2 3 13" xfId="5191" xr:uid="{00000000-0005-0000-0000-0000659F0000}"/>
    <cellStyle name="Porcentaje 2 3 13 2" xfId="16786" xr:uid="{00000000-0005-0000-0000-0000669F0000}"/>
    <cellStyle name="Porcentaje 2 3 13 3" xfId="24785" xr:uid="{00000000-0005-0000-0000-0000679F0000}"/>
    <cellStyle name="Porcentaje 2 3 13 4" xfId="39614" xr:uid="{00000000-0005-0000-0000-0000689F0000}"/>
    <cellStyle name="Porcentaje 2 3 13 5" xfId="44679" xr:uid="{29E6C6AF-1679-4F83-B1D0-3C14AE0022EF}"/>
    <cellStyle name="Porcentaje 2 3 14" xfId="14999" xr:uid="{00000000-0005-0000-0000-0000699F0000}"/>
    <cellStyle name="Porcentaje 2 3 14 2" xfId="27284" xr:uid="{00000000-0005-0000-0000-00006A9F0000}"/>
    <cellStyle name="Porcentaje 2 3 15" xfId="19329" xr:uid="{00000000-0005-0000-0000-00006B9F0000}"/>
    <cellStyle name="Porcentaje 2 3 15 2" xfId="32169" xr:uid="{00000000-0005-0000-0000-00006C9F0000}"/>
    <cellStyle name="Porcentaje 2 3 16" xfId="19577" xr:uid="{00000000-0005-0000-0000-00006D9F0000}"/>
    <cellStyle name="Porcentaje 2 3 17" xfId="10102" xr:uid="{00000000-0005-0000-0000-00006E9F0000}"/>
    <cellStyle name="Porcentaje 2 3 18" xfId="22114" xr:uid="{00000000-0005-0000-0000-00006F9F0000}"/>
    <cellStyle name="Porcentaje 2 3 19" xfId="22243" xr:uid="{00000000-0005-0000-0000-0000709F0000}"/>
    <cellStyle name="Porcentaje 2 3 2" xfId="248" xr:uid="{00000000-0005-0000-0000-0000719F0000}"/>
    <cellStyle name="Porcentaje 2 3 2 10" xfId="15058" xr:uid="{00000000-0005-0000-0000-0000729F0000}"/>
    <cellStyle name="Porcentaje 2 3 2 10 2" xfId="32230" xr:uid="{00000000-0005-0000-0000-0000739F0000}"/>
    <cellStyle name="Porcentaje 2 3 2 11" xfId="19388" xr:uid="{00000000-0005-0000-0000-0000749F0000}"/>
    <cellStyle name="Porcentaje 2 3 2 12" xfId="19636" xr:uid="{00000000-0005-0000-0000-0000759F0000}"/>
    <cellStyle name="Porcentaje 2 3 2 13" xfId="10163" xr:uid="{00000000-0005-0000-0000-0000769F0000}"/>
    <cellStyle name="Porcentaje 2 3 2 14" xfId="22165" xr:uid="{00000000-0005-0000-0000-0000779F0000}"/>
    <cellStyle name="Porcentaje 2 3 2 15" xfId="22304" xr:uid="{00000000-0005-0000-0000-0000789F0000}"/>
    <cellStyle name="Porcentaje 2 3 2 16" xfId="37134" xr:uid="{00000000-0005-0000-0000-0000799F0000}"/>
    <cellStyle name="Porcentaje 2 3 2 17" xfId="42202" xr:uid="{458BAF20-CE60-426D-ABFB-49A0A077EB2A}"/>
    <cellStyle name="Porcentaje 2 3 2 2" xfId="437" xr:uid="{00000000-0005-0000-0000-00007A9F0000}"/>
    <cellStyle name="Porcentaje 2 3 2 2 10" xfId="22468" xr:uid="{00000000-0005-0000-0000-00007B9F0000}"/>
    <cellStyle name="Porcentaje 2 3 2 2 11" xfId="37298" xr:uid="{00000000-0005-0000-0000-00007C9F0000}"/>
    <cellStyle name="Porcentaje 2 3 2 2 12" xfId="42366" xr:uid="{216B8B1B-CB06-41EE-ABDD-3BC66D02C9BF}"/>
    <cellStyle name="Porcentaje 2 3 2 2 2" xfId="2051" xr:uid="{00000000-0005-0000-0000-00007D9F0000}"/>
    <cellStyle name="Porcentaje 2 3 2 2 2 2" xfId="4493" xr:uid="{00000000-0005-0000-0000-00007E9F0000}"/>
    <cellStyle name="Porcentaje 2 3 2 2 2 2 2" xfId="18603" xr:uid="{00000000-0005-0000-0000-00007F9F0000}"/>
    <cellStyle name="Porcentaje 2 3 2 2 2 2 2 2" xfId="31496" xr:uid="{00000000-0005-0000-0000-0000809F0000}"/>
    <cellStyle name="Porcentaje 2 3 2 2 2 2 3" xfId="14314" xr:uid="{00000000-0005-0000-0000-0000819F0000}"/>
    <cellStyle name="Porcentaje 2 3 2 2 2 2 3 2" xfId="36381" xr:uid="{00000000-0005-0000-0000-0000829F0000}"/>
    <cellStyle name="Porcentaje 2 3 2 2 2 2 4" xfId="9436" xr:uid="{00000000-0005-0000-0000-0000839F0000}"/>
    <cellStyle name="Porcentaje 2 3 2 2 2 2 5" xfId="26561" xr:uid="{00000000-0005-0000-0000-0000849F0000}"/>
    <cellStyle name="Porcentaje 2 3 2 2 2 2 6" xfId="41390" xr:uid="{00000000-0005-0000-0000-0000859F0000}"/>
    <cellStyle name="Porcentaje 2 3 2 2 2 2 7" xfId="46453" xr:uid="{BDA6CDD7-9B05-48AD-BE25-C87C54F09067}"/>
    <cellStyle name="Porcentaje 2 3 2 2 2 3" xfId="6967" xr:uid="{00000000-0005-0000-0000-0000869F0000}"/>
    <cellStyle name="Porcentaje 2 3 2 2 2 3 2" xfId="29060" xr:uid="{00000000-0005-0000-0000-0000879F0000}"/>
    <cellStyle name="Porcentaje 2 3 2 2 2 4" xfId="16128" xr:uid="{00000000-0005-0000-0000-0000889F0000}"/>
    <cellStyle name="Porcentaje 2 3 2 2 2 4 2" xfId="33945" xr:uid="{00000000-0005-0000-0000-0000899F0000}"/>
    <cellStyle name="Porcentaje 2 3 2 2 2 5" xfId="21369" xr:uid="{00000000-0005-0000-0000-00008A9F0000}"/>
    <cellStyle name="Porcentaje 2 3 2 2 2 6" xfId="11878" xr:uid="{00000000-0005-0000-0000-00008B9F0000}"/>
    <cellStyle name="Porcentaje 2 3 2 2 2 7" xfId="24019" xr:uid="{00000000-0005-0000-0000-00008C9F0000}"/>
    <cellStyle name="Porcentaje 2 3 2 2 2 8" xfId="38849" xr:uid="{00000000-0005-0000-0000-00008D9F0000}"/>
    <cellStyle name="Porcentaje 2 3 2 2 2 9" xfId="43917" xr:uid="{CDEA167F-BC6F-47B1-8113-656022FBEE3E}"/>
    <cellStyle name="Porcentaje 2 3 2 2 3" xfId="2658" xr:uid="{00000000-0005-0000-0000-00008E9F0000}"/>
    <cellStyle name="Porcentaje 2 3 2 2 3 2" xfId="5095" xr:uid="{00000000-0005-0000-0000-00008F9F0000}"/>
    <cellStyle name="Porcentaje 2 3 2 2 3 2 2" xfId="19205" xr:uid="{00000000-0005-0000-0000-0000909F0000}"/>
    <cellStyle name="Porcentaje 2 3 2 2 3 2 2 2" xfId="32098" xr:uid="{00000000-0005-0000-0000-0000919F0000}"/>
    <cellStyle name="Porcentaje 2 3 2 2 3 2 3" xfId="14916" xr:uid="{00000000-0005-0000-0000-0000929F0000}"/>
    <cellStyle name="Porcentaje 2 3 2 2 3 2 3 2" xfId="36983" xr:uid="{00000000-0005-0000-0000-0000939F0000}"/>
    <cellStyle name="Porcentaje 2 3 2 2 3 2 4" xfId="10038" xr:uid="{00000000-0005-0000-0000-0000949F0000}"/>
    <cellStyle name="Porcentaje 2 3 2 2 3 2 5" xfId="27163" xr:uid="{00000000-0005-0000-0000-0000959F0000}"/>
    <cellStyle name="Porcentaje 2 3 2 2 3 2 6" xfId="41992" xr:uid="{00000000-0005-0000-0000-0000969F0000}"/>
    <cellStyle name="Porcentaje 2 3 2 2 3 2 7" xfId="47055" xr:uid="{3FA9230E-09A1-4ADF-959F-5D9A83600EE3}"/>
    <cellStyle name="Porcentaje 2 3 2 2 3 3" xfId="7569" xr:uid="{00000000-0005-0000-0000-0000979F0000}"/>
    <cellStyle name="Porcentaje 2 3 2 2 3 3 2" xfId="29662" xr:uid="{00000000-0005-0000-0000-0000989F0000}"/>
    <cellStyle name="Porcentaje 2 3 2 2 3 4" xfId="16731" xr:uid="{00000000-0005-0000-0000-0000999F0000}"/>
    <cellStyle name="Porcentaje 2 3 2 2 3 4 2" xfId="34547" xr:uid="{00000000-0005-0000-0000-00009A9F0000}"/>
    <cellStyle name="Porcentaje 2 3 2 2 3 5" xfId="21972" xr:uid="{00000000-0005-0000-0000-00009B9F0000}"/>
    <cellStyle name="Porcentaje 2 3 2 2 3 6" xfId="12480" xr:uid="{00000000-0005-0000-0000-00009C9F0000}"/>
    <cellStyle name="Porcentaje 2 3 2 2 3 7" xfId="24621" xr:uid="{00000000-0005-0000-0000-00009D9F0000}"/>
    <cellStyle name="Porcentaje 2 3 2 2 3 8" xfId="39451" xr:uid="{00000000-0005-0000-0000-00009E9F0000}"/>
    <cellStyle name="Porcentaje 2 3 2 2 3 9" xfId="44519" xr:uid="{8FBF5AAF-34A1-41D7-8F55-F9BB0CD6073E}"/>
    <cellStyle name="Porcentaje 2 3 2 2 4" xfId="1438" xr:uid="{00000000-0005-0000-0000-00009F9F0000}"/>
    <cellStyle name="Porcentaje 2 3 2 2 4 2" xfId="3880" xr:uid="{00000000-0005-0000-0000-0000A09F0000}"/>
    <cellStyle name="Porcentaje 2 3 2 2 4 2 2" xfId="17990" xr:uid="{00000000-0005-0000-0000-0000A19F0000}"/>
    <cellStyle name="Porcentaje 2 3 2 2 4 2 2 2" xfId="30883" xr:uid="{00000000-0005-0000-0000-0000A29F0000}"/>
    <cellStyle name="Porcentaje 2 3 2 2 4 2 3" xfId="13701" xr:uid="{00000000-0005-0000-0000-0000A39F0000}"/>
    <cellStyle name="Porcentaje 2 3 2 2 4 2 3 2" xfId="35768" xr:uid="{00000000-0005-0000-0000-0000A49F0000}"/>
    <cellStyle name="Porcentaje 2 3 2 2 4 2 4" xfId="8823" xr:uid="{00000000-0005-0000-0000-0000A59F0000}"/>
    <cellStyle name="Porcentaje 2 3 2 2 4 2 5" xfId="25948" xr:uid="{00000000-0005-0000-0000-0000A69F0000}"/>
    <cellStyle name="Porcentaje 2 3 2 2 4 2 6" xfId="40777" xr:uid="{00000000-0005-0000-0000-0000A79F0000}"/>
    <cellStyle name="Porcentaje 2 3 2 2 4 2 7" xfId="45840" xr:uid="{A9AF235B-F932-4C4F-BE92-BACE70D06FE8}"/>
    <cellStyle name="Porcentaje 2 3 2 2 4 3" xfId="6354" xr:uid="{00000000-0005-0000-0000-0000A89F0000}"/>
    <cellStyle name="Porcentaje 2 3 2 2 4 3 2" xfId="28447" xr:uid="{00000000-0005-0000-0000-0000A99F0000}"/>
    <cellStyle name="Porcentaje 2 3 2 2 4 4" xfId="20756" xr:uid="{00000000-0005-0000-0000-0000AA9F0000}"/>
    <cellStyle name="Porcentaje 2 3 2 2 4 4 2" xfId="33332" xr:uid="{00000000-0005-0000-0000-0000AB9F0000}"/>
    <cellStyle name="Porcentaje 2 3 2 2 4 5" xfId="11265" xr:uid="{00000000-0005-0000-0000-0000AC9F0000}"/>
    <cellStyle name="Porcentaje 2 3 2 2 4 6" xfId="23406" xr:uid="{00000000-0005-0000-0000-0000AD9F0000}"/>
    <cellStyle name="Porcentaje 2 3 2 2 4 7" xfId="38236" xr:uid="{00000000-0005-0000-0000-0000AE9F0000}"/>
    <cellStyle name="Porcentaje 2 3 2 2 4 8" xfId="43304" xr:uid="{127A636D-05FC-49B0-A891-59817FA6A0EC}"/>
    <cellStyle name="Porcentaje 2 3 2 2 5" xfId="2942" xr:uid="{00000000-0005-0000-0000-0000AF9F0000}"/>
    <cellStyle name="Porcentaje 2 3 2 2 5 2" xfId="17052" xr:uid="{00000000-0005-0000-0000-0000B09F0000}"/>
    <cellStyle name="Porcentaje 2 3 2 2 5 2 2" xfId="29945" xr:uid="{00000000-0005-0000-0000-0000B19F0000}"/>
    <cellStyle name="Porcentaje 2 3 2 2 5 3" xfId="12763" xr:uid="{00000000-0005-0000-0000-0000B29F0000}"/>
    <cellStyle name="Porcentaje 2 3 2 2 5 3 2" xfId="34830" xr:uid="{00000000-0005-0000-0000-0000B39F0000}"/>
    <cellStyle name="Porcentaje 2 3 2 2 5 4" xfId="7885" xr:uid="{00000000-0005-0000-0000-0000B49F0000}"/>
    <cellStyle name="Porcentaje 2 3 2 2 5 5" xfId="25010" xr:uid="{00000000-0005-0000-0000-0000B59F0000}"/>
    <cellStyle name="Porcentaje 2 3 2 2 5 6" xfId="39839" xr:uid="{00000000-0005-0000-0000-0000B69F0000}"/>
    <cellStyle name="Porcentaje 2 3 2 2 5 7" xfId="44902" xr:uid="{63F5F6B0-4E56-467F-850E-720864E54427}"/>
    <cellStyle name="Porcentaje 2 3 2 2 6" xfId="5416" xr:uid="{00000000-0005-0000-0000-0000B79F0000}"/>
    <cellStyle name="Porcentaje 2 3 2 2 6 2" xfId="27509" xr:uid="{00000000-0005-0000-0000-0000B89F0000}"/>
    <cellStyle name="Porcentaje 2 3 2 2 7" xfId="15497" xr:uid="{00000000-0005-0000-0000-0000B99F0000}"/>
    <cellStyle name="Porcentaje 2 3 2 2 7 2" xfId="32394" xr:uid="{00000000-0005-0000-0000-0000BA9F0000}"/>
    <cellStyle name="Porcentaje 2 3 2 2 8" xfId="19800" xr:uid="{00000000-0005-0000-0000-0000BB9F0000}"/>
    <cellStyle name="Porcentaje 2 3 2 2 9" xfId="10327" xr:uid="{00000000-0005-0000-0000-0000BC9F0000}"/>
    <cellStyle name="Porcentaje 2 3 2 3" xfId="810" xr:uid="{00000000-0005-0000-0000-0000BD9F0000}"/>
    <cellStyle name="Porcentaje 2 3 2 4" xfId="1271" xr:uid="{00000000-0005-0000-0000-0000BE9F0000}"/>
    <cellStyle name="Porcentaje 2 3 2 4 2" xfId="3716" xr:uid="{00000000-0005-0000-0000-0000BF9F0000}"/>
    <cellStyle name="Porcentaje 2 3 2 4 2 2" xfId="17826" xr:uid="{00000000-0005-0000-0000-0000C09F0000}"/>
    <cellStyle name="Porcentaje 2 3 2 4 2 2 2" xfId="30719" xr:uid="{00000000-0005-0000-0000-0000C19F0000}"/>
    <cellStyle name="Porcentaje 2 3 2 4 2 3" xfId="13537" xr:uid="{00000000-0005-0000-0000-0000C29F0000}"/>
    <cellStyle name="Porcentaje 2 3 2 4 2 3 2" xfId="35604" xr:uid="{00000000-0005-0000-0000-0000C39F0000}"/>
    <cellStyle name="Porcentaje 2 3 2 4 2 4" xfId="8659" xr:uid="{00000000-0005-0000-0000-0000C49F0000}"/>
    <cellStyle name="Porcentaje 2 3 2 4 2 5" xfId="25784" xr:uid="{00000000-0005-0000-0000-0000C59F0000}"/>
    <cellStyle name="Porcentaje 2 3 2 4 2 6" xfId="40613" xr:uid="{00000000-0005-0000-0000-0000C69F0000}"/>
    <cellStyle name="Porcentaje 2 3 2 4 2 7" xfId="45676" xr:uid="{33543C57-B585-4F57-BE42-27954003DC57}"/>
    <cellStyle name="Porcentaje 2 3 2 4 3" xfId="6190" xr:uid="{00000000-0005-0000-0000-0000C79F0000}"/>
    <cellStyle name="Porcentaje 2 3 2 4 3 2" xfId="28283" xr:uid="{00000000-0005-0000-0000-0000C89F0000}"/>
    <cellStyle name="Porcentaje 2 3 2 4 4" xfId="15333" xr:uid="{00000000-0005-0000-0000-0000C99F0000}"/>
    <cellStyle name="Porcentaje 2 3 2 4 4 2" xfId="33168" xr:uid="{00000000-0005-0000-0000-0000CA9F0000}"/>
    <cellStyle name="Porcentaje 2 3 2 4 5" xfId="20592" xr:uid="{00000000-0005-0000-0000-0000CB9F0000}"/>
    <cellStyle name="Porcentaje 2 3 2 4 6" xfId="11101" xr:uid="{00000000-0005-0000-0000-0000CC9F0000}"/>
    <cellStyle name="Porcentaje 2 3 2 4 7" xfId="23242" xr:uid="{00000000-0005-0000-0000-0000CD9F0000}"/>
    <cellStyle name="Porcentaje 2 3 2 4 8" xfId="38072" xr:uid="{00000000-0005-0000-0000-0000CE9F0000}"/>
    <cellStyle name="Porcentaje 2 3 2 4 9" xfId="43140" xr:uid="{2AE0FEB2-3506-4D40-BA6C-8F108B3BC16E}"/>
    <cellStyle name="Porcentaje 2 3 2 5" xfId="1887" xr:uid="{00000000-0005-0000-0000-0000CF9F0000}"/>
    <cellStyle name="Porcentaje 2 3 2 5 2" xfId="4329" xr:uid="{00000000-0005-0000-0000-0000D09F0000}"/>
    <cellStyle name="Porcentaje 2 3 2 5 2 2" xfId="18439" xr:uid="{00000000-0005-0000-0000-0000D19F0000}"/>
    <cellStyle name="Porcentaje 2 3 2 5 2 2 2" xfId="31332" xr:uid="{00000000-0005-0000-0000-0000D29F0000}"/>
    <cellStyle name="Porcentaje 2 3 2 5 2 3" xfId="14150" xr:uid="{00000000-0005-0000-0000-0000D39F0000}"/>
    <cellStyle name="Porcentaje 2 3 2 5 2 3 2" xfId="36217" xr:uid="{00000000-0005-0000-0000-0000D49F0000}"/>
    <cellStyle name="Porcentaje 2 3 2 5 2 4" xfId="9272" xr:uid="{00000000-0005-0000-0000-0000D59F0000}"/>
    <cellStyle name="Porcentaje 2 3 2 5 2 5" xfId="26397" xr:uid="{00000000-0005-0000-0000-0000D69F0000}"/>
    <cellStyle name="Porcentaje 2 3 2 5 2 6" xfId="41226" xr:uid="{00000000-0005-0000-0000-0000D79F0000}"/>
    <cellStyle name="Porcentaje 2 3 2 5 2 7" xfId="46289" xr:uid="{B1C22C49-73E7-41FA-96F1-1886F0C6FC4E}"/>
    <cellStyle name="Porcentaje 2 3 2 5 3" xfId="6803" xr:uid="{00000000-0005-0000-0000-0000D89F0000}"/>
    <cellStyle name="Porcentaje 2 3 2 5 3 2" xfId="28896" xr:uid="{00000000-0005-0000-0000-0000D99F0000}"/>
    <cellStyle name="Porcentaje 2 3 2 5 4" xfId="15964" xr:uid="{00000000-0005-0000-0000-0000DA9F0000}"/>
    <cellStyle name="Porcentaje 2 3 2 5 4 2" xfId="33781" xr:uid="{00000000-0005-0000-0000-0000DB9F0000}"/>
    <cellStyle name="Porcentaje 2 3 2 5 5" xfId="21205" xr:uid="{00000000-0005-0000-0000-0000DC9F0000}"/>
    <cellStyle name="Porcentaje 2 3 2 5 6" xfId="11714" xr:uid="{00000000-0005-0000-0000-0000DD9F0000}"/>
    <cellStyle name="Porcentaje 2 3 2 5 7" xfId="23855" xr:uid="{00000000-0005-0000-0000-0000DE9F0000}"/>
    <cellStyle name="Porcentaje 2 3 2 5 8" xfId="38685" xr:uid="{00000000-0005-0000-0000-0000DF9F0000}"/>
    <cellStyle name="Porcentaje 2 3 2 5 9" xfId="43753" xr:uid="{5A55F813-7212-4123-B03E-8941F72F7D36}"/>
    <cellStyle name="Porcentaje 2 3 2 6" xfId="2546" xr:uid="{00000000-0005-0000-0000-0000E09F0000}"/>
    <cellStyle name="Porcentaje 2 3 2 6 2" xfId="4988" xr:uid="{00000000-0005-0000-0000-0000E19F0000}"/>
    <cellStyle name="Porcentaje 2 3 2 6 2 2" xfId="19098" xr:uid="{00000000-0005-0000-0000-0000E29F0000}"/>
    <cellStyle name="Porcentaje 2 3 2 6 2 2 2" xfId="31991" xr:uid="{00000000-0005-0000-0000-0000E39F0000}"/>
    <cellStyle name="Porcentaje 2 3 2 6 2 3" xfId="14809" xr:uid="{00000000-0005-0000-0000-0000E49F0000}"/>
    <cellStyle name="Porcentaje 2 3 2 6 2 3 2" xfId="36876" xr:uid="{00000000-0005-0000-0000-0000E59F0000}"/>
    <cellStyle name="Porcentaje 2 3 2 6 2 4" xfId="9931" xr:uid="{00000000-0005-0000-0000-0000E69F0000}"/>
    <cellStyle name="Porcentaje 2 3 2 6 2 5" xfId="27056" xr:uid="{00000000-0005-0000-0000-0000E79F0000}"/>
    <cellStyle name="Porcentaje 2 3 2 6 2 6" xfId="41885" xr:uid="{00000000-0005-0000-0000-0000E89F0000}"/>
    <cellStyle name="Porcentaje 2 3 2 6 2 7" xfId="46948" xr:uid="{0DB278C0-799C-4F22-BAD7-C88CC6269DEF}"/>
    <cellStyle name="Porcentaje 2 3 2 6 3" xfId="7462" xr:uid="{00000000-0005-0000-0000-0000E99F0000}"/>
    <cellStyle name="Porcentaje 2 3 2 6 3 2" xfId="29555" xr:uid="{00000000-0005-0000-0000-0000EA9F0000}"/>
    <cellStyle name="Porcentaje 2 3 2 6 4" xfId="16623" xr:uid="{00000000-0005-0000-0000-0000EB9F0000}"/>
    <cellStyle name="Porcentaje 2 3 2 6 4 2" xfId="34440" xr:uid="{00000000-0005-0000-0000-0000EC9F0000}"/>
    <cellStyle name="Porcentaje 2 3 2 6 5" xfId="21864" xr:uid="{00000000-0005-0000-0000-0000ED9F0000}"/>
    <cellStyle name="Porcentaje 2 3 2 6 6" xfId="12373" xr:uid="{00000000-0005-0000-0000-0000EE9F0000}"/>
    <cellStyle name="Porcentaje 2 3 2 6 7" xfId="24514" xr:uid="{00000000-0005-0000-0000-0000EF9F0000}"/>
    <cellStyle name="Porcentaje 2 3 2 6 8" xfId="39344" xr:uid="{00000000-0005-0000-0000-0000F09F0000}"/>
    <cellStyle name="Porcentaje 2 3 2 6 9" xfId="44412" xr:uid="{49005B09-6CA0-4F48-BAF6-06644A46185D}"/>
    <cellStyle name="Porcentaje 2 3 2 7" xfId="996" xr:uid="{00000000-0005-0000-0000-0000F19F0000}"/>
    <cellStyle name="Porcentaje 2 3 2 7 2" xfId="3441" xr:uid="{00000000-0005-0000-0000-0000F29F0000}"/>
    <cellStyle name="Porcentaje 2 3 2 7 2 2" xfId="17551" xr:uid="{00000000-0005-0000-0000-0000F39F0000}"/>
    <cellStyle name="Porcentaje 2 3 2 7 2 2 2" xfId="30444" xr:uid="{00000000-0005-0000-0000-0000F49F0000}"/>
    <cellStyle name="Porcentaje 2 3 2 7 2 3" xfId="13262" xr:uid="{00000000-0005-0000-0000-0000F59F0000}"/>
    <cellStyle name="Porcentaje 2 3 2 7 2 3 2" xfId="35329" xr:uid="{00000000-0005-0000-0000-0000F69F0000}"/>
    <cellStyle name="Porcentaje 2 3 2 7 2 4" xfId="8384" xr:uid="{00000000-0005-0000-0000-0000F79F0000}"/>
    <cellStyle name="Porcentaje 2 3 2 7 2 5" xfId="25509" xr:uid="{00000000-0005-0000-0000-0000F89F0000}"/>
    <cellStyle name="Porcentaje 2 3 2 7 2 6" xfId="40338" xr:uid="{00000000-0005-0000-0000-0000F99F0000}"/>
    <cellStyle name="Porcentaje 2 3 2 7 2 7" xfId="45401" xr:uid="{1E1D055B-892E-4E33-A643-A0D935998F79}"/>
    <cellStyle name="Porcentaje 2 3 2 7 3" xfId="5915" xr:uid="{00000000-0005-0000-0000-0000FA9F0000}"/>
    <cellStyle name="Porcentaje 2 3 2 7 3 2" xfId="28008" xr:uid="{00000000-0005-0000-0000-0000FB9F0000}"/>
    <cellStyle name="Porcentaje 2 3 2 7 4" xfId="20317" xr:uid="{00000000-0005-0000-0000-0000FC9F0000}"/>
    <cellStyle name="Porcentaje 2 3 2 7 4 2" xfId="32893" xr:uid="{00000000-0005-0000-0000-0000FD9F0000}"/>
    <cellStyle name="Porcentaje 2 3 2 7 5" xfId="10826" xr:uid="{00000000-0005-0000-0000-0000FE9F0000}"/>
    <cellStyle name="Porcentaje 2 3 2 7 6" xfId="22967" xr:uid="{00000000-0005-0000-0000-0000FF9F0000}"/>
    <cellStyle name="Porcentaje 2 3 2 7 7" xfId="37797" xr:uid="{00000000-0005-0000-0000-000000A00000}"/>
    <cellStyle name="Porcentaje 2 3 2 7 8" xfId="42865" xr:uid="{9315BA8C-A6DB-4187-8FDC-AB285A745EEC}"/>
    <cellStyle name="Porcentaje 2 3 2 8" xfId="2778" xr:uid="{00000000-0005-0000-0000-000001A00000}"/>
    <cellStyle name="Porcentaje 2 3 2 8 2" xfId="16888" xr:uid="{00000000-0005-0000-0000-000002A00000}"/>
    <cellStyle name="Porcentaje 2 3 2 8 2 2" xfId="29781" xr:uid="{00000000-0005-0000-0000-000003A00000}"/>
    <cellStyle name="Porcentaje 2 3 2 8 3" xfId="12599" xr:uid="{00000000-0005-0000-0000-000004A00000}"/>
    <cellStyle name="Porcentaje 2 3 2 8 3 2" xfId="34666" xr:uid="{00000000-0005-0000-0000-000005A00000}"/>
    <cellStyle name="Porcentaje 2 3 2 8 4" xfId="7721" xr:uid="{00000000-0005-0000-0000-000006A00000}"/>
    <cellStyle name="Porcentaje 2 3 2 8 5" xfId="24846" xr:uid="{00000000-0005-0000-0000-000007A00000}"/>
    <cellStyle name="Porcentaje 2 3 2 8 6" xfId="39675" xr:uid="{00000000-0005-0000-0000-000008A00000}"/>
    <cellStyle name="Porcentaje 2 3 2 8 7" xfId="44738" xr:uid="{5C6EBB6E-852C-4FD4-ACE3-09A0A8AC6F8E}"/>
    <cellStyle name="Porcentaje 2 3 2 9" xfId="5252" xr:uid="{00000000-0005-0000-0000-000009A00000}"/>
    <cellStyle name="Porcentaje 2 3 2 9 2" xfId="27345" xr:uid="{00000000-0005-0000-0000-00000AA00000}"/>
    <cellStyle name="Porcentaje 2 3 20" xfId="37073" xr:uid="{00000000-0005-0000-0000-00000BA00000}"/>
    <cellStyle name="Porcentaje 2 3 21" xfId="42143" xr:uid="{2FC63634-DCED-4B03-A0DF-29281082D4C1}"/>
    <cellStyle name="Porcentaje 2 3 3" xfId="260" xr:uid="{00000000-0005-0000-0000-00000CA00000}"/>
    <cellStyle name="Porcentaje 2 3 3 10" xfId="15070" xr:uid="{00000000-0005-0000-0000-00000DA00000}"/>
    <cellStyle name="Porcentaje 2 3 3 10 2" xfId="32242" xr:uid="{00000000-0005-0000-0000-00000EA00000}"/>
    <cellStyle name="Porcentaje 2 3 3 11" xfId="19400" xr:uid="{00000000-0005-0000-0000-00000FA00000}"/>
    <cellStyle name="Porcentaje 2 3 3 12" xfId="19648" xr:uid="{00000000-0005-0000-0000-000010A00000}"/>
    <cellStyle name="Porcentaje 2 3 3 13" xfId="10175" xr:uid="{00000000-0005-0000-0000-000011A00000}"/>
    <cellStyle name="Porcentaje 2 3 3 14" xfId="22316" xr:uid="{00000000-0005-0000-0000-000012A00000}"/>
    <cellStyle name="Porcentaje 2 3 3 15" xfId="37146" xr:uid="{00000000-0005-0000-0000-000013A00000}"/>
    <cellStyle name="Porcentaje 2 3 3 16" xfId="42214" xr:uid="{111202FC-1DF3-488A-BEB6-182BBF5F25AA}"/>
    <cellStyle name="Porcentaje 2 3 3 2" xfId="449" xr:uid="{00000000-0005-0000-0000-000014A00000}"/>
    <cellStyle name="Porcentaje 2 3 3 2 10" xfId="22480" xr:uid="{00000000-0005-0000-0000-000015A00000}"/>
    <cellStyle name="Porcentaje 2 3 3 2 11" xfId="37310" xr:uid="{00000000-0005-0000-0000-000016A00000}"/>
    <cellStyle name="Porcentaje 2 3 3 2 12" xfId="42378" xr:uid="{CF656FE8-8680-4FA8-A565-D8E39E8E6964}"/>
    <cellStyle name="Porcentaje 2 3 3 2 2" xfId="2063" xr:uid="{00000000-0005-0000-0000-000017A00000}"/>
    <cellStyle name="Porcentaje 2 3 3 2 2 2" xfId="4505" xr:uid="{00000000-0005-0000-0000-000018A00000}"/>
    <cellStyle name="Porcentaje 2 3 3 2 2 2 2" xfId="18615" xr:uid="{00000000-0005-0000-0000-000019A00000}"/>
    <cellStyle name="Porcentaje 2 3 3 2 2 2 2 2" xfId="31508" xr:uid="{00000000-0005-0000-0000-00001AA00000}"/>
    <cellStyle name="Porcentaje 2 3 3 2 2 2 3" xfId="14326" xr:uid="{00000000-0005-0000-0000-00001BA00000}"/>
    <cellStyle name="Porcentaje 2 3 3 2 2 2 3 2" xfId="36393" xr:uid="{00000000-0005-0000-0000-00001CA00000}"/>
    <cellStyle name="Porcentaje 2 3 3 2 2 2 4" xfId="9448" xr:uid="{00000000-0005-0000-0000-00001DA00000}"/>
    <cellStyle name="Porcentaje 2 3 3 2 2 2 5" xfId="26573" xr:uid="{00000000-0005-0000-0000-00001EA00000}"/>
    <cellStyle name="Porcentaje 2 3 3 2 2 2 6" xfId="41402" xr:uid="{00000000-0005-0000-0000-00001FA00000}"/>
    <cellStyle name="Porcentaje 2 3 3 2 2 2 7" xfId="46465" xr:uid="{6077D337-D041-4719-A191-524E0FCE5A73}"/>
    <cellStyle name="Porcentaje 2 3 3 2 2 3" xfId="6979" xr:uid="{00000000-0005-0000-0000-000020A00000}"/>
    <cellStyle name="Porcentaje 2 3 3 2 2 3 2" xfId="29072" xr:uid="{00000000-0005-0000-0000-000021A00000}"/>
    <cellStyle name="Porcentaje 2 3 3 2 2 4" xfId="16140" xr:uid="{00000000-0005-0000-0000-000022A00000}"/>
    <cellStyle name="Porcentaje 2 3 3 2 2 4 2" xfId="33957" xr:uid="{00000000-0005-0000-0000-000023A00000}"/>
    <cellStyle name="Porcentaje 2 3 3 2 2 5" xfId="21381" xr:uid="{00000000-0005-0000-0000-000024A00000}"/>
    <cellStyle name="Porcentaje 2 3 3 2 2 6" xfId="11890" xr:uid="{00000000-0005-0000-0000-000025A00000}"/>
    <cellStyle name="Porcentaje 2 3 3 2 2 7" xfId="24031" xr:uid="{00000000-0005-0000-0000-000026A00000}"/>
    <cellStyle name="Porcentaje 2 3 3 2 2 8" xfId="38861" xr:uid="{00000000-0005-0000-0000-000027A00000}"/>
    <cellStyle name="Porcentaje 2 3 3 2 2 9" xfId="43929" xr:uid="{D9E21D2D-5819-4346-99BE-BD30EC4877AD}"/>
    <cellStyle name="Porcentaje 2 3 3 2 3" xfId="2659" xr:uid="{00000000-0005-0000-0000-000028A00000}"/>
    <cellStyle name="Porcentaje 2 3 3 2 3 2" xfId="5096" xr:uid="{00000000-0005-0000-0000-000029A00000}"/>
    <cellStyle name="Porcentaje 2 3 3 2 3 2 2" xfId="19206" xr:uid="{00000000-0005-0000-0000-00002AA00000}"/>
    <cellStyle name="Porcentaje 2 3 3 2 3 2 2 2" xfId="32099" xr:uid="{00000000-0005-0000-0000-00002BA00000}"/>
    <cellStyle name="Porcentaje 2 3 3 2 3 2 3" xfId="14917" xr:uid="{00000000-0005-0000-0000-00002CA00000}"/>
    <cellStyle name="Porcentaje 2 3 3 2 3 2 3 2" xfId="36984" xr:uid="{00000000-0005-0000-0000-00002DA00000}"/>
    <cellStyle name="Porcentaje 2 3 3 2 3 2 4" xfId="10039" xr:uid="{00000000-0005-0000-0000-00002EA00000}"/>
    <cellStyle name="Porcentaje 2 3 3 2 3 2 5" xfId="27164" xr:uid="{00000000-0005-0000-0000-00002FA00000}"/>
    <cellStyle name="Porcentaje 2 3 3 2 3 2 6" xfId="41993" xr:uid="{00000000-0005-0000-0000-000030A00000}"/>
    <cellStyle name="Porcentaje 2 3 3 2 3 2 7" xfId="47056" xr:uid="{42BDE6B3-0EA9-4A56-96F4-621E52D0CF6D}"/>
    <cellStyle name="Porcentaje 2 3 3 2 3 3" xfId="7570" xr:uid="{00000000-0005-0000-0000-000031A00000}"/>
    <cellStyle name="Porcentaje 2 3 3 2 3 3 2" xfId="29663" xr:uid="{00000000-0005-0000-0000-000032A00000}"/>
    <cellStyle name="Porcentaje 2 3 3 2 3 4" xfId="16732" xr:uid="{00000000-0005-0000-0000-000033A00000}"/>
    <cellStyle name="Porcentaje 2 3 3 2 3 4 2" xfId="34548" xr:uid="{00000000-0005-0000-0000-000034A00000}"/>
    <cellStyle name="Porcentaje 2 3 3 2 3 5" xfId="21973" xr:uid="{00000000-0005-0000-0000-000035A00000}"/>
    <cellStyle name="Porcentaje 2 3 3 2 3 6" xfId="12481" xr:uid="{00000000-0005-0000-0000-000036A00000}"/>
    <cellStyle name="Porcentaje 2 3 3 2 3 7" xfId="24622" xr:uid="{00000000-0005-0000-0000-000037A00000}"/>
    <cellStyle name="Porcentaje 2 3 3 2 3 8" xfId="39452" xr:uid="{00000000-0005-0000-0000-000038A00000}"/>
    <cellStyle name="Porcentaje 2 3 3 2 3 9" xfId="44520" xr:uid="{4A71FA56-7E88-48AE-A871-89F483F72E90}"/>
    <cellStyle name="Porcentaje 2 3 3 2 4" xfId="1450" xr:uid="{00000000-0005-0000-0000-000039A00000}"/>
    <cellStyle name="Porcentaje 2 3 3 2 4 2" xfId="3892" xr:uid="{00000000-0005-0000-0000-00003AA00000}"/>
    <cellStyle name="Porcentaje 2 3 3 2 4 2 2" xfId="18002" xr:uid="{00000000-0005-0000-0000-00003BA00000}"/>
    <cellStyle name="Porcentaje 2 3 3 2 4 2 2 2" xfId="30895" xr:uid="{00000000-0005-0000-0000-00003CA00000}"/>
    <cellStyle name="Porcentaje 2 3 3 2 4 2 3" xfId="13713" xr:uid="{00000000-0005-0000-0000-00003DA00000}"/>
    <cellStyle name="Porcentaje 2 3 3 2 4 2 3 2" xfId="35780" xr:uid="{00000000-0005-0000-0000-00003EA00000}"/>
    <cellStyle name="Porcentaje 2 3 3 2 4 2 4" xfId="8835" xr:uid="{00000000-0005-0000-0000-00003FA00000}"/>
    <cellStyle name="Porcentaje 2 3 3 2 4 2 5" xfId="25960" xr:uid="{00000000-0005-0000-0000-000040A00000}"/>
    <cellStyle name="Porcentaje 2 3 3 2 4 2 6" xfId="40789" xr:uid="{00000000-0005-0000-0000-000041A00000}"/>
    <cellStyle name="Porcentaje 2 3 3 2 4 2 7" xfId="45852" xr:uid="{86302261-B8D7-4D61-8DF8-1BDA18A143C4}"/>
    <cellStyle name="Porcentaje 2 3 3 2 4 3" xfId="6366" xr:uid="{00000000-0005-0000-0000-000042A00000}"/>
    <cellStyle name="Porcentaje 2 3 3 2 4 3 2" xfId="28459" xr:uid="{00000000-0005-0000-0000-000043A00000}"/>
    <cellStyle name="Porcentaje 2 3 3 2 4 4" xfId="20768" xr:uid="{00000000-0005-0000-0000-000044A00000}"/>
    <cellStyle name="Porcentaje 2 3 3 2 4 4 2" xfId="33344" xr:uid="{00000000-0005-0000-0000-000045A00000}"/>
    <cellStyle name="Porcentaje 2 3 3 2 4 5" xfId="11277" xr:uid="{00000000-0005-0000-0000-000046A00000}"/>
    <cellStyle name="Porcentaje 2 3 3 2 4 6" xfId="23418" xr:uid="{00000000-0005-0000-0000-000047A00000}"/>
    <cellStyle name="Porcentaje 2 3 3 2 4 7" xfId="38248" xr:uid="{00000000-0005-0000-0000-000048A00000}"/>
    <cellStyle name="Porcentaje 2 3 3 2 4 8" xfId="43316" xr:uid="{3ECC26E3-409B-43FD-A4B3-FB3D441E93A4}"/>
    <cellStyle name="Porcentaje 2 3 3 2 5" xfId="2954" xr:uid="{00000000-0005-0000-0000-000049A00000}"/>
    <cellStyle name="Porcentaje 2 3 3 2 5 2" xfId="17064" xr:uid="{00000000-0005-0000-0000-00004AA00000}"/>
    <cellStyle name="Porcentaje 2 3 3 2 5 2 2" xfId="29957" xr:uid="{00000000-0005-0000-0000-00004BA00000}"/>
    <cellStyle name="Porcentaje 2 3 3 2 5 3" xfId="12775" xr:uid="{00000000-0005-0000-0000-00004CA00000}"/>
    <cellStyle name="Porcentaje 2 3 3 2 5 3 2" xfId="34842" xr:uid="{00000000-0005-0000-0000-00004DA00000}"/>
    <cellStyle name="Porcentaje 2 3 3 2 5 4" xfId="7897" xr:uid="{00000000-0005-0000-0000-00004EA00000}"/>
    <cellStyle name="Porcentaje 2 3 3 2 5 5" xfId="25022" xr:uid="{00000000-0005-0000-0000-00004FA00000}"/>
    <cellStyle name="Porcentaje 2 3 3 2 5 6" xfId="39851" xr:uid="{00000000-0005-0000-0000-000050A00000}"/>
    <cellStyle name="Porcentaje 2 3 3 2 5 7" xfId="44914" xr:uid="{1A2F6B50-0CD6-4241-80F2-285F98526272}"/>
    <cellStyle name="Porcentaje 2 3 3 2 6" xfId="5428" xr:uid="{00000000-0005-0000-0000-000051A00000}"/>
    <cellStyle name="Porcentaje 2 3 3 2 6 2" xfId="27521" xr:uid="{00000000-0005-0000-0000-000052A00000}"/>
    <cellStyle name="Porcentaje 2 3 3 2 7" xfId="15509" xr:uid="{00000000-0005-0000-0000-000053A00000}"/>
    <cellStyle name="Porcentaje 2 3 3 2 7 2" xfId="32406" xr:uid="{00000000-0005-0000-0000-000054A00000}"/>
    <cellStyle name="Porcentaje 2 3 3 2 8" xfId="19812" xr:uid="{00000000-0005-0000-0000-000055A00000}"/>
    <cellStyle name="Porcentaje 2 3 3 2 9" xfId="10339" xr:uid="{00000000-0005-0000-0000-000056A00000}"/>
    <cellStyle name="Porcentaje 2 3 3 3" xfId="811" xr:uid="{00000000-0005-0000-0000-000057A00000}"/>
    <cellStyle name="Porcentaje 2 3 3 4" xfId="1283" xr:uid="{00000000-0005-0000-0000-000058A00000}"/>
    <cellStyle name="Porcentaje 2 3 3 4 2" xfId="3728" xr:uid="{00000000-0005-0000-0000-000059A00000}"/>
    <cellStyle name="Porcentaje 2 3 3 4 2 2" xfId="17838" xr:uid="{00000000-0005-0000-0000-00005AA00000}"/>
    <cellStyle name="Porcentaje 2 3 3 4 2 2 2" xfId="30731" xr:uid="{00000000-0005-0000-0000-00005BA00000}"/>
    <cellStyle name="Porcentaje 2 3 3 4 2 3" xfId="13549" xr:uid="{00000000-0005-0000-0000-00005CA00000}"/>
    <cellStyle name="Porcentaje 2 3 3 4 2 3 2" xfId="35616" xr:uid="{00000000-0005-0000-0000-00005DA00000}"/>
    <cellStyle name="Porcentaje 2 3 3 4 2 4" xfId="8671" xr:uid="{00000000-0005-0000-0000-00005EA00000}"/>
    <cellStyle name="Porcentaje 2 3 3 4 2 5" xfId="25796" xr:uid="{00000000-0005-0000-0000-00005FA00000}"/>
    <cellStyle name="Porcentaje 2 3 3 4 2 6" xfId="40625" xr:uid="{00000000-0005-0000-0000-000060A00000}"/>
    <cellStyle name="Porcentaje 2 3 3 4 2 7" xfId="45688" xr:uid="{956928C3-A237-49EE-942C-658FFA165114}"/>
    <cellStyle name="Porcentaje 2 3 3 4 3" xfId="6202" xr:uid="{00000000-0005-0000-0000-000061A00000}"/>
    <cellStyle name="Porcentaje 2 3 3 4 3 2" xfId="28295" xr:uid="{00000000-0005-0000-0000-000062A00000}"/>
    <cellStyle name="Porcentaje 2 3 3 4 4" xfId="15345" xr:uid="{00000000-0005-0000-0000-000063A00000}"/>
    <cellStyle name="Porcentaje 2 3 3 4 4 2" xfId="33180" xr:uid="{00000000-0005-0000-0000-000064A00000}"/>
    <cellStyle name="Porcentaje 2 3 3 4 5" xfId="20604" xr:uid="{00000000-0005-0000-0000-000065A00000}"/>
    <cellStyle name="Porcentaje 2 3 3 4 6" xfId="11113" xr:uid="{00000000-0005-0000-0000-000066A00000}"/>
    <cellStyle name="Porcentaje 2 3 3 4 7" xfId="23254" xr:uid="{00000000-0005-0000-0000-000067A00000}"/>
    <cellStyle name="Porcentaje 2 3 3 4 8" xfId="38084" xr:uid="{00000000-0005-0000-0000-000068A00000}"/>
    <cellStyle name="Porcentaje 2 3 3 4 9" xfId="43152" xr:uid="{AA485ECF-5B06-411F-AB9E-1A2ADAED46D3}"/>
    <cellStyle name="Porcentaje 2 3 3 5" xfId="1899" xr:uid="{00000000-0005-0000-0000-000069A00000}"/>
    <cellStyle name="Porcentaje 2 3 3 5 2" xfId="4341" xr:uid="{00000000-0005-0000-0000-00006AA00000}"/>
    <cellStyle name="Porcentaje 2 3 3 5 2 2" xfId="18451" xr:uid="{00000000-0005-0000-0000-00006BA00000}"/>
    <cellStyle name="Porcentaje 2 3 3 5 2 2 2" xfId="31344" xr:uid="{00000000-0005-0000-0000-00006CA00000}"/>
    <cellStyle name="Porcentaje 2 3 3 5 2 3" xfId="14162" xr:uid="{00000000-0005-0000-0000-00006DA00000}"/>
    <cellStyle name="Porcentaje 2 3 3 5 2 3 2" xfId="36229" xr:uid="{00000000-0005-0000-0000-00006EA00000}"/>
    <cellStyle name="Porcentaje 2 3 3 5 2 4" xfId="9284" xr:uid="{00000000-0005-0000-0000-00006FA00000}"/>
    <cellStyle name="Porcentaje 2 3 3 5 2 5" xfId="26409" xr:uid="{00000000-0005-0000-0000-000070A00000}"/>
    <cellStyle name="Porcentaje 2 3 3 5 2 6" xfId="41238" xr:uid="{00000000-0005-0000-0000-000071A00000}"/>
    <cellStyle name="Porcentaje 2 3 3 5 2 7" xfId="46301" xr:uid="{BB2FDA8B-C567-478E-9AC9-ACCF8C22F397}"/>
    <cellStyle name="Porcentaje 2 3 3 5 3" xfId="6815" xr:uid="{00000000-0005-0000-0000-000072A00000}"/>
    <cellStyle name="Porcentaje 2 3 3 5 3 2" xfId="28908" xr:uid="{00000000-0005-0000-0000-000073A00000}"/>
    <cellStyle name="Porcentaje 2 3 3 5 4" xfId="15976" xr:uid="{00000000-0005-0000-0000-000074A00000}"/>
    <cellStyle name="Porcentaje 2 3 3 5 4 2" xfId="33793" xr:uid="{00000000-0005-0000-0000-000075A00000}"/>
    <cellStyle name="Porcentaje 2 3 3 5 5" xfId="21217" xr:uid="{00000000-0005-0000-0000-000076A00000}"/>
    <cellStyle name="Porcentaje 2 3 3 5 6" xfId="11726" xr:uid="{00000000-0005-0000-0000-000077A00000}"/>
    <cellStyle name="Porcentaje 2 3 3 5 7" xfId="23867" xr:uid="{00000000-0005-0000-0000-000078A00000}"/>
    <cellStyle name="Porcentaje 2 3 3 5 8" xfId="38697" xr:uid="{00000000-0005-0000-0000-000079A00000}"/>
    <cellStyle name="Porcentaje 2 3 3 5 9" xfId="43765" xr:uid="{A0251025-3498-4983-AC56-DE831A49C5AD}"/>
    <cellStyle name="Porcentaje 2 3 3 6" xfId="2558" xr:uid="{00000000-0005-0000-0000-00007AA00000}"/>
    <cellStyle name="Porcentaje 2 3 3 6 2" xfId="5000" xr:uid="{00000000-0005-0000-0000-00007BA00000}"/>
    <cellStyle name="Porcentaje 2 3 3 6 2 2" xfId="19110" xr:uid="{00000000-0005-0000-0000-00007CA00000}"/>
    <cellStyle name="Porcentaje 2 3 3 6 2 2 2" xfId="32003" xr:uid="{00000000-0005-0000-0000-00007DA00000}"/>
    <cellStyle name="Porcentaje 2 3 3 6 2 3" xfId="14821" xr:uid="{00000000-0005-0000-0000-00007EA00000}"/>
    <cellStyle name="Porcentaje 2 3 3 6 2 3 2" xfId="36888" xr:uid="{00000000-0005-0000-0000-00007FA00000}"/>
    <cellStyle name="Porcentaje 2 3 3 6 2 4" xfId="9943" xr:uid="{00000000-0005-0000-0000-000080A00000}"/>
    <cellStyle name="Porcentaje 2 3 3 6 2 5" xfId="27068" xr:uid="{00000000-0005-0000-0000-000081A00000}"/>
    <cellStyle name="Porcentaje 2 3 3 6 2 6" xfId="41897" xr:uid="{00000000-0005-0000-0000-000082A00000}"/>
    <cellStyle name="Porcentaje 2 3 3 6 2 7" xfId="46960" xr:uid="{AA2E49E6-F701-4EBD-B148-B2B06FC06859}"/>
    <cellStyle name="Porcentaje 2 3 3 6 3" xfId="7474" xr:uid="{00000000-0005-0000-0000-000083A00000}"/>
    <cellStyle name="Porcentaje 2 3 3 6 3 2" xfId="29567" xr:uid="{00000000-0005-0000-0000-000084A00000}"/>
    <cellStyle name="Porcentaje 2 3 3 6 4" xfId="16635" xr:uid="{00000000-0005-0000-0000-000085A00000}"/>
    <cellStyle name="Porcentaje 2 3 3 6 4 2" xfId="34452" xr:uid="{00000000-0005-0000-0000-000086A00000}"/>
    <cellStyle name="Porcentaje 2 3 3 6 5" xfId="21876" xr:uid="{00000000-0005-0000-0000-000087A00000}"/>
    <cellStyle name="Porcentaje 2 3 3 6 6" xfId="12385" xr:uid="{00000000-0005-0000-0000-000088A00000}"/>
    <cellStyle name="Porcentaje 2 3 3 6 7" xfId="24526" xr:uid="{00000000-0005-0000-0000-000089A00000}"/>
    <cellStyle name="Porcentaje 2 3 3 6 8" xfId="39356" xr:uid="{00000000-0005-0000-0000-00008AA00000}"/>
    <cellStyle name="Porcentaje 2 3 3 6 9" xfId="44424" xr:uid="{4E12CAB1-19A7-4CC5-A492-BCE349352C15}"/>
    <cellStyle name="Porcentaje 2 3 3 7" xfId="1008" xr:uid="{00000000-0005-0000-0000-00008BA00000}"/>
    <cellStyle name="Porcentaje 2 3 3 7 2" xfId="3453" xr:uid="{00000000-0005-0000-0000-00008CA00000}"/>
    <cellStyle name="Porcentaje 2 3 3 7 2 2" xfId="17563" xr:uid="{00000000-0005-0000-0000-00008DA00000}"/>
    <cellStyle name="Porcentaje 2 3 3 7 2 2 2" xfId="30456" xr:uid="{00000000-0005-0000-0000-00008EA00000}"/>
    <cellStyle name="Porcentaje 2 3 3 7 2 3" xfId="13274" xr:uid="{00000000-0005-0000-0000-00008FA00000}"/>
    <cellStyle name="Porcentaje 2 3 3 7 2 3 2" xfId="35341" xr:uid="{00000000-0005-0000-0000-000090A00000}"/>
    <cellStyle name="Porcentaje 2 3 3 7 2 4" xfId="8396" xr:uid="{00000000-0005-0000-0000-000091A00000}"/>
    <cellStyle name="Porcentaje 2 3 3 7 2 5" xfId="25521" xr:uid="{00000000-0005-0000-0000-000092A00000}"/>
    <cellStyle name="Porcentaje 2 3 3 7 2 6" xfId="40350" xr:uid="{00000000-0005-0000-0000-000093A00000}"/>
    <cellStyle name="Porcentaje 2 3 3 7 2 7" xfId="45413" xr:uid="{A95A5D20-707B-4CFE-8082-DBD54FDD3AF7}"/>
    <cellStyle name="Porcentaje 2 3 3 7 3" xfId="5927" xr:uid="{00000000-0005-0000-0000-000094A00000}"/>
    <cellStyle name="Porcentaje 2 3 3 7 3 2" xfId="28020" xr:uid="{00000000-0005-0000-0000-000095A00000}"/>
    <cellStyle name="Porcentaje 2 3 3 7 4" xfId="20329" xr:uid="{00000000-0005-0000-0000-000096A00000}"/>
    <cellStyle name="Porcentaje 2 3 3 7 4 2" xfId="32905" xr:uid="{00000000-0005-0000-0000-000097A00000}"/>
    <cellStyle name="Porcentaje 2 3 3 7 5" xfId="10838" xr:uid="{00000000-0005-0000-0000-000098A00000}"/>
    <cellStyle name="Porcentaje 2 3 3 7 6" xfId="22979" xr:uid="{00000000-0005-0000-0000-000099A00000}"/>
    <cellStyle name="Porcentaje 2 3 3 7 7" xfId="37809" xr:uid="{00000000-0005-0000-0000-00009AA00000}"/>
    <cellStyle name="Porcentaje 2 3 3 7 8" xfId="42877" xr:uid="{71497F7E-92E4-412A-B434-5CF76DBB49CE}"/>
    <cellStyle name="Porcentaje 2 3 3 8" xfId="2790" xr:uid="{00000000-0005-0000-0000-00009BA00000}"/>
    <cellStyle name="Porcentaje 2 3 3 8 2" xfId="16900" xr:uid="{00000000-0005-0000-0000-00009CA00000}"/>
    <cellStyle name="Porcentaje 2 3 3 8 2 2" xfId="29793" xr:uid="{00000000-0005-0000-0000-00009DA00000}"/>
    <cellStyle name="Porcentaje 2 3 3 8 3" xfId="12611" xr:uid="{00000000-0005-0000-0000-00009EA00000}"/>
    <cellStyle name="Porcentaje 2 3 3 8 3 2" xfId="34678" xr:uid="{00000000-0005-0000-0000-00009FA00000}"/>
    <cellStyle name="Porcentaje 2 3 3 8 4" xfId="7733" xr:uid="{00000000-0005-0000-0000-0000A0A00000}"/>
    <cellStyle name="Porcentaje 2 3 3 8 5" xfId="24858" xr:uid="{00000000-0005-0000-0000-0000A1A00000}"/>
    <cellStyle name="Porcentaje 2 3 3 8 6" xfId="39687" xr:uid="{00000000-0005-0000-0000-0000A2A00000}"/>
    <cellStyle name="Porcentaje 2 3 3 8 7" xfId="44750" xr:uid="{8770B024-7DF3-4094-B1B5-08D6B5656BEB}"/>
    <cellStyle name="Porcentaje 2 3 3 9" xfId="5264" xr:uid="{00000000-0005-0000-0000-0000A3A00000}"/>
    <cellStyle name="Porcentaje 2 3 3 9 2" xfId="27357" xr:uid="{00000000-0005-0000-0000-0000A4A00000}"/>
    <cellStyle name="Porcentaje 2 3 4" xfId="197" xr:uid="{00000000-0005-0000-0000-0000A5A00000}"/>
    <cellStyle name="Porcentaje 2 3 4 10" xfId="15011" xr:uid="{00000000-0005-0000-0000-0000A6A00000}"/>
    <cellStyle name="Porcentaje 2 3 4 10 2" xfId="32181" xr:uid="{00000000-0005-0000-0000-0000A7A00000}"/>
    <cellStyle name="Porcentaje 2 3 4 11" xfId="19341" xr:uid="{00000000-0005-0000-0000-0000A8A00000}"/>
    <cellStyle name="Porcentaje 2 3 4 12" xfId="19589" xr:uid="{00000000-0005-0000-0000-0000A9A00000}"/>
    <cellStyle name="Porcentaje 2 3 4 13" xfId="10114" xr:uid="{00000000-0005-0000-0000-0000AAA00000}"/>
    <cellStyle name="Porcentaje 2 3 4 14" xfId="22255" xr:uid="{00000000-0005-0000-0000-0000ABA00000}"/>
    <cellStyle name="Porcentaje 2 3 4 15" xfId="37085" xr:uid="{00000000-0005-0000-0000-0000ACA00000}"/>
    <cellStyle name="Porcentaje 2 3 4 16" xfId="42155" xr:uid="{0F0C25AF-CE78-4CAD-8728-CF1747C73470}"/>
    <cellStyle name="Porcentaje 2 3 4 2" xfId="390" xr:uid="{00000000-0005-0000-0000-0000ADA00000}"/>
    <cellStyle name="Porcentaje 2 3 4 2 10" xfId="22421" xr:uid="{00000000-0005-0000-0000-0000AEA00000}"/>
    <cellStyle name="Porcentaje 2 3 4 2 11" xfId="37251" xr:uid="{00000000-0005-0000-0000-0000AFA00000}"/>
    <cellStyle name="Porcentaje 2 3 4 2 12" xfId="42319" xr:uid="{58807A7A-3ED6-417E-9AB8-AB7AC25FA6D1}"/>
    <cellStyle name="Porcentaje 2 3 4 2 2" xfId="2004" xr:uid="{00000000-0005-0000-0000-0000B0A00000}"/>
    <cellStyle name="Porcentaje 2 3 4 2 2 2" xfId="4446" xr:uid="{00000000-0005-0000-0000-0000B1A00000}"/>
    <cellStyle name="Porcentaje 2 3 4 2 2 2 2" xfId="18556" xr:uid="{00000000-0005-0000-0000-0000B2A00000}"/>
    <cellStyle name="Porcentaje 2 3 4 2 2 2 2 2" xfId="31449" xr:uid="{00000000-0005-0000-0000-0000B3A00000}"/>
    <cellStyle name="Porcentaje 2 3 4 2 2 2 3" xfId="14267" xr:uid="{00000000-0005-0000-0000-0000B4A00000}"/>
    <cellStyle name="Porcentaje 2 3 4 2 2 2 3 2" xfId="36334" xr:uid="{00000000-0005-0000-0000-0000B5A00000}"/>
    <cellStyle name="Porcentaje 2 3 4 2 2 2 4" xfId="9389" xr:uid="{00000000-0005-0000-0000-0000B6A00000}"/>
    <cellStyle name="Porcentaje 2 3 4 2 2 2 5" xfId="26514" xr:uid="{00000000-0005-0000-0000-0000B7A00000}"/>
    <cellStyle name="Porcentaje 2 3 4 2 2 2 6" xfId="41343" xr:uid="{00000000-0005-0000-0000-0000B8A00000}"/>
    <cellStyle name="Porcentaje 2 3 4 2 2 2 7" xfId="46406" xr:uid="{F7E57021-EC1F-40B3-95F8-8029444EFCFA}"/>
    <cellStyle name="Porcentaje 2 3 4 2 2 3" xfId="6920" xr:uid="{00000000-0005-0000-0000-0000B9A00000}"/>
    <cellStyle name="Porcentaje 2 3 4 2 2 3 2" xfId="29013" xr:uid="{00000000-0005-0000-0000-0000BAA00000}"/>
    <cellStyle name="Porcentaje 2 3 4 2 2 4" xfId="16081" xr:uid="{00000000-0005-0000-0000-0000BBA00000}"/>
    <cellStyle name="Porcentaje 2 3 4 2 2 4 2" xfId="33898" xr:uid="{00000000-0005-0000-0000-0000BCA00000}"/>
    <cellStyle name="Porcentaje 2 3 4 2 2 5" xfId="21322" xr:uid="{00000000-0005-0000-0000-0000BDA00000}"/>
    <cellStyle name="Porcentaje 2 3 4 2 2 6" xfId="11831" xr:uid="{00000000-0005-0000-0000-0000BEA00000}"/>
    <cellStyle name="Porcentaje 2 3 4 2 2 7" xfId="23972" xr:uid="{00000000-0005-0000-0000-0000BFA00000}"/>
    <cellStyle name="Porcentaje 2 3 4 2 2 8" xfId="38802" xr:uid="{00000000-0005-0000-0000-0000C0A00000}"/>
    <cellStyle name="Porcentaje 2 3 4 2 2 9" xfId="43870" xr:uid="{0F276FA3-2E48-4BF6-9D74-DF68ACAA3960}"/>
    <cellStyle name="Porcentaje 2 3 4 2 3" xfId="2660" xr:uid="{00000000-0005-0000-0000-0000C1A00000}"/>
    <cellStyle name="Porcentaje 2 3 4 2 3 2" xfId="5097" xr:uid="{00000000-0005-0000-0000-0000C2A00000}"/>
    <cellStyle name="Porcentaje 2 3 4 2 3 2 2" xfId="19207" xr:uid="{00000000-0005-0000-0000-0000C3A00000}"/>
    <cellStyle name="Porcentaje 2 3 4 2 3 2 2 2" xfId="32100" xr:uid="{00000000-0005-0000-0000-0000C4A00000}"/>
    <cellStyle name="Porcentaje 2 3 4 2 3 2 3" xfId="14918" xr:uid="{00000000-0005-0000-0000-0000C5A00000}"/>
    <cellStyle name="Porcentaje 2 3 4 2 3 2 3 2" xfId="36985" xr:uid="{00000000-0005-0000-0000-0000C6A00000}"/>
    <cellStyle name="Porcentaje 2 3 4 2 3 2 4" xfId="10040" xr:uid="{00000000-0005-0000-0000-0000C7A00000}"/>
    <cellStyle name="Porcentaje 2 3 4 2 3 2 5" xfId="27165" xr:uid="{00000000-0005-0000-0000-0000C8A00000}"/>
    <cellStyle name="Porcentaje 2 3 4 2 3 2 6" xfId="41994" xr:uid="{00000000-0005-0000-0000-0000C9A00000}"/>
    <cellStyle name="Porcentaje 2 3 4 2 3 2 7" xfId="47057" xr:uid="{F86D7B11-EE90-46B9-88DB-BD30DE2C5982}"/>
    <cellStyle name="Porcentaje 2 3 4 2 3 3" xfId="7571" xr:uid="{00000000-0005-0000-0000-0000CAA00000}"/>
    <cellStyle name="Porcentaje 2 3 4 2 3 3 2" xfId="29664" xr:uid="{00000000-0005-0000-0000-0000CBA00000}"/>
    <cellStyle name="Porcentaje 2 3 4 2 3 4" xfId="16733" xr:uid="{00000000-0005-0000-0000-0000CCA00000}"/>
    <cellStyle name="Porcentaje 2 3 4 2 3 4 2" xfId="34549" xr:uid="{00000000-0005-0000-0000-0000CDA00000}"/>
    <cellStyle name="Porcentaje 2 3 4 2 3 5" xfId="21974" xr:uid="{00000000-0005-0000-0000-0000CEA00000}"/>
    <cellStyle name="Porcentaje 2 3 4 2 3 6" xfId="12482" xr:uid="{00000000-0005-0000-0000-0000CFA00000}"/>
    <cellStyle name="Porcentaje 2 3 4 2 3 7" xfId="24623" xr:uid="{00000000-0005-0000-0000-0000D0A00000}"/>
    <cellStyle name="Porcentaje 2 3 4 2 3 8" xfId="39453" xr:uid="{00000000-0005-0000-0000-0000D1A00000}"/>
    <cellStyle name="Porcentaje 2 3 4 2 3 9" xfId="44521" xr:uid="{2D4BDA76-CC2B-49C3-84A7-21C3D480F157}"/>
    <cellStyle name="Porcentaje 2 3 4 2 4" xfId="1391" xr:uid="{00000000-0005-0000-0000-0000D2A00000}"/>
    <cellStyle name="Porcentaje 2 3 4 2 4 2" xfId="3833" xr:uid="{00000000-0005-0000-0000-0000D3A00000}"/>
    <cellStyle name="Porcentaje 2 3 4 2 4 2 2" xfId="17943" xr:uid="{00000000-0005-0000-0000-0000D4A00000}"/>
    <cellStyle name="Porcentaje 2 3 4 2 4 2 2 2" xfId="30836" xr:uid="{00000000-0005-0000-0000-0000D5A00000}"/>
    <cellStyle name="Porcentaje 2 3 4 2 4 2 3" xfId="13654" xr:uid="{00000000-0005-0000-0000-0000D6A00000}"/>
    <cellStyle name="Porcentaje 2 3 4 2 4 2 3 2" xfId="35721" xr:uid="{00000000-0005-0000-0000-0000D7A00000}"/>
    <cellStyle name="Porcentaje 2 3 4 2 4 2 4" xfId="8776" xr:uid="{00000000-0005-0000-0000-0000D8A00000}"/>
    <cellStyle name="Porcentaje 2 3 4 2 4 2 5" xfId="25901" xr:uid="{00000000-0005-0000-0000-0000D9A00000}"/>
    <cellStyle name="Porcentaje 2 3 4 2 4 2 6" xfId="40730" xr:uid="{00000000-0005-0000-0000-0000DAA00000}"/>
    <cellStyle name="Porcentaje 2 3 4 2 4 2 7" xfId="45793" xr:uid="{C0D9AEAE-9454-46C8-9C46-EBC0810325A5}"/>
    <cellStyle name="Porcentaje 2 3 4 2 4 3" xfId="6307" xr:uid="{00000000-0005-0000-0000-0000DBA00000}"/>
    <cellStyle name="Porcentaje 2 3 4 2 4 3 2" xfId="28400" xr:uid="{00000000-0005-0000-0000-0000DCA00000}"/>
    <cellStyle name="Porcentaje 2 3 4 2 4 4" xfId="20709" xr:uid="{00000000-0005-0000-0000-0000DDA00000}"/>
    <cellStyle name="Porcentaje 2 3 4 2 4 4 2" xfId="33285" xr:uid="{00000000-0005-0000-0000-0000DEA00000}"/>
    <cellStyle name="Porcentaje 2 3 4 2 4 5" xfId="11218" xr:uid="{00000000-0005-0000-0000-0000DFA00000}"/>
    <cellStyle name="Porcentaje 2 3 4 2 4 6" xfId="23359" xr:uid="{00000000-0005-0000-0000-0000E0A00000}"/>
    <cellStyle name="Porcentaje 2 3 4 2 4 7" xfId="38189" xr:uid="{00000000-0005-0000-0000-0000E1A00000}"/>
    <cellStyle name="Porcentaje 2 3 4 2 4 8" xfId="43257" xr:uid="{82F43281-9E7E-4A30-A4A6-210F9F71917A}"/>
    <cellStyle name="Porcentaje 2 3 4 2 5" xfId="2895" xr:uid="{00000000-0005-0000-0000-0000E2A00000}"/>
    <cellStyle name="Porcentaje 2 3 4 2 5 2" xfId="17005" xr:uid="{00000000-0005-0000-0000-0000E3A00000}"/>
    <cellStyle name="Porcentaje 2 3 4 2 5 2 2" xfId="29898" xr:uid="{00000000-0005-0000-0000-0000E4A00000}"/>
    <cellStyle name="Porcentaje 2 3 4 2 5 3" xfId="12716" xr:uid="{00000000-0005-0000-0000-0000E5A00000}"/>
    <cellStyle name="Porcentaje 2 3 4 2 5 3 2" xfId="34783" xr:uid="{00000000-0005-0000-0000-0000E6A00000}"/>
    <cellStyle name="Porcentaje 2 3 4 2 5 4" xfId="7838" xr:uid="{00000000-0005-0000-0000-0000E7A00000}"/>
    <cellStyle name="Porcentaje 2 3 4 2 5 5" xfId="24963" xr:uid="{00000000-0005-0000-0000-0000E8A00000}"/>
    <cellStyle name="Porcentaje 2 3 4 2 5 6" xfId="39792" xr:uid="{00000000-0005-0000-0000-0000E9A00000}"/>
    <cellStyle name="Porcentaje 2 3 4 2 5 7" xfId="44855" xr:uid="{3EAB8384-E5BE-4C00-951C-DB4E2027C201}"/>
    <cellStyle name="Porcentaje 2 3 4 2 6" xfId="5369" xr:uid="{00000000-0005-0000-0000-0000EAA00000}"/>
    <cellStyle name="Porcentaje 2 3 4 2 6 2" xfId="27462" xr:uid="{00000000-0005-0000-0000-0000EBA00000}"/>
    <cellStyle name="Porcentaje 2 3 4 2 7" xfId="15450" xr:uid="{00000000-0005-0000-0000-0000ECA00000}"/>
    <cellStyle name="Porcentaje 2 3 4 2 7 2" xfId="32347" xr:uid="{00000000-0005-0000-0000-0000EDA00000}"/>
    <cellStyle name="Porcentaje 2 3 4 2 8" xfId="19753" xr:uid="{00000000-0005-0000-0000-0000EEA00000}"/>
    <cellStyle name="Porcentaje 2 3 4 2 9" xfId="10280" xr:uid="{00000000-0005-0000-0000-0000EFA00000}"/>
    <cellStyle name="Porcentaje 2 3 4 3" xfId="812" xr:uid="{00000000-0005-0000-0000-0000F0A00000}"/>
    <cellStyle name="Porcentaje 2 3 4 4" xfId="1224" xr:uid="{00000000-0005-0000-0000-0000F1A00000}"/>
    <cellStyle name="Porcentaje 2 3 4 4 2" xfId="3669" xr:uid="{00000000-0005-0000-0000-0000F2A00000}"/>
    <cellStyle name="Porcentaje 2 3 4 4 2 2" xfId="17779" xr:uid="{00000000-0005-0000-0000-0000F3A00000}"/>
    <cellStyle name="Porcentaje 2 3 4 4 2 2 2" xfId="30672" xr:uid="{00000000-0005-0000-0000-0000F4A00000}"/>
    <cellStyle name="Porcentaje 2 3 4 4 2 3" xfId="13490" xr:uid="{00000000-0005-0000-0000-0000F5A00000}"/>
    <cellStyle name="Porcentaje 2 3 4 4 2 3 2" xfId="35557" xr:uid="{00000000-0005-0000-0000-0000F6A00000}"/>
    <cellStyle name="Porcentaje 2 3 4 4 2 4" xfId="8612" xr:uid="{00000000-0005-0000-0000-0000F7A00000}"/>
    <cellStyle name="Porcentaje 2 3 4 4 2 5" xfId="25737" xr:uid="{00000000-0005-0000-0000-0000F8A00000}"/>
    <cellStyle name="Porcentaje 2 3 4 4 2 6" xfId="40566" xr:uid="{00000000-0005-0000-0000-0000F9A00000}"/>
    <cellStyle name="Porcentaje 2 3 4 4 2 7" xfId="45629" xr:uid="{4A2F7996-A9FC-49F2-BEEA-240C7FB1C047}"/>
    <cellStyle name="Porcentaje 2 3 4 4 3" xfId="6143" xr:uid="{00000000-0005-0000-0000-0000FAA00000}"/>
    <cellStyle name="Porcentaje 2 3 4 4 3 2" xfId="28236" xr:uid="{00000000-0005-0000-0000-0000FBA00000}"/>
    <cellStyle name="Porcentaje 2 3 4 4 4" xfId="15286" xr:uid="{00000000-0005-0000-0000-0000FCA00000}"/>
    <cellStyle name="Porcentaje 2 3 4 4 4 2" xfId="33121" xr:uid="{00000000-0005-0000-0000-0000FDA00000}"/>
    <cellStyle name="Porcentaje 2 3 4 4 5" xfId="20545" xr:uid="{00000000-0005-0000-0000-0000FEA00000}"/>
    <cellStyle name="Porcentaje 2 3 4 4 6" xfId="11054" xr:uid="{00000000-0005-0000-0000-0000FFA00000}"/>
    <cellStyle name="Porcentaje 2 3 4 4 7" xfId="23195" xr:uid="{00000000-0005-0000-0000-000000A10000}"/>
    <cellStyle name="Porcentaje 2 3 4 4 8" xfId="38025" xr:uid="{00000000-0005-0000-0000-000001A10000}"/>
    <cellStyle name="Porcentaje 2 3 4 4 9" xfId="43093" xr:uid="{DEE1752C-A4E5-44F8-A641-FDC2E5F9FDFE}"/>
    <cellStyle name="Porcentaje 2 3 4 5" xfId="1840" xr:uid="{00000000-0005-0000-0000-000002A10000}"/>
    <cellStyle name="Porcentaje 2 3 4 5 2" xfId="4282" xr:uid="{00000000-0005-0000-0000-000003A10000}"/>
    <cellStyle name="Porcentaje 2 3 4 5 2 2" xfId="18392" xr:uid="{00000000-0005-0000-0000-000004A10000}"/>
    <cellStyle name="Porcentaje 2 3 4 5 2 2 2" xfId="31285" xr:uid="{00000000-0005-0000-0000-000005A10000}"/>
    <cellStyle name="Porcentaje 2 3 4 5 2 3" xfId="14103" xr:uid="{00000000-0005-0000-0000-000006A10000}"/>
    <cellStyle name="Porcentaje 2 3 4 5 2 3 2" xfId="36170" xr:uid="{00000000-0005-0000-0000-000007A10000}"/>
    <cellStyle name="Porcentaje 2 3 4 5 2 4" xfId="9225" xr:uid="{00000000-0005-0000-0000-000008A10000}"/>
    <cellStyle name="Porcentaje 2 3 4 5 2 5" xfId="26350" xr:uid="{00000000-0005-0000-0000-000009A10000}"/>
    <cellStyle name="Porcentaje 2 3 4 5 2 6" xfId="41179" xr:uid="{00000000-0005-0000-0000-00000AA10000}"/>
    <cellStyle name="Porcentaje 2 3 4 5 2 7" xfId="46242" xr:uid="{C8BEEE45-BE27-45AC-85AB-4DB33F02A459}"/>
    <cellStyle name="Porcentaje 2 3 4 5 3" xfId="6756" xr:uid="{00000000-0005-0000-0000-00000BA10000}"/>
    <cellStyle name="Porcentaje 2 3 4 5 3 2" xfId="28849" xr:uid="{00000000-0005-0000-0000-00000CA10000}"/>
    <cellStyle name="Porcentaje 2 3 4 5 4" xfId="15917" xr:uid="{00000000-0005-0000-0000-00000DA10000}"/>
    <cellStyle name="Porcentaje 2 3 4 5 4 2" xfId="33734" xr:uid="{00000000-0005-0000-0000-00000EA10000}"/>
    <cellStyle name="Porcentaje 2 3 4 5 5" xfId="21158" xr:uid="{00000000-0005-0000-0000-00000FA10000}"/>
    <cellStyle name="Porcentaje 2 3 4 5 6" xfId="11667" xr:uid="{00000000-0005-0000-0000-000010A10000}"/>
    <cellStyle name="Porcentaje 2 3 4 5 7" xfId="23808" xr:uid="{00000000-0005-0000-0000-000011A10000}"/>
    <cellStyle name="Porcentaje 2 3 4 5 8" xfId="38638" xr:uid="{00000000-0005-0000-0000-000012A10000}"/>
    <cellStyle name="Porcentaje 2 3 4 5 9" xfId="43706" xr:uid="{AE51F1AB-539A-426F-8D6B-037EAB0ABFF6}"/>
    <cellStyle name="Porcentaje 2 3 4 6" xfId="2496" xr:uid="{00000000-0005-0000-0000-000013A10000}"/>
    <cellStyle name="Porcentaje 2 3 4 6 2" xfId="4938" xr:uid="{00000000-0005-0000-0000-000014A10000}"/>
    <cellStyle name="Porcentaje 2 3 4 6 2 2" xfId="19048" xr:uid="{00000000-0005-0000-0000-000015A10000}"/>
    <cellStyle name="Porcentaje 2 3 4 6 2 2 2" xfId="31941" xr:uid="{00000000-0005-0000-0000-000016A10000}"/>
    <cellStyle name="Porcentaje 2 3 4 6 2 3" xfId="14759" xr:uid="{00000000-0005-0000-0000-000017A10000}"/>
    <cellStyle name="Porcentaje 2 3 4 6 2 3 2" xfId="36826" xr:uid="{00000000-0005-0000-0000-000018A10000}"/>
    <cellStyle name="Porcentaje 2 3 4 6 2 4" xfId="9881" xr:uid="{00000000-0005-0000-0000-000019A10000}"/>
    <cellStyle name="Porcentaje 2 3 4 6 2 5" xfId="27006" xr:uid="{00000000-0005-0000-0000-00001AA10000}"/>
    <cellStyle name="Porcentaje 2 3 4 6 2 6" xfId="41835" xr:uid="{00000000-0005-0000-0000-00001BA10000}"/>
    <cellStyle name="Porcentaje 2 3 4 6 2 7" xfId="46898" xr:uid="{F5554497-6455-4B05-A80C-97E9775F9EE5}"/>
    <cellStyle name="Porcentaje 2 3 4 6 3" xfId="7412" xr:uid="{00000000-0005-0000-0000-00001CA10000}"/>
    <cellStyle name="Porcentaje 2 3 4 6 3 2" xfId="29505" xr:uid="{00000000-0005-0000-0000-00001DA10000}"/>
    <cellStyle name="Porcentaje 2 3 4 6 4" xfId="16573" xr:uid="{00000000-0005-0000-0000-00001EA10000}"/>
    <cellStyle name="Porcentaje 2 3 4 6 4 2" xfId="34390" xr:uid="{00000000-0005-0000-0000-00001FA10000}"/>
    <cellStyle name="Porcentaje 2 3 4 6 5" xfId="21814" xr:uid="{00000000-0005-0000-0000-000020A10000}"/>
    <cellStyle name="Porcentaje 2 3 4 6 6" xfId="12323" xr:uid="{00000000-0005-0000-0000-000021A10000}"/>
    <cellStyle name="Porcentaje 2 3 4 6 7" xfId="24464" xr:uid="{00000000-0005-0000-0000-000022A10000}"/>
    <cellStyle name="Porcentaje 2 3 4 6 8" xfId="39294" xr:uid="{00000000-0005-0000-0000-000023A10000}"/>
    <cellStyle name="Porcentaje 2 3 4 6 9" xfId="44362" xr:uid="{8C736B12-2ABF-4826-8E98-A3CFC16E5341}"/>
    <cellStyle name="Porcentaje 2 3 4 7" xfId="949" xr:uid="{00000000-0005-0000-0000-000024A10000}"/>
    <cellStyle name="Porcentaje 2 3 4 7 2" xfId="3394" xr:uid="{00000000-0005-0000-0000-000025A10000}"/>
    <cellStyle name="Porcentaje 2 3 4 7 2 2" xfId="17504" xr:uid="{00000000-0005-0000-0000-000026A10000}"/>
    <cellStyle name="Porcentaje 2 3 4 7 2 2 2" xfId="30397" xr:uid="{00000000-0005-0000-0000-000027A10000}"/>
    <cellStyle name="Porcentaje 2 3 4 7 2 3" xfId="13215" xr:uid="{00000000-0005-0000-0000-000028A10000}"/>
    <cellStyle name="Porcentaje 2 3 4 7 2 3 2" xfId="35282" xr:uid="{00000000-0005-0000-0000-000029A10000}"/>
    <cellStyle name="Porcentaje 2 3 4 7 2 4" xfId="8337" xr:uid="{00000000-0005-0000-0000-00002AA10000}"/>
    <cellStyle name="Porcentaje 2 3 4 7 2 5" xfId="25462" xr:uid="{00000000-0005-0000-0000-00002BA10000}"/>
    <cellStyle name="Porcentaje 2 3 4 7 2 6" xfId="40291" xr:uid="{00000000-0005-0000-0000-00002CA10000}"/>
    <cellStyle name="Porcentaje 2 3 4 7 2 7" xfId="45354" xr:uid="{2F93B01E-DE25-46F2-B439-601065F6C3B5}"/>
    <cellStyle name="Porcentaje 2 3 4 7 3" xfId="5868" xr:uid="{00000000-0005-0000-0000-00002DA10000}"/>
    <cellStyle name="Porcentaje 2 3 4 7 3 2" xfId="27961" xr:uid="{00000000-0005-0000-0000-00002EA10000}"/>
    <cellStyle name="Porcentaje 2 3 4 7 4" xfId="20270" xr:uid="{00000000-0005-0000-0000-00002FA10000}"/>
    <cellStyle name="Porcentaje 2 3 4 7 4 2" xfId="32846" xr:uid="{00000000-0005-0000-0000-000030A10000}"/>
    <cellStyle name="Porcentaje 2 3 4 7 5" xfId="10779" xr:uid="{00000000-0005-0000-0000-000031A10000}"/>
    <cellStyle name="Porcentaje 2 3 4 7 6" xfId="22920" xr:uid="{00000000-0005-0000-0000-000032A10000}"/>
    <cellStyle name="Porcentaje 2 3 4 7 7" xfId="37750" xr:uid="{00000000-0005-0000-0000-000033A10000}"/>
    <cellStyle name="Porcentaje 2 3 4 7 8" xfId="42818" xr:uid="{B31A315C-EBBB-4EA9-AE93-B0EE916E113D}"/>
    <cellStyle name="Porcentaje 2 3 4 8" xfId="2731" xr:uid="{00000000-0005-0000-0000-000034A10000}"/>
    <cellStyle name="Porcentaje 2 3 4 8 2" xfId="16841" xr:uid="{00000000-0005-0000-0000-000035A10000}"/>
    <cellStyle name="Porcentaje 2 3 4 8 2 2" xfId="29734" xr:uid="{00000000-0005-0000-0000-000036A10000}"/>
    <cellStyle name="Porcentaje 2 3 4 8 3" xfId="12552" xr:uid="{00000000-0005-0000-0000-000037A10000}"/>
    <cellStyle name="Porcentaje 2 3 4 8 3 2" xfId="34619" xr:uid="{00000000-0005-0000-0000-000038A10000}"/>
    <cellStyle name="Porcentaje 2 3 4 8 4" xfId="7674" xr:uid="{00000000-0005-0000-0000-000039A10000}"/>
    <cellStyle name="Porcentaje 2 3 4 8 5" xfId="24797" xr:uid="{00000000-0005-0000-0000-00003AA10000}"/>
    <cellStyle name="Porcentaje 2 3 4 8 6" xfId="39626" xr:uid="{00000000-0005-0000-0000-00003BA10000}"/>
    <cellStyle name="Porcentaje 2 3 4 8 7" xfId="44691" xr:uid="{4A8B0676-6A15-4899-9619-ED0660C300AA}"/>
    <cellStyle name="Porcentaje 2 3 4 9" xfId="5203" xr:uid="{00000000-0005-0000-0000-00003CA10000}"/>
    <cellStyle name="Porcentaje 2 3 4 9 2" xfId="27296" xr:uid="{00000000-0005-0000-0000-00003DA10000}"/>
    <cellStyle name="Porcentaje 2 3 5" xfId="550" xr:uid="{00000000-0005-0000-0000-00003EA10000}"/>
    <cellStyle name="Porcentaje 2 3 5 10" xfId="19910" xr:uid="{00000000-0005-0000-0000-00003FA10000}"/>
    <cellStyle name="Porcentaje 2 3 5 11" xfId="10437" xr:uid="{00000000-0005-0000-0000-000040A10000}"/>
    <cellStyle name="Porcentaje 2 3 5 12" xfId="22578" xr:uid="{00000000-0005-0000-0000-000041A10000}"/>
    <cellStyle name="Porcentaje 2 3 5 13" xfId="37408" xr:uid="{00000000-0005-0000-0000-000042A10000}"/>
    <cellStyle name="Porcentaje 2 3 5 14" xfId="42476" xr:uid="{5B0FE10C-42DA-4D0C-A5E3-A61A72AD9C6A}"/>
    <cellStyle name="Porcentaje 2 3 5 2" xfId="813" xr:uid="{00000000-0005-0000-0000-000043A10000}"/>
    <cellStyle name="Porcentaje 2 3 5 3" xfId="1548" xr:uid="{00000000-0005-0000-0000-000044A10000}"/>
    <cellStyle name="Porcentaje 2 3 5 3 2" xfId="3990" xr:uid="{00000000-0005-0000-0000-000045A10000}"/>
    <cellStyle name="Porcentaje 2 3 5 3 2 2" xfId="18100" xr:uid="{00000000-0005-0000-0000-000046A10000}"/>
    <cellStyle name="Porcentaje 2 3 5 3 2 2 2" xfId="30993" xr:uid="{00000000-0005-0000-0000-000047A10000}"/>
    <cellStyle name="Porcentaje 2 3 5 3 2 3" xfId="13811" xr:uid="{00000000-0005-0000-0000-000048A10000}"/>
    <cellStyle name="Porcentaje 2 3 5 3 2 3 2" xfId="35878" xr:uid="{00000000-0005-0000-0000-000049A10000}"/>
    <cellStyle name="Porcentaje 2 3 5 3 2 4" xfId="8933" xr:uid="{00000000-0005-0000-0000-00004AA10000}"/>
    <cellStyle name="Porcentaje 2 3 5 3 2 5" xfId="26058" xr:uid="{00000000-0005-0000-0000-00004BA10000}"/>
    <cellStyle name="Porcentaje 2 3 5 3 2 6" xfId="40887" xr:uid="{00000000-0005-0000-0000-00004CA10000}"/>
    <cellStyle name="Porcentaje 2 3 5 3 2 7" xfId="45950" xr:uid="{498AD2AC-3D9B-4A48-B85A-8CAF64CB0E62}"/>
    <cellStyle name="Porcentaje 2 3 5 3 3" xfId="6464" xr:uid="{00000000-0005-0000-0000-00004DA10000}"/>
    <cellStyle name="Porcentaje 2 3 5 3 3 2" xfId="28557" xr:uid="{00000000-0005-0000-0000-00004EA10000}"/>
    <cellStyle name="Porcentaje 2 3 5 3 4" xfId="15607" xr:uid="{00000000-0005-0000-0000-00004FA10000}"/>
    <cellStyle name="Porcentaje 2 3 5 3 4 2" xfId="33442" xr:uid="{00000000-0005-0000-0000-000050A10000}"/>
    <cellStyle name="Porcentaje 2 3 5 3 5" xfId="20866" xr:uid="{00000000-0005-0000-0000-000051A10000}"/>
    <cellStyle name="Porcentaje 2 3 5 3 6" xfId="11375" xr:uid="{00000000-0005-0000-0000-000052A10000}"/>
    <cellStyle name="Porcentaje 2 3 5 3 7" xfId="23516" xr:uid="{00000000-0005-0000-0000-000053A10000}"/>
    <cellStyle name="Porcentaje 2 3 5 3 8" xfId="38346" xr:uid="{00000000-0005-0000-0000-000054A10000}"/>
    <cellStyle name="Porcentaje 2 3 5 3 9" xfId="43414" xr:uid="{29FEF99B-18E4-4279-B774-C850EB558C7D}"/>
    <cellStyle name="Porcentaje 2 3 5 4" xfId="2161" xr:uid="{00000000-0005-0000-0000-000055A10000}"/>
    <cellStyle name="Porcentaje 2 3 5 4 2" xfId="4603" xr:uid="{00000000-0005-0000-0000-000056A10000}"/>
    <cellStyle name="Porcentaje 2 3 5 4 2 2" xfId="18713" xr:uid="{00000000-0005-0000-0000-000057A10000}"/>
    <cellStyle name="Porcentaje 2 3 5 4 2 2 2" xfId="31606" xr:uid="{00000000-0005-0000-0000-000058A10000}"/>
    <cellStyle name="Porcentaje 2 3 5 4 2 3" xfId="14424" xr:uid="{00000000-0005-0000-0000-000059A10000}"/>
    <cellStyle name="Porcentaje 2 3 5 4 2 3 2" xfId="36491" xr:uid="{00000000-0005-0000-0000-00005AA10000}"/>
    <cellStyle name="Porcentaje 2 3 5 4 2 4" xfId="9546" xr:uid="{00000000-0005-0000-0000-00005BA10000}"/>
    <cellStyle name="Porcentaje 2 3 5 4 2 5" xfId="26671" xr:uid="{00000000-0005-0000-0000-00005CA10000}"/>
    <cellStyle name="Porcentaje 2 3 5 4 2 6" xfId="41500" xr:uid="{00000000-0005-0000-0000-00005DA10000}"/>
    <cellStyle name="Porcentaje 2 3 5 4 2 7" xfId="46563" xr:uid="{EDDFA7CA-0B01-455B-AA6C-07491C9A6ECD}"/>
    <cellStyle name="Porcentaje 2 3 5 4 3" xfId="7077" xr:uid="{00000000-0005-0000-0000-00005EA10000}"/>
    <cellStyle name="Porcentaje 2 3 5 4 3 2" xfId="29170" xr:uid="{00000000-0005-0000-0000-00005FA10000}"/>
    <cellStyle name="Porcentaje 2 3 5 4 4" xfId="16238" xr:uid="{00000000-0005-0000-0000-000060A10000}"/>
    <cellStyle name="Porcentaje 2 3 5 4 4 2" xfId="34055" xr:uid="{00000000-0005-0000-0000-000061A10000}"/>
    <cellStyle name="Porcentaje 2 3 5 4 5" xfId="21479" xr:uid="{00000000-0005-0000-0000-000062A10000}"/>
    <cellStyle name="Porcentaje 2 3 5 4 6" xfId="11988" xr:uid="{00000000-0005-0000-0000-000063A10000}"/>
    <cellStyle name="Porcentaje 2 3 5 4 7" xfId="24129" xr:uid="{00000000-0005-0000-0000-000064A10000}"/>
    <cellStyle name="Porcentaje 2 3 5 4 8" xfId="38959" xr:uid="{00000000-0005-0000-0000-000065A10000}"/>
    <cellStyle name="Porcentaje 2 3 5 4 9" xfId="44027" xr:uid="{9150E587-5988-47C2-ABCE-A7B479B5EEE6}"/>
    <cellStyle name="Porcentaje 2 3 5 5" xfId="1106" xr:uid="{00000000-0005-0000-0000-000066A10000}"/>
    <cellStyle name="Porcentaje 2 3 5 5 2" xfId="3551" xr:uid="{00000000-0005-0000-0000-000067A10000}"/>
    <cellStyle name="Porcentaje 2 3 5 5 2 2" xfId="17661" xr:uid="{00000000-0005-0000-0000-000068A10000}"/>
    <cellStyle name="Porcentaje 2 3 5 5 2 2 2" xfId="30554" xr:uid="{00000000-0005-0000-0000-000069A10000}"/>
    <cellStyle name="Porcentaje 2 3 5 5 2 3" xfId="13372" xr:uid="{00000000-0005-0000-0000-00006AA10000}"/>
    <cellStyle name="Porcentaje 2 3 5 5 2 3 2" xfId="35439" xr:uid="{00000000-0005-0000-0000-00006BA10000}"/>
    <cellStyle name="Porcentaje 2 3 5 5 2 4" xfId="8494" xr:uid="{00000000-0005-0000-0000-00006CA10000}"/>
    <cellStyle name="Porcentaje 2 3 5 5 2 5" xfId="25619" xr:uid="{00000000-0005-0000-0000-00006DA10000}"/>
    <cellStyle name="Porcentaje 2 3 5 5 2 6" xfId="40448" xr:uid="{00000000-0005-0000-0000-00006EA10000}"/>
    <cellStyle name="Porcentaje 2 3 5 5 2 7" xfId="45511" xr:uid="{4F217555-7856-477E-8E8B-DEFA4C7E9130}"/>
    <cellStyle name="Porcentaje 2 3 5 5 3" xfId="6025" xr:uid="{00000000-0005-0000-0000-00006FA10000}"/>
    <cellStyle name="Porcentaje 2 3 5 5 3 2" xfId="28118" xr:uid="{00000000-0005-0000-0000-000070A10000}"/>
    <cellStyle name="Porcentaje 2 3 5 5 4" xfId="20427" xr:uid="{00000000-0005-0000-0000-000071A10000}"/>
    <cellStyle name="Porcentaje 2 3 5 5 4 2" xfId="33003" xr:uid="{00000000-0005-0000-0000-000072A10000}"/>
    <cellStyle name="Porcentaje 2 3 5 5 5" xfId="10936" xr:uid="{00000000-0005-0000-0000-000073A10000}"/>
    <cellStyle name="Porcentaje 2 3 5 5 6" xfId="23077" xr:uid="{00000000-0005-0000-0000-000074A10000}"/>
    <cellStyle name="Porcentaje 2 3 5 5 7" xfId="37907" xr:uid="{00000000-0005-0000-0000-000075A10000}"/>
    <cellStyle name="Porcentaje 2 3 5 5 8" xfId="42975" xr:uid="{C3084076-BDFF-41B7-8439-49D082CA70BB}"/>
    <cellStyle name="Porcentaje 2 3 5 6" xfId="3052" xr:uid="{00000000-0005-0000-0000-000076A10000}"/>
    <cellStyle name="Porcentaje 2 3 5 6 2" xfId="17162" xr:uid="{00000000-0005-0000-0000-000077A10000}"/>
    <cellStyle name="Porcentaje 2 3 5 6 2 2" xfId="30055" xr:uid="{00000000-0005-0000-0000-000078A10000}"/>
    <cellStyle name="Porcentaje 2 3 5 6 3" xfId="12873" xr:uid="{00000000-0005-0000-0000-000079A10000}"/>
    <cellStyle name="Porcentaje 2 3 5 6 3 2" xfId="34940" xr:uid="{00000000-0005-0000-0000-00007AA10000}"/>
    <cellStyle name="Porcentaje 2 3 5 6 4" xfId="7995" xr:uid="{00000000-0005-0000-0000-00007BA10000}"/>
    <cellStyle name="Porcentaje 2 3 5 6 5" xfId="25120" xr:uid="{00000000-0005-0000-0000-00007CA10000}"/>
    <cellStyle name="Porcentaje 2 3 5 6 6" xfId="39949" xr:uid="{00000000-0005-0000-0000-00007DA10000}"/>
    <cellStyle name="Porcentaje 2 3 5 6 7" xfId="45012" xr:uid="{1A46002C-E02B-44E8-AB15-D485F7927732}"/>
    <cellStyle name="Porcentaje 2 3 5 7" xfId="5526" xr:uid="{00000000-0005-0000-0000-00007EA10000}"/>
    <cellStyle name="Porcentaje 2 3 5 7 2" xfId="27619" xr:uid="{00000000-0005-0000-0000-00007FA10000}"/>
    <cellStyle name="Porcentaje 2 3 5 8" xfId="15168" xr:uid="{00000000-0005-0000-0000-000080A10000}"/>
    <cellStyle name="Porcentaje 2 3 5 8 2" xfId="32504" xr:uid="{00000000-0005-0000-0000-000081A10000}"/>
    <cellStyle name="Porcentaje 2 3 5 9" xfId="19498" xr:uid="{00000000-0005-0000-0000-000082A10000}"/>
    <cellStyle name="Porcentaje 2 3 6" xfId="378" xr:uid="{00000000-0005-0000-0000-000083A10000}"/>
    <cellStyle name="Porcentaje 2 3 6 10" xfId="10268" xr:uid="{00000000-0005-0000-0000-000084A10000}"/>
    <cellStyle name="Porcentaje 2 3 6 11" xfId="22409" xr:uid="{00000000-0005-0000-0000-000085A10000}"/>
    <cellStyle name="Porcentaje 2 3 6 12" xfId="37239" xr:uid="{00000000-0005-0000-0000-000086A10000}"/>
    <cellStyle name="Porcentaje 2 3 6 13" xfId="42307" xr:uid="{D5304351-7780-4F51-B5A7-264D348FFB82}"/>
    <cellStyle name="Porcentaje 2 3 6 2" xfId="1379" xr:uid="{00000000-0005-0000-0000-000087A10000}"/>
    <cellStyle name="Porcentaje 2 3 6 2 2" xfId="3821" xr:uid="{00000000-0005-0000-0000-000088A10000}"/>
    <cellStyle name="Porcentaje 2 3 6 2 2 2" xfId="17931" xr:uid="{00000000-0005-0000-0000-000089A10000}"/>
    <cellStyle name="Porcentaje 2 3 6 2 2 2 2" xfId="30824" xr:uid="{00000000-0005-0000-0000-00008AA10000}"/>
    <cellStyle name="Porcentaje 2 3 6 2 2 3" xfId="13642" xr:uid="{00000000-0005-0000-0000-00008BA10000}"/>
    <cellStyle name="Porcentaje 2 3 6 2 2 3 2" xfId="35709" xr:uid="{00000000-0005-0000-0000-00008CA10000}"/>
    <cellStyle name="Porcentaje 2 3 6 2 2 4" xfId="8764" xr:uid="{00000000-0005-0000-0000-00008DA10000}"/>
    <cellStyle name="Porcentaje 2 3 6 2 2 5" xfId="25889" xr:uid="{00000000-0005-0000-0000-00008EA10000}"/>
    <cellStyle name="Porcentaje 2 3 6 2 2 6" xfId="40718" xr:uid="{00000000-0005-0000-0000-00008FA10000}"/>
    <cellStyle name="Porcentaje 2 3 6 2 2 7" xfId="45781" xr:uid="{1F9ECF9D-0301-4809-A744-706C429BEA62}"/>
    <cellStyle name="Porcentaje 2 3 6 2 3" xfId="6295" xr:uid="{00000000-0005-0000-0000-000090A10000}"/>
    <cellStyle name="Porcentaje 2 3 6 2 3 2" xfId="28388" xr:uid="{00000000-0005-0000-0000-000091A10000}"/>
    <cellStyle name="Porcentaje 2 3 6 2 4" xfId="15438" xr:uid="{00000000-0005-0000-0000-000092A10000}"/>
    <cellStyle name="Porcentaje 2 3 6 2 4 2" xfId="33273" xr:uid="{00000000-0005-0000-0000-000093A10000}"/>
    <cellStyle name="Porcentaje 2 3 6 2 5" xfId="20697" xr:uid="{00000000-0005-0000-0000-000094A10000}"/>
    <cellStyle name="Porcentaje 2 3 6 2 6" xfId="11206" xr:uid="{00000000-0005-0000-0000-000095A10000}"/>
    <cellStyle name="Porcentaje 2 3 6 2 7" xfId="23347" xr:uid="{00000000-0005-0000-0000-000096A10000}"/>
    <cellStyle name="Porcentaje 2 3 6 2 8" xfId="38177" xr:uid="{00000000-0005-0000-0000-000097A10000}"/>
    <cellStyle name="Porcentaje 2 3 6 2 9" xfId="43245" xr:uid="{24DA72B7-2948-47C4-9A39-24A27027998B}"/>
    <cellStyle name="Porcentaje 2 3 6 3" xfId="1992" xr:uid="{00000000-0005-0000-0000-000098A10000}"/>
    <cellStyle name="Porcentaje 2 3 6 3 2" xfId="4434" xr:uid="{00000000-0005-0000-0000-000099A10000}"/>
    <cellStyle name="Porcentaje 2 3 6 3 2 2" xfId="18544" xr:uid="{00000000-0005-0000-0000-00009AA10000}"/>
    <cellStyle name="Porcentaje 2 3 6 3 2 2 2" xfId="31437" xr:uid="{00000000-0005-0000-0000-00009BA10000}"/>
    <cellStyle name="Porcentaje 2 3 6 3 2 3" xfId="14255" xr:uid="{00000000-0005-0000-0000-00009CA10000}"/>
    <cellStyle name="Porcentaje 2 3 6 3 2 3 2" xfId="36322" xr:uid="{00000000-0005-0000-0000-00009DA10000}"/>
    <cellStyle name="Porcentaje 2 3 6 3 2 4" xfId="9377" xr:uid="{00000000-0005-0000-0000-00009EA10000}"/>
    <cellStyle name="Porcentaje 2 3 6 3 2 5" xfId="26502" xr:uid="{00000000-0005-0000-0000-00009FA10000}"/>
    <cellStyle name="Porcentaje 2 3 6 3 2 6" xfId="41331" xr:uid="{00000000-0005-0000-0000-0000A0A10000}"/>
    <cellStyle name="Porcentaje 2 3 6 3 2 7" xfId="46394" xr:uid="{A056CA93-2DC0-4DBC-9A84-2D33A71C20A9}"/>
    <cellStyle name="Porcentaje 2 3 6 3 3" xfId="6908" xr:uid="{00000000-0005-0000-0000-0000A1A10000}"/>
    <cellStyle name="Porcentaje 2 3 6 3 3 2" xfId="29001" xr:uid="{00000000-0005-0000-0000-0000A2A10000}"/>
    <cellStyle name="Porcentaje 2 3 6 3 4" xfId="16069" xr:uid="{00000000-0005-0000-0000-0000A3A10000}"/>
    <cellStyle name="Porcentaje 2 3 6 3 4 2" xfId="33886" xr:uid="{00000000-0005-0000-0000-0000A4A10000}"/>
    <cellStyle name="Porcentaje 2 3 6 3 5" xfId="21310" xr:uid="{00000000-0005-0000-0000-0000A5A10000}"/>
    <cellStyle name="Porcentaje 2 3 6 3 6" xfId="11819" xr:uid="{00000000-0005-0000-0000-0000A6A10000}"/>
    <cellStyle name="Porcentaje 2 3 6 3 7" xfId="23960" xr:uid="{00000000-0005-0000-0000-0000A7A10000}"/>
    <cellStyle name="Porcentaje 2 3 6 3 8" xfId="38790" xr:uid="{00000000-0005-0000-0000-0000A8A10000}"/>
    <cellStyle name="Porcentaje 2 3 6 3 9" xfId="43858" xr:uid="{CF0234FF-9A1A-49B4-B07B-337527D551BC}"/>
    <cellStyle name="Porcentaje 2 3 6 4" xfId="2661" xr:uid="{00000000-0005-0000-0000-0000A9A10000}"/>
    <cellStyle name="Porcentaje 2 3 6 4 2" xfId="5098" xr:uid="{00000000-0005-0000-0000-0000AAA10000}"/>
    <cellStyle name="Porcentaje 2 3 6 4 2 2" xfId="19208" xr:uid="{00000000-0005-0000-0000-0000ABA10000}"/>
    <cellStyle name="Porcentaje 2 3 6 4 2 2 2" xfId="32101" xr:uid="{00000000-0005-0000-0000-0000ACA10000}"/>
    <cellStyle name="Porcentaje 2 3 6 4 2 3" xfId="14919" xr:uid="{00000000-0005-0000-0000-0000ADA10000}"/>
    <cellStyle name="Porcentaje 2 3 6 4 2 3 2" xfId="36986" xr:uid="{00000000-0005-0000-0000-0000AEA10000}"/>
    <cellStyle name="Porcentaje 2 3 6 4 2 4" xfId="10041" xr:uid="{00000000-0005-0000-0000-0000AFA10000}"/>
    <cellStyle name="Porcentaje 2 3 6 4 2 5" xfId="27166" xr:uid="{00000000-0005-0000-0000-0000B0A10000}"/>
    <cellStyle name="Porcentaje 2 3 6 4 2 6" xfId="41995" xr:uid="{00000000-0005-0000-0000-0000B1A10000}"/>
    <cellStyle name="Porcentaje 2 3 6 4 2 7" xfId="47058" xr:uid="{73070D4C-EC1D-43A4-936C-42E1011E4BF4}"/>
    <cellStyle name="Porcentaje 2 3 6 4 3" xfId="7572" xr:uid="{00000000-0005-0000-0000-0000B2A10000}"/>
    <cellStyle name="Porcentaje 2 3 6 4 3 2" xfId="29665" xr:uid="{00000000-0005-0000-0000-0000B3A10000}"/>
    <cellStyle name="Porcentaje 2 3 6 4 4" xfId="16734" xr:uid="{00000000-0005-0000-0000-0000B4A10000}"/>
    <cellStyle name="Porcentaje 2 3 6 4 4 2" xfId="34550" xr:uid="{00000000-0005-0000-0000-0000B5A10000}"/>
    <cellStyle name="Porcentaje 2 3 6 4 5" xfId="21975" xr:uid="{00000000-0005-0000-0000-0000B6A10000}"/>
    <cellStyle name="Porcentaje 2 3 6 4 6" xfId="12483" xr:uid="{00000000-0005-0000-0000-0000B7A10000}"/>
    <cellStyle name="Porcentaje 2 3 6 4 7" xfId="24624" xr:uid="{00000000-0005-0000-0000-0000B8A10000}"/>
    <cellStyle name="Porcentaje 2 3 6 4 8" xfId="39454" xr:uid="{00000000-0005-0000-0000-0000B9A10000}"/>
    <cellStyle name="Porcentaje 2 3 6 4 9" xfId="44522" xr:uid="{C2DE1061-BB04-4A4B-A241-F8FA1AA49881}"/>
    <cellStyle name="Porcentaje 2 3 6 5" xfId="1157" xr:uid="{00000000-0005-0000-0000-0000BAA10000}"/>
    <cellStyle name="Porcentaje 2 3 6 5 2" xfId="3602" xr:uid="{00000000-0005-0000-0000-0000BBA10000}"/>
    <cellStyle name="Porcentaje 2 3 6 5 2 2" xfId="17712" xr:uid="{00000000-0005-0000-0000-0000BCA10000}"/>
    <cellStyle name="Porcentaje 2 3 6 5 2 2 2" xfId="30605" xr:uid="{00000000-0005-0000-0000-0000BDA10000}"/>
    <cellStyle name="Porcentaje 2 3 6 5 2 3" xfId="13423" xr:uid="{00000000-0005-0000-0000-0000BEA10000}"/>
    <cellStyle name="Porcentaje 2 3 6 5 2 3 2" xfId="35490" xr:uid="{00000000-0005-0000-0000-0000BFA10000}"/>
    <cellStyle name="Porcentaje 2 3 6 5 2 4" xfId="8545" xr:uid="{00000000-0005-0000-0000-0000C0A10000}"/>
    <cellStyle name="Porcentaje 2 3 6 5 2 5" xfId="25670" xr:uid="{00000000-0005-0000-0000-0000C1A10000}"/>
    <cellStyle name="Porcentaje 2 3 6 5 2 6" xfId="40499" xr:uid="{00000000-0005-0000-0000-0000C2A10000}"/>
    <cellStyle name="Porcentaje 2 3 6 5 2 7" xfId="45562" xr:uid="{81099709-BC8B-4C79-98D2-0DBA6132A161}"/>
    <cellStyle name="Porcentaje 2 3 6 5 3" xfId="6076" xr:uid="{00000000-0005-0000-0000-0000C3A10000}"/>
    <cellStyle name="Porcentaje 2 3 6 5 3 2" xfId="28169" xr:uid="{00000000-0005-0000-0000-0000C4A10000}"/>
    <cellStyle name="Porcentaje 2 3 6 5 4" xfId="20478" xr:uid="{00000000-0005-0000-0000-0000C5A10000}"/>
    <cellStyle name="Porcentaje 2 3 6 5 4 2" xfId="33054" xr:uid="{00000000-0005-0000-0000-0000C6A10000}"/>
    <cellStyle name="Porcentaje 2 3 6 5 5" xfId="10987" xr:uid="{00000000-0005-0000-0000-0000C7A10000}"/>
    <cellStyle name="Porcentaje 2 3 6 5 6" xfId="23128" xr:uid="{00000000-0005-0000-0000-0000C8A10000}"/>
    <cellStyle name="Porcentaje 2 3 6 5 7" xfId="37958" xr:uid="{00000000-0005-0000-0000-0000C9A10000}"/>
    <cellStyle name="Porcentaje 2 3 6 5 8" xfId="43026" xr:uid="{099B8124-B896-4B36-AA92-9683830AA5D6}"/>
    <cellStyle name="Porcentaje 2 3 6 6" xfId="2883" xr:uid="{00000000-0005-0000-0000-0000CAA10000}"/>
    <cellStyle name="Porcentaje 2 3 6 6 2" xfId="16993" xr:uid="{00000000-0005-0000-0000-0000CBA10000}"/>
    <cellStyle name="Porcentaje 2 3 6 6 2 2" xfId="29886" xr:uid="{00000000-0005-0000-0000-0000CCA10000}"/>
    <cellStyle name="Porcentaje 2 3 6 6 3" xfId="12704" xr:uid="{00000000-0005-0000-0000-0000CDA10000}"/>
    <cellStyle name="Porcentaje 2 3 6 6 3 2" xfId="34771" xr:uid="{00000000-0005-0000-0000-0000CEA10000}"/>
    <cellStyle name="Porcentaje 2 3 6 6 4" xfId="7826" xr:uid="{00000000-0005-0000-0000-0000CFA10000}"/>
    <cellStyle name="Porcentaje 2 3 6 6 5" xfId="24951" xr:uid="{00000000-0005-0000-0000-0000D0A10000}"/>
    <cellStyle name="Porcentaje 2 3 6 6 6" xfId="39780" xr:uid="{00000000-0005-0000-0000-0000D1A10000}"/>
    <cellStyle name="Porcentaje 2 3 6 6 7" xfId="44843" xr:uid="{ADB26CEC-9271-42C0-A4E3-0C3382887B45}"/>
    <cellStyle name="Porcentaje 2 3 6 7" xfId="5357" xr:uid="{00000000-0005-0000-0000-0000D2A10000}"/>
    <cellStyle name="Porcentaje 2 3 6 7 2" xfId="27450" xr:uid="{00000000-0005-0000-0000-0000D3A10000}"/>
    <cellStyle name="Porcentaje 2 3 6 8" xfId="15219" xr:uid="{00000000-0005-0000-0000-0000D4A10000}"/>
    <cellStyle name="Porcentaje 2 3 6 8 2" xfId="32335" xr:uid="{00000000-0005-0000-0000-0000D5A10000}"/>
    <cellStyle name="Porcentaje 2 3 6 9" xfId="19741" xr:uid="{00000000-0005-0000-0000-0000D6A10000}"/>
    <cellStyle name="Porcentaje 2 3 7" xfId="809" xr:uid="{00000000-0005-0000-0000-0000D7A10000}"/>
    <cellStyle name="Porcentaje 2 3 8" xfId="1212" xr:uid="{00000000-0005-0000-0000-0000D8A10000}"/>
    <cellStyle name="Porcentaje 2 3 8 2" xfId="3657" xr:uid="{00000000-0005-0000-0000-0000D9A10000}"/>
    <cellStyle name="Porcentaje 2 3 8 2 2" xfId="17767" xr:uid="{00000000-0005-0000-0000-0000DAA10000}"/>
    <cellStyle name="Porcentaje 2 3 8 2 2 2" xfId="30660" xr:uid="{00000000-0005-0000-0000-0000DBA10000}"/>
    <cellStyle name="Porcentaje 2 3 8 2 3" xfId="13478" xr:uid="{00000000-0005-0000-0000-0000DCA10000}"/>
    <cellStyle name="Porcentaje 2 3 8 2 3 2" xfId="35545" xr:uid="{00000000-0005-0000-0000-0000DDA10000}"/>
    <cellStyle name="Porcentaje 2 3 8 2 4" xfId="8600" xr:uid="{00000000-0005-0000-0000-0000DEA10000}"/>
    <cellStyle name="Porcentaje 2 3 8 2 5" xfId="25725" xr:uid="{00000000-0005-0000-0000-0000DFA10000}"/>
    <cellStyle name="Porcentaje 2 3 8 2 6" xfId="40554" xr:uid="{00000000-0005-0000-0000-0000E0A10000}"/>
    <cellStyle name="Porcentaje 2 3 8 2 7" xfId="45617" xr:uid="{BD4610A7-8E88-47FB-8AFB-81DD05633882}"/>
    <cellStyle name="Porcentaje 2 3 8 3" xfId="6131" xr:uid="{00000000-0005-0000-0000-0000E1A10000}"/>
    <cellStyle name="Porcentaje 2 3 8 3 2" xfId="28224" xr:uid="{00000000-0005-0000-0000-0000E2A10000}"/>
    <cellStyle name="Porcentaje 2 3 8 4" xfId="15274" xr:uid="{00000000-0005-0000-0000-0000E3A10000}"/>
    <cellStyle name="Porcentaje 2 3 8 4 2" xfId="33109" xr:uid="{00000000-0005-0000-0000-0000E4A10000}"/>
    <cellStyle name="Porcentaje 2 3 8 5" xfId="20533" xr:uid="{00000000-0005-0000-0000-0000E5A10000}"/>
    <cellStyle name="Porcentaje 2 3 8 6" xfId="11042" xr:uid="{00000000-0005-0000-0000-0000E6A10000}"/>
    <cellStyle name="Porcentaje 2 3 8 7" xfId="23183" xr:uid="{00000000-0005-0000-0000-0000E7A10000}"/>
    <cellStyle name="Porcentaje 2 3 8 8" xfId="38013" xr:uid="{00000000-0005-0000-0000-0000E8A10000}"/>
    <cellStyle name="Porcentaje 2 3 8 9" xfId="43081" xr:uid="{A3F5D079-7959-4E19-AAAC-F4A0C2D137B7}"/>
    <cellStyle name="Porcentaje 2 3 9" xfId="1828" xr:uid="{00000000-0005-0000-0000-0000E9A10000}"/>
    <cellStyle name="Porcentaje 2 3 9 2" xfId="4270" xr:uid="{00000000-0005-0000-0000-0000EAA10000}"/>
    <cellStyle name="Porcentaje 2 3 9 2 2" xfId="18380" xr:uid="{00000000-0005-0000-0000-0000EBA10000}"/>
    <cellStyle name="Porcentaje 2 3 9 2 2 2" xfId="31273" xr:uid="{00000000-0005-0000-0000-0000ECA10000}"/>
    <cellStyle name="Porcentaje 2 3 9 2 3" xfId="14091" xr:uid="{00000000-0005-0000-0000-0000EDA10000}"/>
    <cellStyle name="Porcentaje 2 3 9 2 3 2" xfId="36158" xr:uid="{00000000-0005-0000-0000-0000EEA10000}"/>
    <cellStyle name="Porcentaje 2 3 9 2 4" xfId="9213" xr:uid="{00000000-0005-0000-0000-0000EFA10000}"/>
    <cellStyle name="Porcentaje 2 3 9 2 5" xfId="26338" xr:uid="{00000000-0005-0000-0000-0000F0A10000}"/>
    <cellStyle name="Porcentaje 2 3 9 2 6" xfId="41167" xr:uid="{00000000-0005-0000-0000-0000F1A10000}"/>
    <cellStyle name="Porcentaje 2 3 9 2 7" xfId="46230" xr:uid="{110356F8-1B03-4EEA-8C09-D59BB5FFE7DB}"/>
    <cellStyle name="Porcentaje 2 3 9 3" xfId="6744" xr:uid="{00000000-0005-0000-0000-0000F2A10000}"/>
    <cellStyle name="Porcentaje 2 3 9 3 2" xfId="28837" xr:uid="{00000000-0005-0000-0000-0000F3A10000}"/>
    <cellStyle name="Porcentaje 2 3 9 4" xfId="15905" xr:uid="{00000000-0005-0000-0000-0000F4A10000}"/>
    <cellStyle name="Porcentaje 2 3 9 4 2" xfId="33722" xr:uid="{00000000-0005-0000-0000-0000F5A10000}"/>
    <cellStyle name="Porcentaje 2 3 9 5" xfId="21146" xr:uid="{00000000-0005-0000-0000-0000F6A10000}"/>
    <cellStyle name="Porcentaje 2 3 9 6" xfId="11655" xr:uid="{00000000-0005-0000-0000-0000F7A10000}"/>
    <cellStyle name="Porcentaje 2 3 9 7" xfId="23796" xr:uid="{00000000-0005-0000-0000-0000F8A10000}"/>
    <cellStyle name="Porcentaje 2 3 9 8" xfId="38626" xr:uid="{00000000-0005-0000-0000-0000F9A10000}"/>
    <cellStyle name="Porcentaje 2 3 9 9" xfId="43694" xr:uid="{B174AE28-10C2-46D5-8B4B-C0A538E27A5E}"/>
    <cellStyle name="Porcentaje 2 4" xfId="189" xr:uid="{00000000-0005-0000-0000-0000FAA10000}"/>
    <cellStyle name="Porcentaje 2 4 10" xfId="15003" xr:uid="{00000000-0005-0000-0000-0000FBA10000}"/>
    <cellStyle name="Porcentaje 2 4 10 2" xfId="32173" xr:uid="{00000000-0005-0000-0000-0000FCA10000}"/>
    <cellStyle name="Porcentaje 2 4 11" xfId="19333" xr:uid="{00000000-0005-0000-0000-0000FDA10000}"/>
    <cellStyle name="Porcentaje 2 4 12" xfId="19581" xr:uid="{00000000-0005-0000-0000-0000FEA10000}"/>
    <cellStyle name="Porcentaje 2 4 13" xfId="10106" xr:uid="{00000000-0005-0000-0000-0000FFA10000}"/>
    <cellStyle name="Porcentaje 2 4 14" xfId="22112" xr:uid="{00000000-0005-0000-0000-000000A20000}"/>
    <cellStyle name="Porcentaje 2 4 15" xfId="22247" xr:uid="{00000000-0005-0000-0000-000001A20000}"/>
    <cellStyle name="Porcentaje 2 4 16" xfId="37077" xr:uid="{00000000-0005-0000-0000-000002A20000}"/>
    <cellStyle name="Porcentaje 2 4 17" xfId="42147" xr:uid="{3D88EAC2-7B4E-4BE7-ABF1-4BE45ED176AC}"/>
    <cellStyle name="Porcentaje 2 4 2" xfId="382" xr:uid="{00000000-0005-0000-0000-000003A20000}"/>
    <cellStyle name="Porcentaje 2 4 2 10" xfId="22413" xr:uid="{00000000-0005-0000-0000-000004A20000}"/>
    <cellStyle name="Porcentaje 2 4 2 11" xfId="37243" xr:uid="{00000000-0005-0000-0000-000005A20000}"/>
    <cellStyle name="Porcentaje 2 4 2 12" xfId="42311" xr:uid="{449D71B3-EF8A-4477-A47C-7C27AFEC3420}"/>
    <cellStyle name="Porcentaje 2 4 2 2" xfId="1996" xr:uid="{00000000-0005-0000-0000-000006A20000}"/>
    <cellStyle name="Porcentaje 2 4 2 2 2" xfId="4438" xr:uid="{00000000-0005-0000-0000-000007A20000}"/>
    <cellStyle name="Porcentaje 2 4 2 2 2 2" xfId="18548" xr:uid="{00000000-0005-0000-0000-000008A20000}"/>
    <cellStyle name="Porcentaje 2 4 2 2 2 2 2" xfId="31441" xr:uid="{00000000-0005-0000-0000-000009A20000}"/>
    <cellStyle name="Porcentaje 2 4 2 2 2 3" xfId="14259" xr:uid="{00000000-0005-0000-0000-00000AA20000}"/>
    <cellStyle name="Porcentaje 2 4 2 2 2 3 2" xfId="36326" xr:uid="{00000000-0005-0000-0000-00000BA20000}"/>
    <cellStyle name="Porcentaje 2 4 2 2 2 4" xfId="9381" xr:uid="{00000000-0005-0000-0000-00000CA20000}"/>
    <cellStyle name="Porcentaje 2 4 2 2 2 5" xfId="26506" xr:uid="{00000000-0005-0000-0000-00000DA20000}"/>
    <cellStyle name="Porcentaje 2 4 2 2 2 6" xfId="41335" xr:uid="{00000000-0005-0000-0000-00000EA20000}"/>
    <cellStyle name="Porcentaje 2 4 2 2 2 7" xfId="46398" xr:uid="{1A2A550F-E4E6-4515-B17D-2276D72A62EF}"/>
    <cellStyle name="Porcentaje 2 4 2 2 3" xfId="6912" xr:uid="{00000000-0005-0000-0000-00000FA20000}"/>
    <cellStyle name="Porcentaje 2 4 2 2 3 2" xfId="29005" xr:uid="{00000000-0005-0000-0000-000010A20000}"/>
    <cellStyle name="Porcentaje 2 4 2 2 4" xfId="16073" xr:uid="{00000000-0005-0000-0000-000011A20000}"/>
    <cellStyle name="Porcentaje 2 4 2 2 4 2" xfId="33890" xr:uid="{00000000-0005-0000-0000-000012A20000}"/>
    <cellStyle name="Porcentaje 2 4 2 2 5" xfId="21314" xr:uid="{00000000-0005-0000-0000-000013A20000}"/>
    <cellStyle name="Porcentaje 2 4 2 2 6" xfId="11823" xr:uid="{00000000-0005-0000-0000-000014A20000}"/>
    <cellStyle name="Porcentaje 2 4 2 2 7" xfId="23964" xr:uid="{00000000-0005-0000-0000-000015A20000}"/>
    <cellStyle name="Porcentaje 2 4 2 2 8" xfId="38794" xr:uid="{00000000-0005-0000-0000-000016A20000}"/>
    <cellStyle name="Porcentaje 2 4 2 2 9" xfId="43862" xr:uid="{A6C1A712-C79B-4780-ACEE-CF49E44A000A}"/>
    <cellStyle name="Porcentaje 2 4 2 3" xfId="2662" xr:uid="{00000000-0005-0000-0000-000017A20000}"/>
    <cellStyle name="Porcentaje 2 4 2 3 2" xfId="5099" xr:uid="{00000000-0005-0000-0000-000018A20000}"/>
    <cellStyle name="Porcentaje 2 4 2 3 2 2" xfId="19209" xr:uid="{00000000-0005-0000-0000-000019A20000}"/>
    <cellStyle name="Porcentaje 2 4 2 3 2 2 2" xfId="32102" xr:uid="{00000000-0005-0000-0000-00001AA20000}"/>
    <cellStyle name="Porcentaje 2 4 2 3 2 3" xfId="14920" xr:uid="{00000000-0005-0000-0000-00001BA20000}"/>
    <cellStyle name="Porcentaje 2 4 2 3 2 3 2" xfId="36987" xr:uid="{00000000-0005-0000-0000-00001CA20000}"/>
    <cellStyle name="Porcentaje 2 4 2 3 2 4" xfId="10042" xr:uid="{00000000-0005-0000-0000-00001DA20000}"/>
    <cellStyle name="Porcentaje 2 4 2 3 2 5" xfId="27167" xr:uid="{00000000-0005-0000-0000-00001EA20000}"/>
    <cellStyle name="Porcentaje 2 4 2 3 2 6" xfId="41996" xr:uid="{00000000-0005-0000-0000-00001FA20000}"/>
    <cellStyle name="Porcentaje 2 4 2 3 2 7" xfId="47059" xr:uid="{419814F0-C7A5-41FD-8572-FA68797BD2EE}"/>
    <cellStyle name="Porcentaje 2 4 2 3 3" xfId="7573" xr:uid="{00000000-0005-0000-0000-000020A20000}"/>
    <cellStyle name="Porcentaje 2 4 2 3 3 2" xfId="29666" xr:uid="{00000000-0005-0000-0000-000021A20000}"/>
    <cellStyle name="Porcentaje 2 4 2 3 4" xfId="16735" xr:uid="{00000000-0005-0000-0000-000022A20000}"/>
    <cellStyle name="Porcentaje 2 4 2 3 4 2" xfId="34551" xr:uid="{00000000-0005-0000-0000-000023A20000}"/>
    <cellStyle name="Porcentaje 2 4 2 3 5" xfId="21976" xr:uid="{00000000-0005-0000-0000-000024A20000}"/>
    <cellStyle name="Porcentaje 2 4 2 3 6" xfId="12484" xr:uid="{00000000-0005-0000-0000-000025A20000}"/>
    <cellStyle name="Porcentaje 2 4 2 3 7" xfId="24625" xr:uid="{00000000-0005-0000-0000-000026A20000}"/>
    <cellStyle name="Porcentaje 2 4 2 3 8" xfId="39455" xr:uid="{00000000-0005-0000-0000-000027A20000}"/>
    <cellStyle name="Porcentaje 2 4 2 3 9" xfId="44523" xr:uid="{E0866B84-E421-4EC8-87D7-DCBFA4F90FBF}"/>
    <cellStyle name="Porcentaje 2 4 2 4" xfId="1383" xr:uid="{00000000-0005-0000-0000-000028A20000}"/>
    <cellStyle name="Porcentaje 2 4 2 4 2" xfId="3825" xr:uid="{00000000-0005-0000-0000-000029A20000}"/>
    <cellStyle name="Porcentaje 2 4 2 4 2 2" xfId="17935" xr:uid="{00000000-0005-0000-0000-00002AA20000}"/>
    <cellStyle name="Porcentaje 2 4 2 4 2 2 2" xfId="30828" xr:uid="{00000000-0005-0000-0000-00002BA20000}"/>
    <cellStyle name="Porcentaje 2 4 2 4 2 3" xfId="13646" xr:uid="{00000000-0005-0000-0000-00002CA20000}"/>
    <cellStyle name="Porcentaje 2 4 2 4 2 3 2" xfId="35713" xr:uid="{00000000-0005-0000-0000-00002DA20000}"/>
    <cellStyle name="Porcentaje 2 4 2 4 2 4" xfId="8768" xr:uid="{00000000-0005-0000-0000-00002EA20000}"/>
    <cellStyle name="Porcentaje 2 4 2 4 2 5" xfId="25893" xr:uid="{00000000-0005-0000-0000-00002FA20000}"/>
    <cellStyle name="Porcentaje 2 4 2 4 2 6" xfId="40722" xr:uid="{00000000-0005-0000-0000-000030A20000}"/>
    <cellStyle name="Porcentaje 2 4 2 4 2 7" xfId="45785" xr:uid="{B0294031-11F6-49A5-8979-F443C5960D94}"/>
    <cellStyle name="Porcentaje 2 4 2 4 3" xfId="6299" xr:uid="{00000000-0005-0000-0000-000031A20000}"/>
    <cellStyle name="Porcentaje 2 4 2 4 3 2" xfId="28392" xr:uid="{00000000-0005-0000-0000-000032A20000}"/>
    <cellStyle name="Porcentaje 2 4 2 4 4" xfId="20701" xr:uid="{00000000-0005-0000-0000-000033A20000}"/>
    <cellStyle name="Porcentaje 2 4 2 4 4 2" xfId="33277" xr:uid="{00000000-0005-0000-0000-000034A20000}"/>
    <cellStyle name="Porcentaje 2 4 2 4 5" xfId="11210" xr:uid="{00000000-0005-0000-0000-000035A20000}"/>
    <cellStyle name="Porcentaje 2 4 2 4 6" xfId="23351" xr:uid="{00000000-0005-0000-0000-000036A20000}"/>
    <cellStyle name="Porcentaje 2 4 2 4 7" xfId="38181" xr:uid="{00000000-0005-0000-0000-000037A20000}"/>
    <cellStyle name="Porcentaje 2 4 2 4 8" xfId="43249" xr:uid="{DE8953A2-9733-4582-A6CC-D1EDA8A2FF96}"/>
    <cellStyle name="Porcentaje 2 4 2 5" xfId="2887" xr:uid="{00000000-0005-0000-0000-000038A20000}"/>
    <cellStyle name="Porcentaje 2 4 2 5 2" xfId="16997" xr:uid="{00000000-0005-0000-0000-000039A20000}"/>
    <cellStyle name="Porcentaje 2 4 2 5 2 2" xfId="29890" xr:uid="{00000000-0005-0000-0000-00003AA20000}"/>
    <cellStyle name="Porcentaje 2 4 2 5 3" xfId="12708" xr:uid="{00000000-0005-0000-0000-00003BA20000}"/>
    <cellStyle name="Porcentaje 2 4 2 5 3 2" xfId="34775" xr:uid="{00000000-0005-0000-0000-00003CA20000}"/>
    <cellStyle name="Porcentaje 2 4 2 5 4" xfId="7830" xr:uid="{00000000-0005-0000-0000-00003DA20000}"/>
    <cellStyle name="Porcentaje 2 4 2 5 5" xfId="24955" xr:uid="{00000000-0005-0000-0000-00003EA20000}"/>
    <cellStyle name="Porcentaje 2 4 2 5 6" xfId="39784" xr:uid="{00000000-0005-0000-0000-00003FA20000}"/>
    <cellStyle name="Porcentaje 2 4 2 5 7" xfId="44847" xr:uid="{6F29A205-81DC-4511-B092-9AAE1829B0BD}"/>
    <cellStyle name="Porcentaje 2 4 2 6" xfId="5361" xr:uid="{00000000-0005-0000-0000-000040A20000}"/>
    <cellStyle name="Porcentaje 2 4 2 6 2" xfId="27454" xr:uid="{00000000-0005-0000-0000-000041A20000}"/>
    <cellStyle name="Porcentaje 2 4 2 7" xfId="15442" xr:uid="{00000000-0005-0000-0000-000042A20000}"/>
    <cellStyle name="Porcentaje 2 4 2 7 2" xfId="32339" xr:uid="{00000000-0005-0000-0000-000043A20000}"/>
    <cellStyle name="Porcentaje 2 4 2 8" xfId="19745" xr:uid="{00000000-0005-0000-0000-000044A20000}"/>
    <cellStyle name="Porcentaje 2 4 2 9" xfId="10272" xr:uid="{00000000-0005-0000-0000-000045A20000}"/>
    <cellStyle name="Porcentaje 2 4 3" xfId="814" xr:uid="{00000000-0005-0000-0000-000046A20000}"/>
    <cellStyle name="Porcentaje 2 4 4" xfId="1216" xr:uid="{00000000-0005-0000-0000-000047A20000}"/>
    <cellStyle name="Porcentaje 2 4 4 2" xfId="3661" xr:uid="{00000000-0005-0000-0000-000048A20000}"/>
    <cellStyle name="Porcentaje 2 4 4 2 2" xfId="17771" xr:uid="{00000000-0005-0000-0000-000049A20000}"/>
    <cellStyle name="Porcentaje 2 4 4 2 2 2" xfId="30664" xr:uid="{00000000-0005-0000-0000-00004AA20000}"/>
    <cellStyle name="Porcentaje 2 4 4 2 3" xfId="13482" xr:uid="{00000000-0005-0000-0000-00004BA20000}"/>
    <cellStyle name="Porcentaje 2 4 4 2 3 2" xfId="35549" xr:uid="{00000000-0005-0000-0000-00004CA20000}"/>
    <cellStyle name="Porcentaje 2 4 4 2 4" xfId="8604" xr:uid="{00000000-0005-0000-0000-00004DA20000}"/>
    <cellStyle name="Porcentaje 2 4 4 2 5" xfId="25729" xr:uid="{00000000-0005-0000-0000-00004EA20000}"/>
    <cellStyle name="Porcentaje 2 4 4 2 6" xfId="40558" xr:uid="{00000000-0005-0000-0000-00004FA20000}"/>
    <cellStyle name="Porcentaje 2 4 4 2 7" xfId="45621" xr:uid="{AF011DAA-812A-4089-8372-B074C7659052}"/>
    <cellStyle name="Porcentaje 2 4 4 3" xfId="6135" xr:uid="{00000000-0005-0000-0000-000050A20000}"/>
    <cellStyle name="Porcentaje 2 4 4 3 2" xfId="28228" xr:uid="{00000000-0005-0000-0000-000051A20000}"/>
    <cellStyle name="Porcentaje 2 4 4 4" xfId="15278" xr:uid="{00000000-0005-0000-0000-000052A20000}"/>
    <cellStyle name="Porcentaje 2 4 4 4 2" xfId="33113" xr:uid="{00000000-0005-0000-0000-000053A20000}"/>
    <cellStyle name="Porcentaje 2 4 4 5" xfId="20537" xr:uid="{00000000-0005-0000-0000-000054A20000}"/>
    <cellStyle name="Porcentaje 2 4 4 6" xfId="11046" xr:uid="{00000000-0005-0000-0000-000055A20000}"/>
    <cellStyle name="Porcentaje 2 4 4 7" xfId="23187" xr:uid="{00000000-0005-0000-0000-000056A20000}"/>
    <cellStyle name="Porcentaje 2 4 4 8" xfId="38017" xr:uid="{00000000-0005-0000-0000-000057A20000}"/>
    <cellStyle name="Porcentaje 2 4 4 9" xfId="43085" xr:uid="{B6B6D489-7183-4C82-ACEF-81BC8A8B84B9}"/>
    <cellStyle name="Porcentaje 2 4 5" xfId="1832" xr:uid="{00000000-0005-0000-0000-000058A20000}"/>
    <cellStyle name="Porcentaje 2 4 5 2" xfId="4274" xr:uid="{00000000-0005-0000-0000-000059A20000}"/>
    <cellStyle name="Porcentaje 2 4 5 2 2" xfId="18384" xr:uid="{00000000-0005-0000-0000-00005AA20000}"/>
    <cellStyle name="Porcentaje 2 4 5 2 2 2" xfId="31277" xr:uid="{00000000-0005-0000-0000-00005BA20000}"/>
    <cellStyle name="Porcentaje 2 4 5 2 3" xfId="14095" xr:uid="{00000000-0005-0000-0000-00005CA20000}"/>
    <cellStyle name="Porcentaje 2 4 5 2 3 2" xfId="36162" xr:uid="{00000000-0005-0000-0000-00005DA20000}"/>
    <cellStyle name="Porcentaje 2 4 5 2 4" xfId="9217" xr:uid="{00000000-0005-0000-0000-00005EA20000}"/>
    <cellStyle name="Porcentaje 2 4 5 2 5" xfId="26342" xr:uid="{00000000-0005-0000-0000-00005FA20000}"/>
    <cellStyle name="Porcentaje 2 4 5 2 6" xfId="41171" xr:uid="{00000000-0005-0000-0000-000060A20000}"/>
    <cellStyle name="Porcentaje 2 4 5 2 7" xfId="46234" xr:uid="{6AAE18E4-290A-4973-B083-E2378D6D6AFC}"/>
    <cellStyle name="Porcentaje 2 4 5 3" xfId="6748" xr:uid="{00000000-0005-0000-0000-000061A20000}"/>
    <cellStyle name="Porcentaje 2 4 5 3 2" xfId="28841" xr:uid="{00000000-0005-0000-0000-000062A20000}"/>
    <cellStyle name="Porcentaje 2 4 5 4" xfId="15909" xr:uid="{00000000-0005-0000-0000-000063A20000}"/>
    <cellStyle name="Porcentaje 2 4 5 4 2" xfId="33726" xr:uid="{00000000-0005-0000-0000-000064A20000}"/>
    <cellStyle name="Porcentaje 2 4 5 5" xfId="21150" xr:uid="{00000000-0005-0000-0000-000065A20000}"/>
    <cellStyle name="Porcentaje 2 4 5 6" xfId="11659" xr:uid="{00000000-0005-0000-0000-000066A20000}"/>
    <cellStyle name="Porcentaje 2 4 5 7" xfId="23800" xr:uid="{00000000-0005-0000-0000-000067A20000}"/>
    <cellStyle name="Porcentaje 2 4 5 8" xfId="38630" xr:uid="{00000000-0005-0000-0000-000068A20000}"/>
    <cellStyle name="Porcentaje 2 4 5 9" xfId="43698" xr:uid="{AC838BBA-D5EF-4A81-9A02-F21A148DCD6B}"/>
    <cellStyle name="Porcentaje 2 4 6" xfId="2488" xr:uid="{00000000-0005-0000-0000-000069A20000}"/>
    <cellStyle name="Porcentaje 2 4 6 2" xfId="4930" xr:uid="{00000000-0005-0000-0000-00006AA20000}"/>
    <cellStyle name="Porcentaje 2 4 6 2 2" xfId="19040" xr:uid="{00000000-0005-0000-0000-00006BA20000}"/>
    <cellStyle name="Porcentaje 2 4 6 2 2 2" xfId="31933" xr:uid="{00000000-0005-0000-0000-00006CA20000}"/>
    <cellStyle name="Porcentaje 2 4 6 2 3" xfId="14751" xr:uid="{00000000-0005-0000-0000-00006DA20000}"/>
    <cellStyle name="Porcentaje 2 4 6 2 3 2" xfId="36818" xr:uid="{00000000-0005-0000-0000-00006EA20000}"/>
    <cellStyle name="Porcentaje 2 4 6 2 4" xfId="9873" xr:uid="{00000000-0005-0000-0000-00006FA20000}"/>
    <cellStyle name="Porcentaje 2 4 6 2 5" xfId="26998" xr:uid="{00000000-0005-0000-0000-000070A20000}"/>
    <cellStyle name="Porcentaje 2 4 6 2 6" xfId="41827" xr:uid="{00000000-0005-0000-0000-000071A20000}"/>
    <cellStyle name="Porcentaje 2 4 6 2 7" xfId="46890" xr:uid="{F72F629F-DFD8-4F72-B697-392D95280A9F}"/>
    <cellStyle name="Porcentaje 2 4 6 3" xfId="7404" xr:uid="{00000000-0005-0000-0000-000072A20000}"/>
    <cellStyle name="Porcentaje 2 4 6 3 2" xfId="29497" xr:uid="{00000000-0005-0000-0000-000073A20000}"/>
    <cellStyle name="Porcentaje 2 4 6 4" xfId="16565" xr:uid="{00000000-0005-0000-0000-000074A20000}"/>
    <cellStyle name="Porcentaje 2 4 6 4 2" xfId="34382" xr:uid="{00000000-0005-0000-0000-000075A20000}"/>
    <cellStyle name="Porcentaje 2 4 6 5" xfId="21806" xr:uid="{00000000-0005-0000-0000-000076A20000}"/>
    <cellStyle name="Porcentaje 2 4 6 6" xfId="12315" xr:uid="{00000000-0005-0000-0000-000077A20000}"/>
    <cellStyle name="Porcentaje 2 4 6 7" xfId="24456" xr:uid="{00000000-0005-0000-0000-000078A20000}"/>
    <cellStyle name="Porcentaje 2 4 6 8" xfId="39286" xr:uid="{00000000-0005-0000-0000-000079A20000}"/>
    <cellStyle name="Porcentaje 2 4 6 9" xfId="44354" xr:uid="{D2AE67D5-E1CD-47A8-865D-93DE795DBEF4}"/>
    <cellStyle name="Porcentaje 2 4 7" xfId="941" xr:uid="{00000000-0005-0000-0000-00007AA20000}"/>
    <cellStyle name="Porcentaje 2 4 7 2" xfId="3386" xr:uid="{00000000-0005-0000-0000-00007BA20000}"/>
    <cellStyle name="Porcentaje 2 4 7 2 2" xfId="17496" xr:uid="{00000000-0005-0000-0000-00007CA20000}"/>
    <cellStyle name="Porcentaje 2 4 7 2 2 2" xfId="30389" xr:uid="{00000000-0005-0000-0000-00007DA20000}"/>
    <cellStyle name="Porcentaje 2 4 7 2 3" xfId="13207" xr:uid="{00000000-0005-0000-0000-00007EA20000}"/>
    <cellStyle name="Porcentaje 2 4 7 2 3 2" xfId="35274" xr:uid="{00000000-0005-0000-0000-00007FA20000}"/>
    <cellStyle name="Porcentaje 2 4 7 2 4" xfId="8329" xr:uid="{00000000-0005-0000-0000-000080A20000}"/>
    <cellStyle name="Porcentaje 2 4 7 2 5" xfId="25454" xr:uid="{00000000-0005-0000-0000-000081A20000}"/>
    <cellStyle name="Porcentaje 2 4 7 2 6" xfId="40283" xr:uid="{00000000-0005-0000-0000-000082A20000}"/>
    <cellStyle name="Porcentaje 2 4 7 2 7" xfId="45346" xr:uid="{E6441DCA-8D70-4664-AB49-40D45B8B8A2D}"/>
    <cellStyle name="Porcentaje 2 4 7 3" xfId="5860" xr:uid="{00000000-0005-0000-0000-000083A20000}"/>
    <cellStyle name="Porcentaje 2 4 7 3 2" xfId="27953" xr:uid="{00000000-0005-0000-0000-000084A20000}"/>
    <cellStyle name="Porcentaje 2 4 7 4" xfId="20262" xr:uid="{00000000-0005-0000-0000-000085A20000}"/>
    <cellStyle name="Porcentaje 2 4 7 4 2" xfId="32838" xr:uid="{00000000-0005-0000-0000-000086A20000}"/>
    <cellStyle name="Porcentaje 2 4 7 5" xfId="10771" xr:uid="{00000000-0005-0000-0000-000087A20000}"/>
    <cellStyle name="Porcentaje 2 4 7 6" xfId="22912" xr:uid="{00000000-0005-0000-0000-000088A20000}"/>
    <cellStyle name="Porcentaje 2 4 7 7" xfId="37742" xr:uid="{00000000-0005-0000-0000-000089A20000}"/>
    <cellStyle name="Porcentaje 2 4 7 8" xfId="42810" xr:uid="{A7F6E186-F50A-4552-A104-F20250FAAC90}"/>
    <cellStyle name="Porcentaje 2 4 8" xfId="2723" xr:uid="{00000000-0005-0000-0000-00008AA20000}"/>
    <cellStyle name="Porcentaje 2 4 8 2" xfId="16833" xr:uid="{00000000-0005-0000-0000-00008BA20000}"/>
    <cellStyle name="Porcentaje 2 4 8 2 2" xfId="29726" xr:uid="{00000000-0005-0000-0000-00008CA20000}"/>
    <cellStyle name="Porcentaje 2 4 8 3" xfId="12544" xr:uid="{00000000-0005-0000-0000-00008DA20000}"/>
    <cellStyle name="Porcentaje 2 4 8 3 2" xfId="34611" xr:uid="{00000000-0005-0000-0000-00008EA20000}"/>
    <cellStyle name="Porcentaje 2 4 8 4" xfId="7666" xr:uid="{00000000-0005-0000-0000-00008FA20000}"/>
    <cellStyle name="Porcentaje 2 4 8 5" xfId="24789" xr:uid="{00000000-0005-0000-0000-000090A20000}"/>
    <cellStyle name="Porcentaje 2 4 8 6" xfId="39618" xr:uid="{00000000-0005-0000-0000-000091A20000}"/>
    <cellStyle name="Porcentaje 2 4 8 7" xfId="44683" xr:uid="{0740D60B-EE75-4E27-A628-8A9A58F46269}"/>
    <cellStyle name="Porcentaje 2 4 9" xfId="5195" xr:uid="{00000000-0005-0000-0000-000092A20000}"/>
    <cellStyle name="Porcentaje 2 4 9 2" xfId="27288" xr:uid="{00000000-0005-0000-0000-000093A20000}"/>
    <cellStyle name="Porcentaje 2 5" xfId="252" xr:uid="{00000000-0005-0000-0000-000094A20000}"/>
    <cellStyle name="Porcentaje 2 5 10" xfId="15062" xr:uid="{00000000-0005-0000-0000-000095A20000}"/>
    <cellStyle name="Porcentaje 2 5 10 2" xfId="32234" xr:uid="{00000000-0005-0000-0000-000096A20000}"/>
    <cellStyle name="Porcentaje 2 5 11" xfId="19392" xr:uid="{00000000-0005-0000-0000-000097A20000}"/>
    <cellStyle name="Porcentaje 2 5 12" xfId="19640" xr:uid="{00000000-0005-0000-0000-000098A20000}"/>
    <cellStyle name="Porcentaje 2 5 13" xfId="10167" xr:uid="{00000000-0005-0000-0000-000099A20000}"/>
    <cellStyle name="Porcentaje 2 5 14" xfId="22163" xr:uid="{00000000-0005-0000-0000-00009AA20000}"/>
    <cellStyle name="Porcentaje 2 5 15" xfId="22308" xr:uid="{00000000-0005-0000-0000-00009BA20000}"/>
    <cellStyle name="Porcentaje 2 5 16" xfId="37138" xr:uid="{00000000-0005-0000-0000-00009CA20000}"/>
    <cellStyle name="Porcentaje 2 5 17" xfId="42206" xr:uid="{97631CE4-ED52-4ADC-824B-09039C689B5B}"/>
    <cellStyle name="Porcentaje 2 5 2" xfId="441" xr:uid="{00000000-0005-0000-0000-00009DA20000}"/>
    <cellStyle name="Porcentaje 2 5 2 10" xfId="22472" xr:uid="{00000000-0005-0000-0000-00009EA20000}"/>
    <cellStyle name="Porcentaje 2 5 2 11" xfId="37302" xr:uid="{00000000-0005-0000-0000-00009FA20000}"/>
    <cellStyle name="Porcentaje 2 5 2 12" xfId="42370" xr:uid="{4784EAAE-3CD2-4CE7-8F62-3867E9FBA286}"/>
    <cellStyle name="Porcentaje 2 5 2 2" xfId="2055" xr:uid="{00000000-0005-0000-0000-0000A0A20000}"/>
    <cellStyle name="Porcentaje 2 5 2 2 2" xfId="4497" xr:uid="{00000000-0005-0000-0000-0000A1A20000}"/>
    <cellStyle name="Porcentaje 2 5 2 2 2 2" xfId="18607" xr:uid="{00000000-0005-0000-0000-0000A2A20000}"/>
    <cellStyle name="Porcentaje 2 5 2 2 2 2 2" xfId="31500" xr:uid="{00000000-0005-0000-0000-0000A3A20000}"/>
    <cellStyle name="Porcentaje 2 5 2 2 2 3" xfId="14318" xr:uid="{00000000-0005-0000-0000-0000A4A20000}"/>
    <cellStyle name="Porcentaje 2 5 2 2 2 3 2" xfId="36385" xr:uid="{00000000-0005-0000-0000-0000A5A20000}"/>
    <cellStyle name="Porcentaje 2 5 2 2 2 4" xfId="9440" xr:uid="{00000000-0005-0000-0000-0000A6A20000}"/>
    <cellStyle name="Porcentaje 2 5 2 2 2 5" xfId="26565" xr:uid="{00000000-0005-0000-0000-0000A7A20000}"/>
    <cellStyle name="Porcentaje 2 5 2 2 2 6" xfId="41394" xr:uid="{00000000-0005-0000-0000-0000A8A20000}"/>
    <cellStyle name="Porcentaje 2 5 2 2 2 7" xfId="46457" xr:uid="{F8B3399C-6700-4CFA-83A5-51162AAE8F79}"/>
    <cellStyle name="Porcentaje 2 5 2 2 3" xfId="6971" xr:uid="{00000000-0005-0000-0000-0000A9A20000}"/>
    <cellStyle name="Porcentaje 2 5 2 2 3 2" xfId="29064" xr:uid="{00000000-0005-0000-0000-0000AAA20000}"/>
    <cellStyle name="Porcentaje 2 5 2 2 4" xfId="16132" xr:uid="{00000000-0005-0000-0000-0000ABA20000}"/>
    <cellStyle name="Porcentaje 2 5 2 2 4 2" xfId="33949" xr:uid="{00000000-0005-0000-0000-0000ACA20000}"/>
    <cellStyle name="Porcentaje 2 5 2 2 5" xfId="21373" xr:uid="{00000000-0005-0000-0000-0000ADA20000}"/>
    <cellStyle name="Porcentaje 2 5 2 2 6" xfId="11882" xr:uid="{00000000-0005-0000-0000-0000AEA20000}"/>
    <cellStyle name="Porcentaje 2 5 2 2 7" xfId="24023" xr:uid="{00000000-0005-0000-0000-0000AFA20000}"/>
    <cellStyle name="Porcentaje 2 5 2 2 8" xfId="38853" xr:uid="{00000000-0005-0000-0000-0000B0A20000}"/>
    <cellStyle name="Porcentaje 2 5 2 2 9" xfId="43921" xr:uid="{EB826412-5488-4ABD-A713-C052D0CDC4C7}"/>
    <cellStyle name="Porcentaje 2 5 2 3" xfId="2663" xr:uid="{00000000-0005-0000-0000-0000B1A20000}"/>
    <cellStyle name="Porcentaje 2 5 2 3 2" xfId="5100" xr:uid="{00000000-0005-0000-0000-0000B2A20000}"/>
    <cellStyle name="Porcentaje 2 5 2 3 2 2" xfId="19210" xr:uid="{00000000-0005-0000-0000-0000B3A20000}"/>
    <cellStyle name="Porcentaje 2 5 2 3 2 2 2" xfId="32103" xr:uid="{00000000-0005-0000-0000-0000B4A20000}"/>
    <cellStyle name="Porcentaje 2 5 2 3 2 3" xfId="14921" xr:uid="{00000000-0005-0000-0000-0000B5A20000}"/>
    <cellStyle name="Porcentaje 2 5 2 3 2 3 2" xfId="36988" xr:uid="{00000000-0005-0000-0000-0000B6A20000}"/>
    <cellStyle name="Porcentaje 2 5 2 3 2 4" xfId="10043" xr:uid="{00000000-0005-0000-0000-0000B7A20000}"/>
    <cellStyle name="Porcentaje 2 5 2 3 2 5" xfId="27168" xr:uid="{00000000-0005-0000-0000-0000B8A20000}"/>
    <cellStyle name="Porcentaje 2 5 2 3 2 6" xfId="41997" xr:uid="{00000000-0005-0000-0000-0000B9A20000}"/>
    <cellStyle name="Porcentaje 2 5 2 3 2 7" xfId="47060" xr:uid="{F4735C21-9AFF-48BB-BF7D-CD7C38E6C69F}"/>
    <cellStyle name="Porcentaje 2 5 2 3 3" xfId="7574" xr:uid="{00000000-0005-0000-0000-0000BAA20000}"/>
    <cellStyle name="Porcentaje 2 5 2 3 3 2" xfId="29667" xr:uid="{00000000-0005-0000-0000-0000BBA20000}"/>
    <cellStyle name="Porcentaje 2 5 2 3 4" xfId="16736" xr:uid="{00000000-0005-0000-0000-0000BCA20000}"/>
    <cellStyle name="Porcentaje 2 5 2 3 4 2" xfId="34552" xr:uid="{00000000-0005-0000-0000-0000BDA20000}"/>
    <cellStyle name="Porcentaje 2 5 2 3 5" xfId="21977" xr:uid="{00000000-0005-0000-0000-0000BEA20000}"/>
    <cellStyle name="Porcentaje 2 5 2 3 6" xfId="12485" xr:uid="{00000000-0005-0000-0000-0000BFA20000}"/>
    <cellStyle name="Porcentaje 2 5 2 3 7" xfId="24626" xr:uid="{00000000-0005-0000-0000-0000C0A20000}"/>
    <cellStyle name="Porcentaje 2 5 2 3 8" xfId="39456" xr:uid="{00000000-0005-0000-0000-0000C1A20000}"/>
    <cellStyle name="Porcentaje 2 5 2 3 9" xfId="44524" xr:uid="{88461D64-6737-467D-890E-6FB74CFC0B22}"/>
    <cellStyle name="Porcentaje 2 5 2 4" xfId="1442" xr:uid="{00000000-0005-0000-0000-0000C2A20000}"/>
    <cellStyle name="Porcentaje 2 5 2 4 2" xfId="3884" xr:uid="{00000000-0005-0000-0000-0000C3A20000}"/>
    <cellStyle name="Porcentaje 2 5 2 4 2 2" xfId="17994" xr:uid="{00000000-0005-0000-0000-0000C4A20000}"/>
    <cellStyle name="Porcentaje 2 5 2 4 2 2 2" xfId="30887" xr:uid="{00000000-0005-0000-0000-0000C5A20000}"/>
    <cellStyle name="Porcentaje 2 5 2 4 2 3" xfId="13705" xr:uid="{00000000-0005-0000-0000-0000C6A20000}"/>
    <cellStyle name="Porcentaje 2 5 2 4 2 3 2" xfId="35772" xr:uid="{00000000-0005-0000-0000-0000C7A20000}"/>
    <cellStyle name="Porcentaje 2 5 2 4 2 4" xfId="8827" xr:uid="{00000000-0005-0000-0000-0000C8A20000}"/>
    <cellStyle name="Porcentaje 2 5 2 4 2 5" xfId="25952" xr:uid="{00000000-0005-0000-0000-0000C9A20000}"/>
    <cellStyle name="Porcentaje 2 5 2 4 2 6" xfId="40781" xr:uid="{00000000-0005-0000-0000-0000CAA20000}"/>
    <cellStyle name="Porcentaje 2 5 2 4 2 7" xfId="45844" xr:uid="{4135DEC2-D7AD-4C95-937A-693B88735259}"/>
    <cellStyle name="Porcentaje 2 5 2 4 3" xfId="6358" xr:uid="{00000000-0005-0000-0000-0000CBA20000}"/>
    <cellStyle name="Porcentaje 2 5 2 4 3 2" xfId="28451" xr:uid="{00000000-0005-0000-0000-0000CCA20000}"/>
    <cellStyle name="Porcentaje 2 5 2 4 4" xfId="20760" xr:uid="{00000000-0005-0000-0000-0000CDA20000}"/>
    <cellStyle name="Porcentaje 2 5 2 4 4 2" xfId="33336" xr:uid="{00000000-0005-0000-0000-0000CEA20000}"/>
    <cellStyle name="Porcentaje 2 5 2 4 5" xfId="11269" xr:uid="{00000000-0005-0000-0000-0000CFA20000}"/>
    <cellStyle name="Porcentaje 2 5 2 4 6" xfId="23410" xr:uid="{00000000-0005-0000-0000-0000D0A20000}"/>
    <cellStyle name="Porcentaje 2 5 2 4 7" xfId="38240" xr:uid="{00000000-0005-0000-0000-0000D1A20000}"/>
    <cellStyle name="Porcentaje 2 5 2 4 8" xfId="43308" xr:uid="{56E60D67-5AB8-4E0E-AC07-61AD2EEE044C}"/>
    <cellStyle name="Porcentaje 2 5 2 5" xfId="2946" xr:uid="{00000000-0005-0000-0000-0000D2A20000}"/>
    <cellStyle name="Porcentaje 2 5 2 5 2" xfId="17056" xr:uid="{00000000-0005-0000-0000-0000D3A20000}"/>
    <cellStyle name="Porcentaje 2 5 2 5 2 2" xfId="29949" xr:uid="{00000000-0005-0000-0000-0000D4A20000}"/>
    <cellStyle name="Porcentaje 2 5 2 5 3" xfId="12767" xr:uid="{00000000-0005-0000-0000-0000D5A20000}"/>
    <cellStyle name="Porcentaje 2 5 2 5 3 2" xfId="34834" xr:uid="{00000000-0005-0000-0000-0000D6A20000}"/>
    <cellStyle name="Porcentaje 2 5 2 5 4" xfId="7889" xr:uid="{00000000-0005-0000-0000-0000D7A20000}"/>
    <cellStyle name="Porcentaje 2 5 2 5 5" xfId="25014" xr:uid="{00000000-0005-0000-0000-0000D8A20000}"/>
    <cellStyle name="Porcentaje 2 5 2 5 6" xfId="39843" xr:uid="{00000000-0005-0000-0000-0000D9A20000}"/>
    <cellStyle name="Porcentaje 2 5 2 5 7" xfId="44906" xr:uid="{15101632-1967-4526-881C-5F21098CFD14}"/>
    <cellStyle name="Porcentaje 2 5 2 6" xfId="5420" xr:uid="{00000000-0005-0000-0000-0000DAA20000}"/>
    <cellStyle name="Porcentaje 2 5 2 6 2" xfId="27513" xr:uid="{00000000-0005-0000-0000-0000DBA20000}"/>
    <cellStyle name="Porcentaje 2 5 2 7" xfId="15501" xr:uid="{00000000-0005-0000-0000-0000DCA20000}"/>
    <cellStyle name="Porcentaje 2 5 2 7 2" xfId="32398" xr:uid="{00000000-0005-0000-0000-0000DDA20000}"/>
    <cellStyle name="Porcentaje 2 5 2 8" xfId="19804" xr:uid="{00000000-0005-0000-0000-0000DEA20000}"/>
    <cellStyle name="Porcentaje 2 5 2 9" xfId="10331" xr:uid="{00000000-0005-0000-0000-0000DFA20000}"/>
    <cellStyle name="Porcentaje 2 5 3" xfId="815" xr:uid="{00000000-0005-0000-0000-0000E0A20000}"/>
    <cellStyle name="Porcentaje 2 5 4" xfId="1275" xr:uid="{00000000-0005-0000-0000-0000E1A20000}"/>
    <cellStyle name="Porcentaje 2 5 4 2" xfId="3720" xr:uid="{00000000-0005-0000-0000-0000E2A20000}"/>
    <cellStyle name="Porcentaje 2 5 4 2 2" xfId="17830" xr:uid="{00000000-0005-0000-0000-0000E3A20000}"/>
    <cellStyle name="Porcentaje 2 5 4 2 2 2" xfId="30723" xr:uid="{00000000-0005-0000-0000-0000E4A20000}"/>
    <cellStyle name="Porcentaje 2 5 4 2 3" xfId="13541" xr:uid="{00000000-0005-0000-0000-0000E5A20000}"/>
    <cellStyle name="Porcentaje 2 5 4 2 3 2" xfId="35608" xr:uid="{00000000-0005-0000-0000-0000E6A20000}"/>
    <cellStyle name="Porcentaje 2 5 4 2 4" xfId="8663" xr:uid="{00000000-0005-0000-0000-0000E7A20000}"/>
    <cellStyle name="Porcentaje 2 5 4 2 5" xfId="25788" xr:uid="{00000000-0005-0000-0000-0000E8A20000}"/>
    <cellStyle name="Porcentaje 2 5 4 2 6" xfId="40617" xr:uid="{00000000-0005-0000-0000-0000E9A20000}"/>
    <cellStyle name="Porcentaje 2 5 4 2 7" xfId="45680" xr:uid="{DF448328-538B-4415-96FE-0EFF0D7529B8}"/>
    <cellStyle name="Porcentaje 2 5 4 3" xfId="6194" xr:uid="{00000000-0005-0000-0000-0000EAA20000}"/>
    <cellStyle name="Porcentaje 2 5 4 3 2" xfId="28287" xr:uid="{00000000-0005-0000-0000-0000EBA20000}"/>
    <cellStyle name="Porcentaje 2 5 4 4" xfId="15337" xr:uid="{00000000-0005-0000-0000-0000ECA20000}"/>
    <cellStyle name="Porcentaje 2 5 4 4 2" xfId="33172" xr:uid="{00000000-0005-0000-0000-0000EDA20000}"/>
    <cellStyle name="Porcentaje 2 5 4 5" xfId="20596" xr:uid="{00000000-0005-0000-0000-0000EEA20000}"/>
    <cellStyle name="Porcentaje 2 5 4 6" xfId="11105" xr:uid="{00000000-0005-0000-0000-0000EFA20000}"/>
    <cellStyle name="Porcentaje 2 5 4 7" xfId="23246" xr:uid="{00000000-0005-0000-0000-0000F0A20000}"/>
    <cellStyle name="Porcentaje 2 5 4 8" xfId="38076" xr:uid="{00000000-0005-0000-0000-0000F1A20000}"/>
    <cellStyle name="Porcentaje 2 5 4 9" xfId="43144" xr:uid="{C2EA618D-9B49-4843-B100-B0D93F066AF4}"/>
    <cellStyle name="Porcentaje 2 5 5" xfId="1891" xr:uid="{00000000-0005-0000-0000-0000F2A20000}"/>
    <cellStyle name="Porcentaje 2 5 5 2" xfId="4333" xr:uid="{00000000-0005-0000-0000-0000F3A20000}"/>
    <cellStyle name="Porcentaje 2 5 5 2 2" xfId="18443" xr:uid="{00000000-0005-0000-0000-0000F4A20000}"/>
    <cellStyle name="Porcentaje 2 5 5 2 2 2" xfId="31336" xr:uid="{00000000-0005-0000-0000-0000F5A20000}"/>
    <cellStyle name="Porcentaje 2 5 5 2 3" xfId="14154" xr:uid="{00000000-0005-0000-0000-0000F6A20000}"/>
    <cellStyle name="Porcentaje 2 5 5 2 3 2" xfId="36221" xr:uid="{00000000-0005-0000-0000-0000F7A20000}"/>
    <cellStyle name="Porcentaje 2 5 5 2 4" xfId="9276" xr:uid="{00000000-0005-0000-0000-0000F8A20000}"/>
    <cellStyle name="Porcentaje 2 5 5 2 5" xfId="26401" xr:uid="{00000000-0005-0000-0000-0000F9A20000}"/>
    <cellStyle name="Porcentaje 2 5 5 2 6" xfId="41230" xr:uid="{00000000-0005-0000-0000-0000FAA20000}"/>
    <cellStyle name="Porcentaje 2 5 5 2 7" xfId="46293" xr:uid="{756685EA-F177-4F47-B6FF-9ADF05236490}"/>
    <cellStyle name="Porcentaje 2 5 5 3" xfId="6807" xr:uid="{00000000-0005-0000-0000-0000FBA20000}"/>
    <cellStyle name="Porcentaje 2 5 5 3 2" xfId="28900" xr:uid="{00000000-0005-0000-0000-0000FCA20000}"/>
    <cellStyle name="Porcentaje 2 5 5 4" xfId="15968" xr:uid="{00000000-0005-0000-0000-0000FDA20000}"/>
    <cellStyle name="Porcentaje 2 5 5 4 2" xfId="33785" xr:uid="{00000000-0005-0000-0000-0000FEA20000}"/>
    <cellStyle name="Porcentaje 2 5 5 5" xfId="21209" xr:uid="{00000000-0005-0000-0000-0000FFA20000}"/>
    <cellStyle name="Porcentaje 2 5 5 6" xfId="11718" xr:uid="{00000000-0005-0000-0000-000000A30000}"/>
    <cellStyle name="Porcentaje 2 5 5 7" xfId="23859" xr:uid="{00000000-0005-0000-0000-000001A30000}"/>
    <cellStyle name="Porcentaje 2 5 5 8" xfId="38689" xr:uid="{00000000-0005-0000-0000-000002A30000}"/>
    <cellStyle name="Porcentaje 2 5 5 9" xfId="43757" xr:uid="{138A54F7-1395-428E-A857-A87368E24C4F}"/>
    <cellStyle name="Porcentaje 2 5 6" xfId="2550" xr:uid="{00000000-0005-0000-0000-000003A30000}"/>
    <cellStyle name="Porcentaje 2 5 6 2" xfId="4992" xr:uid="{00000000-0005-0000-0000-000004A30000}"/>
    <cellStyle name="Porcentaje 2 5 6 2 2" xfId="19102" xr:uid="{00000000-0005-0000-0000-000005A30000}"/>
    <cellStyle name="Porcentaje 2 5 6 2 2 2" xfId="31995" xr:uid="{00000000-0005-0000-0000-000006A30000}"/>
    <cellStyle name="Porcentaje 2 5 6 2 3" xfId="14813" xr:uid="{00000000-0005-0000-0000-000007A30000}"/>
    <cellStyle name="Porcentaje 2 5 6 2 3 2" xfId="36880" xr:uid="{00000000-0005-0000-0000-000008A30000}"/>
    <cellStyle name="Porcentaje 2 5 6 2 4" xfId="9935" xr:uid="{00000000-0005-0000-0000-000009A30000}"/>
    <cellStyle name="Porcentaje 2 5 6 2 5" xfId="27060" xr:uid="{00000000-0005-0000-0000-00000AA30000}"/>
    <cellStyle name="Porcentaje 2 5 6 2 6" xfId="41889" xr:uid="{00000000-0005-0000-0000-00000BA30000}"/>
    <cellStyle name="Porcentaje 2 5 6 2 7" xfId="46952" xr:uid="{F4750C45-2C78-4D9E-8185-96673BA2E06F}"/>
    <cellStyle name="Porcentaje 2 5 6 3" xfId="7466" xr:uid="{00000000-0005-0000-0000-00000CA30000}"/>
    <cellStyle name="Porcentaje 2 5 6 3 2" xfId="29559" xr:uid="{00000000-0005-0000-0000-00000DA30000}"/>
    <cellStyle name="Porcentaje 2 5 6 4" xfId="16627" xr:uid="{00000000-0005-0000-0000-00000EA30000}"/>
    <cellStyle name="Porcentaje 2 5 6 4 2" xfId="34444" xr:uid="{00000000-0005-0000-0000-00000FA30000}"/>
    <cellStyle name="Porcentaje 2 5 6 5" xfId="21868" xr:uid="{00000000-0005-0000-0000-000010A30000}"/>
    <cellStyle name="Porcentaje 2 5 6 6" xfId="12377" xr:uid="{00000000-0005-0000-0000-000011A30000}"/>
    <cellStyle name="Porcentaje 2 5 6 7" xfId="24518" xr:uid="{00000000-0005-0000-0000-000012A30000}"/>
    <cellStyle name="Porcentaje 2 5 6 8" xfId="39348" xr:uid="{00000000-0005-0000-0000-000013A30000}"/>
    <cellStyle name="Porcentaje 2 5 6 9" xfId="44416" xr:uid="{96AB7F46-0C21-459C-A09D-FC56AB894972}"/>
    <cellStyle name="Porcentaje 2 5 7" xfId="1000" xr:uid="{00000000-0005-0000-0000-000014A30000}"/>
    <cellStyle name="Porcentaje 2 5 7 2" xfId="3445" xr:uid="{00000000-0005-0000-0000-000015A30000}"/>
    <cellStyle name="Porcentaje 2 5 7 2 2" xfId="17555" xr:uid="{00000000-0005-0000-0000-000016A30000}"/>
    <cellStyle name="Porcentaje 2 5 7 2 2 2" xfId="30448" xr:uid="{00000000-0005-0000-0000-000017A30000}"/>
    <cellStyle name="Porcentaje 2 5 7 2 3" xfId="13266" xr:uid="{00000000-0005-0000-0000-000018A30000}"/>
    <cellStyle name="Porcentaje 2 5 7 2 3 2" xfId="35333" xr:uid="{00000000-0005-0000-0000-000019A30000}"/>
    <cellStyle name="Porcentaje 2 5 7 2 4" xfId="8388" xr:uid="{00000000-0005-0000-0000-00001AA30000}"/>
    <cellStyle name="Porcentaje 2 5 7 2 5" xfId="25513" xr:uid="{00000000-0005-0000-0000-00001BA30000}"/>
    <cellStyle name="Porcentaje 2 5 7 2 6" xfId="40342" xr:uid="{00000000-0005-0000-0000-00001CA30000}"/>
    <cellStyle name="Porcentaje 2 5 7 2 7" xfId="45405" xr:uid="{5AB29907-D802-4306-BD9E-AAC874C091D1}"/>
    <cellStyle name="Porcentaje 2 5 7 3" xfId="5919" xr:uid="{00000000-0005-0000-0000-00001DA30000}"/>
    <cellStyle name="Porcentaje 2 5 7 3 2" xfId="28012" xr:uid="{00000000-0005-0000-0000-00001EA30000}"/>
    <cellStyle name="Porcentaje 2 5 7 4" xfId="20321" xr:uid="{00000000-0005-0000-0000-00001FA30000}"/>
    <cellStyle name="Porcentaje 2 5 7 4 2" xfId="32897" xr:uid="{00000000-0005-0000-0000-000020A30000}"/>
    <cellStyle name="Porcentaje 2 5 7 5" xfId="10830" xr:uid="{00000000-0005-0000-0000-000021A30000}"/>
    <cellStyle name="Porcentaje 2 5 7 6" xfId="22971" xr:uid="{00000000-0005-0000-0000-000022A30000}"/>
    <cellStyle name="Porcentaje 2 5 7 7" xfId="37801" xr:uid="{00000000-0005-0000-0000-000023A30000}"/>
    <cellStyle name="Porcentaje 2 5 7 8" xfId="42869" xr:uid="{83AA9EBB-E4E0-4A44-B874-4D88AE9DC831}"/>
    <cellStyle name="Porcentaje 2 5 8" xfId="2782" xr:uid="{00000000-0005-0000-0000-000024A30000}"/>
    <cellStyle name="Porcentaje 2 5 8 2" xfId="16892" xr:uid="{00000000-0005-0000-0000-000025A30000}"/>
    <cellStyle name="Porcentaje 2 5 8 2 2" xfId="29785" xr:uid="{00000000-0005-0000-0000-000026A30000}"/>
    <cellStyle name="Porcentaje 2 5 8 3" xfId="12603" xr:uid="{00000000-0005-0000-0000-000027A30000}"/>
    <cellStyle name="Porcentaje 2 5 8 3 2" xfId="34670" xr:uid="{00000000-0005-0000-0000-000028A30000}"/>
    <cellStyle name="Porcentaje 2 5 8 4" xfId="7725" xr:uid="{00000000-0005-0000-0000-000029A30000}"/>
    <cellStyle name="Porcentaje 2 5 8 5" xfId="24850" xr:uid="{00000000-0005-0000-0000-00002AA30000}"/>
    <cellStyle name="Porcentaje 2 5 8 6" xfId="39679" xr:uid="{00000000-0005-0000-0000-00002BA30000}"/>
    <cellStyle name="Porcentaje 2 5 8 7" xfId="44742" xr:uid="{998BB6B6-0B90-47BF-9A1D-58439828D430}"/>
    <cellStyle name="Porcentaje 2 5 9" xfId="5256" xr:uid="{00000000-0005-0000-0000-00002CA30000}"/>
    <cellStyle name="Porcentaje 2 5 9 2" xfId="27349" xr:uid="{00000000-0005-0000-0000-00002DA30000}"/>
    <cellStyle name="Porcentaje 2 6" xfId="174" xr:uid="{00000000-0005-0000-0000-00002EA30000}"/>
    <cellStyle name="Porcentaje 2 6 10" xfId="19327" xr:uid="{00000000-0005-0000-0000-00002FA30000}"/>
    <cellStyle name="Porcentaje 2 6 11" xfId="19575" xr:uid="{00000000-0005-0000-0000-000030A30000}"/>
    <cellStyle name="Porcentaje 2 6 12" xfId="10100" xr:uid="{00000000-0005-0000-0000-000031A30000}"/>
    <cellStyle name="Porcentaje 2 6 13" xfId="22241" xr:uid="{00000000-0005-0000-0000-000032A30000}"/>
    <cellStyle name="Porcentaje 2 6 14" xfId="37071" xr:uid="{00000000-0005-0000-0000-000033A30000}"/>
    <cellStyle name="Porcentaje 2 6 15" xfId="42141" xr:uid="{D0FCC9C7-F31C-4B4C-9BB8-E187491184CF}"/>
    <cellStyle name="Porcentaje 2 6 2" xfId="376" xr:uid="{00000000-0005-0000-0000-000034A30000}"/>
    <cellStyle name="Porcentaje 2 6 2 10" xfId="22407" xr:uid="{00000000-0005-0000-0000-000035A30000}"/>
    <cellStyle name="Porcentaje 2 6 2 11" xfId="37237" xr:uid="{00000000-0005-0000-0000-000036A30000}"/>
    <cellStyle name="Porcentaje 2 6 2 12" xfId="42305" xr:uid="{F2F76ABB-278D-4769-B7D6-00F536C7F9B7}"/>
    <cellStyle name="Porcentaje 2 6 2 2" xfId="1990" xr:uid="{00000000-0005-0000-0000-000037A30000}"/>
    <cellStyle name="Porcentaje 2 6 2 2 2" xfId="4432" xr:uid="{00000000-0005-0000-0000-000038A30000}"/>
    <cellStyle name="Porcentaje 2 6 2 2 2 2" xfId="18542" xr:uid="{00000000-0005-0000-0000-000039A30000}"/>
    <cellStyle name="Porcentaje 2 6 2 2 2 2 2" xfId="31435" xr:uid="{00000000-0005-0000-0000-00003AA30000}"/>
    <cellStyle name="Porcentaje 2 6 2 2 2 3" xfId="14253" xr:uid="{00000000-0005-0000-0000-00003BA30000}"/>
    <cellStyle name="Porcentaje 2 6 2 2 2 3 2" xfId="36320" xr:uid="{00000000-0005-0000-0000-00003CA30000}"/>
    <cellStyle name="Porcentaje 2 6 2 2 2 4" xfId="9375" xr:uid="{00000000-0005-0000-0000-00003DA30000}"/>
    <cellStyle name="Porcentaje 2 6 2 2 2 5" xfId="26500" xr:uid="{00000000-0005-0000-0000-00003EA30000}"/>
    <cellStyle name="Porcentaje 2 6 2 2 2 6" xfId="41329" xr:uid="{00000000-0005-0000-0000-00003FA30000}"/>
    <cellStyle name="Porcentaje 2 6 2 2 2 7" xfId="46392" xr:uid="{51AE9682-7AC3-41A5-807D-86AAF6E5B0BA}"/>
    <cellStyle name="Porcentaje 2 6 2 2 3" xfId="6906" xr:uid="{00000000-0005-0000-0000-000040A30000}"/>
    <cellStyle name="Porcentaje 2 6 2 2 3 2" xfId="28999" xr:uid="{00000000-0005-0000-0000-000041A30000}"/>
    <cellStyle name="Porcentaje 2 6 2 2 4" xfId="16067" xr:uid="{00000000-0005-0000-0000-000042A30000}"/>
    <cellStyle name="Porcentaje 2 6 2 2 4 2" xfId="33884" xr:uid="{00000000-0005-0000-0000-000043A30000}"/>
    <cellStyle name="Porcentaje 2 6 2 2 5" xfId="21308" xr:uid="{00000000-0005-0000-0000-000044A30000}"/>
    <cellStyle name="Porcentaje 2 6 2 2 6" xfId="11817" xr:uid="{00000000-0005-0000-0000-000045A30000}"/>
    <cellStyle name="Porcentaje 2 6 2 2 7" xfId="23958" xr:uid="{00000000-0005-0000-0000-000046A30000}"/>
    <cellStyle name="Porcentaje 2 6 2 2 8" xfId="38788" xr:uid="{00000000-0005-0000-0000-000047A30000}"/>
    <cellStyle name="Porcentaje 2 6 2 2 9" xfId="43856" xr:uid="{2D647F2C-3943-43E3-86EF-E43EA15F975B}"/>
    <cellStyle name="Porcentaje 2 6 2 3" xfId="2664" xr:uid="{00000000-0005-0000-0000-000048A30000}"/>
    <cellStyle name="Porcentaje 2 6 2 4" xfId="1377" xr:uid="{00000000-0005-0000-0000-000049A30000}"/>
    <cellStyle name="Porcentaje 2 6 2 4 2" xfId="3819" xr:uid="{00000000-0005-0000-0000-00004AA30000}"/>
    <cellStyle name="Porcentaje 2 6 2 4 2 2" xfId="17929" xr:uid="{00000000-0005-0000-0000-00004BA30000}"/>
    <cellStyle name="Porcentaje 2 6 2 4 2 2 2" xfId="30822" xr:uid="{00000000-0005-0000-0000-00004CA30000}"/>
    <cellStyle name="Porcentaje 2 6 2 4 2 3" xfId="13640" xr:uid="{00000000-0005-0000-0000-00004DA30000}"/>
    <cellStyle name="Porcentaje 2 6 2 4 2 3 2" xfId="35707" xr:uid="{00000000-0005-0000-0000-00004EA30000}"/>
    <cellStyle name="Porcentaje 2 6 2 4 2 4" xfId="8762" xr:uid="{00000000-0005-0000-0000-00004FA30000}"/>
    <cellStyle name="Porcentaje 2 6 2 4 2 5" xfId="25887" xr:uid="{00000000-0005-0000-0000-000050A30000}"/>
    <cellStyle name="Porcentaje 2 6 2 4 2 6" xfId="40716" xr:uid="{00000000-0005-0000-0000-000051A30000}"/>
    <cellStyle name="Porcentaje 2 6 2 4 2 7" xfId="45779" xr:uid="{C4F5ECC2-C52C-46DA-A434-39802F195D64}"/>
    <cellStyle name="Porcentaje 2 6 2 4 3" xfId="6293" xr:uid="{00000000-0005-0000-0000-000052A30000}"/>
    <cellStyle name="Porcentaje 2 6 2 4 3 2" xfId="28386" xr:uid="{00000000-0005-0000-0000-000053A30000}"/>
    <cellStyle name="Porcentaje 2 6 2 4 4" xfId="20695" xr:uid="{00000000-0005-0000-0000-000054A30000}"/>
    <cellStyle name="Porcentaje 2 6 2 4 4 2" xfId="33271" xr:uid="{00000000-0005-0000-0000-000055A30000}"/>
    <cellStyle name="Porcentaje 2 6 2 4 5" xfId="11204" xr:uid="{00000000-0005-0000-0000-000056A30000}"/>
    <cellStyle name="Porcentaje 2 6 2 4 6" xfId="23345" xr:uid="{00000000-0005-0000-0000-000057A30000}"/>
    <cellStyle name="Porcentaje 2 6 2 4 7" xfId="38175" xr:uid="{00000000-0005-0000-0000-000058A30000}"/>
    <cellStyle name="Porcentaje 2 6 2 4 8" xfId="43243" xr:uid="{90F9ED85-5244-4CA9-8855-C04FAD171915}"/>
    <cellStyle name="Porcentaje 2 6 2 5" xfId="2881" xr:uid="{00000000-0005-0000-0000-000059A30000}"/>
    <cellStyle name="Porcentaje 2 6 2 5 2" xfId="16991" xr:uid="{00000000-0005-0000-0000-00005AA30000}"/>
    <cellStyle name="Porcentaje 2 6 2 5 2 2" xfId="29884" xr:uid="{00000000-0005-0000-0000-00005BA30000}"/>
    <cellStyle name="Porcentaje 2 6 2 5 3" xfId="12702" xr:uid="{00000000-0005-0000-0000-00005CA30000}"/>
    <cellStyle name="Porcentaje 2 6 2 5 3 2" xfId="34769" xr:uid="{00000000-0005-0000-0000-00005DA30000}"/>
    <cellStyle name="Porcentaje 2 6 2 5 4" xfId="7824" xr:uid="{00000000-0005-0000-0000-00005EA30000}"/>
    <cellStyle name="Porcentaje 2 6 2 5 5" xfId="24949" xr:uid="{00000000-0005-0000-0000-00005FA30000}"/>
    <cellStyle name="Porcentaje 2 6 2 5 6" xfId="39778" xr:uid="{00000000-0005-0000-0000-000060A30000}"/>
    <cellStyle name="Porcentaje 2 6 2 5 7" xfId="44841" xr:uid="{385A56CE-F93D-4B0D-A4DC-DCD83C81CF67}"/>
    <cellStyle name="Porcentaje 2 6 2 6" xfId="5355" xr:uid="{00000000-0005-0000-0000-000061A30000}"/>
    <cellStyle name="Porcentaje 2 6 2 6 2" xfId="27448" xr:uid="{00000000-0005-0000-0000-000062A30000}"/>
    <cellStyle name="Porcentaje 2 6 2 7" xfId="15436" xr:uid="{00000000-0005-0000-0000-000063A30000}"/>
    <cellStyle name="Porcentaje 2 6 2 7 2" xfId="32333" xr:uid="{00000000-0005-0000-0000-000064A30000}"/>
    <cellStyle name="Porcentaje 2 6 2 8" xfId="19739" xr:uid="{00000000-0005-0000-0000-000065A30000}"/>
    <cellStyle name="Porcentaje 2 6 2 9" xfId="10266" xr:uid="{00000000-0005-0000-0000-000066A30000}"/>
    <cellStyle name="Porcentaje 2 6 3" xfId="816" xr:uid="{00000000-0005-0000-0000-000067A30000}"/>
    <cellStyle name="Porcentaje 2 6 4" xfId="1210" xr:uid="{00000000-0005-0000-0000-000068A30000}"/>
    <cellStyle name="Porcentaje 2 6 4 2" xfId="3655" xr:uid="{00000000-0005-0000-0000-000069A30000}"/>
    <cellStyle name="Porcentaje 2 6 4 2 2" xfId="17765" xr:uid="{00000000-0005-0000-0000-00006AA30000}"/>
    <cellStyle name="Porcentaje 2 6 4 2 2 2" xfId="30658" xr:uid="{00000000-0005-0000-0000-00006BA30000}"/>
    <cellStyle name="Porcentaje 2 6 4 2 3" xfId="13476" xr:uid="{00000000-0005-0000-0000-00006CA30000}"/>
    <cellStyle name="Porcentaje 2 6 4 2 3 2" xfId="35543" xr:uid="{00000000-0005-0000-0000-00006DA30000}"/>
    <cellStyle name="Porcentaje 2 6 4 2 4" xfId="8598" xr:uid="{00000000-0005-0000-0000-00006EA30000}"/>
    <cellStyle name="Porcentaje 2 6 4 2 5" xfId="25723" xr:uid="{00000000-0005-0000-0000-00006FA30000}"/>
    <cellStyle name="Porcentaje 2 6 4 2 6" xfId="40552" xr:uid="{00000000-0005-0000-0000-000070A30000}"/>
    <cellStyle name="Porcentaje 2 6 4 2 7" xfId="45615" xr:uid="{EBD7D196-C879-45C9-B276-26D960FC3765}"/>
    <cellStyle name="Porcentaje 2 6 4 3" xfId="6129" xr:uid="{00000000-0005-0000-0000-000071A30000}"/>
    <cellStyle name="Porcentaje 2 6 4 3 2" xfId="28222" xr:uid="{00000000-0005-0000-0000-000072A30000}"/>
    <cellStyle name="Porcentaje 2 6 4 4" xfId="15272" xr:uid="{00000000-0005-0000-0000-000073A30000}"/>
    <cellStyle name="Porcentaje 2 6 4 4 2" xfId="33107" xr:uid="{00000000-0005-0000-0000-000074A30000}"/>
    <cellStyle name="Porcentaje 2 6 4 5" xfId="20531" xr:uid="{00000000-0005-0000-0000-000075A30000}"/>
    <cellStyle name="Porcentaje 2 6 4 6" xfId="11040" xr:uid="{00000000-0005-0000-0000-000076A30000}"/>
    <cellStyle name="Porcentaje 2 6 4 7" xfId="23181" xr:uid="{00000000-0005-0000-0000-000077A30000}"/>
    <cellStyle name="Porcentaje 2 6 4 8" xfId="38011" xr:uid="{00000000-0005-0000-0000-000078A30000}"/>
    <cellStyle name="Porcentaje 2 6 4 9" xfId="43079" xr:uid="{D6F40853-52A6-4660-B46E-63D93068CA89}"/>
    <cellStyle name="Porcentaje 2 6 5" xfId="1826" xr:uid="{00000000-0005-0000-0000-000079A30000}"/>
    <cellStyle name="Porcentaje 2 6 5 2" xfId="4268" xr:uid="{00000000-0005-0000-0000-00007AA30000}"/>
    <cellStyle name="Porcentaje 2 6 5 2 2" xfId="18378" xr:uid="{00000000-0005-0000-0000-00007BA30000}"/>
    <cellStyle name="Porcentaje 2 6 5 2 2 2" xfId="31271" xr:uid="{00000000-0005-0000-0000-00007CA30000}"/>
    <cellStyle name="Porcentaje 2 6 5 2 3" xfId="14089" xr:uid="{00000000-0005-0000-0000-00007DA30000}"/>
    <cellStyle name="Porcentaje 2 6 5 2 3 2" xfId="36156" xr:uid="{00000000-0005-0000-0000-00007EA30000}"/>
    <cellStyle name="Porcentaje 2 6 5 2 4" xfId="9211" xr:uid="{00000000-0005-0000-0000-00007FA30000}"/>
    <cellStyle name="Porcentaje 2 6 5 2 5" xfId="26336" xr:uid="{00000000-0005-0000-0000-000080A30000}"/>
    <cellStyle name="Porcentaje 2 6 5 2 6" xfId="41165" xr:uid="{00000000-0005-0000-0000-000081A30000}"/>
    <cellStyle name="Porcentaje 2 6 5 2 7" xfId="46228" xr:uid="{261EBCBD-C552-4512-BE44-7FF4A6EAC608}"/>
    <cellStyle name="Porcentaje 2 6 5 3" xfId="6742" xr:uid="{00000000-0005-0000-0000-000082A30000}"/>
    <cellStyle name="Porcentaje 2 6 5 3 2" xfId="28835" xr:uid="{00000000-0005-0000-0000-000083A30000}"/>
    <cellStyle name="Porcentaje 2 6 5 4" xfId="15903" xr:uid="{00000000-0005-0000-0000-000084A30000}"/>
    <cellStyle name="Porcentaje 2 6 5 4 2" xfId="33720" xr:uid="{00000000-0005-0000-0000-000085A30000}"/>
    <cellStyle name="Porcentaje 2 6 5 5" xfId="21144" xr:uid="{00000000-0005-0000-0000-000086A30000}"/>
    <cellStyle name="Porcentaje 2 6 5 6" xfId="11653" xr:uid="{00000000-0005-0000-0000-000087A30000}"/>
    <cellStyle name="Porcentaje 2 6 5 7" xfId="23794" xr:uid="{00000000-0005-0000-0000-000088A30000}"/>
    <cellStyle name="Porcentaje 2 6 5 8" xfId="38624" xr:uid="{00000000-0005-0000-0000-000089A30000}"/>
    <cellStyle name="Porcentaje 2 6 5 9" xfId="43692" xr:uid="{9D867873-7535-49A9-82FB-281E0BBF0E28}"/>
    <cellStyle name="Porcentaje 2 6 6" xfId="935" xr:uid="{00000000-0005-0000-0000-00008AA30000}"/>
    <cellStyle name="Porcentaje 2 6 6 2" xfId="3380" xr:uid="{00000000-0005-0000-0000-00008BA30000}"/>
    <cellStyle name="Porcentaje 2 6 6 2 2" xfId="17490" xr:uid="{00000000-0005-0000-0000-00008CA30000}"/>
    <cellStyle name="Porcentaje 2 6 6 2 2 2" xfId="30383" xr:uid="{00000000-0005-0000-0000-00008DA30000}"/>
    <cellStyle name="Porcentaje 2 6 6 2 3" xfId="13201" xr:uid="{00000000-0005-0000-0000-00008EA30000}"/>
    <cellStyle name="Porcentaje 2 6 6 2 3 2" xfId="35268" xr:uid="{00000000-0005-0000-0000-00008FA30000}"/>
    <cellStyle name="Porcentaje 2 6 6 2 4" xfId="8323" xr:uid="{00000000-0005-0000-0000-000090A30000}"/>
    <cellStyle name="Porcentaje 2 6 6 2 5" xfId="25448" xr:uid="{00000000-0005-0000-0000-000091A30000}"/>
    <cellStyle name="Porcentaje 2 6 6 2 6" xfId="40277" xr:uid="{00000000-0005-0000-0000-000092A30000}"/>
    <cellStyle name="Porcentaje 2 6 6 2 7" xfId="45340" xr:uid="{1933F67C-7B9E-4C76-B767-BE750F260F9B}"/>
    <cellStyle name="Porcentaje 2 6 6 3" xfId="5854" xr:uid="{00000000-0005-0000-0000-000093A30000}"/>
    <cellStyle name="Porcentaje 2 6 6 3 2" xfId="27947" xr:uid="{00000000-0005-0000-0000-000094A30000}"/>
    <cellStyle name="Porcentaje 2 6 6 4" xfId="20256" xr:uid="{00000000-0005-0000-0000-000095A30000}"/>
    <cellStyle name="Porcentaje 2 6 6 4 2" xfId="32832" xr:uid="{00000000-0005-0000-0000-000096A30000}"/>
    <cellStyle name="Porcentaje 2 6 6 5" xfId="10765" xr:uid="{00000000-0005-0000-0000-000097A30000}"/>
    <cellStyle name="Porcentaje 2 6 6 6" xfId="22906" xr:uid="{00000000-0005-0000-0000-000098A30000}"/>
    <cellStyle name="Porcentaje 2 6 6 7" xfId="37736" xr:uid="{00000000-0005-0000-0000-000099A30000}"/>
    <cellStyle name="Porcentaje 2 6 6 8" xfId="42804" xr:uid="{B7ACA4A1-4F81-4B14-8532-D3AEC5978C7E}"/>
    <cellStyle name="Porcentaje 2 6 7" xfId="2717" xr:uid="{00000000-0005-0000-0000-00009AA30000}"/>
    <cellStyle name="Porcentaje 2 6 7 2" xfId="16829" xr:uid="{00000000-0005-0000-0000-00009BA30000}"/>
    <cellStyle name="Porcentaje 2 6 7 2 2" xfId="29720" xr:uid="{00000000-0005-0000-0000-00009CA30000}"/>
    <cellStyle name="Porcentaje 2 6 7 3" xfId="12538" xr:uid="{00000000-0005-0000-0000-00009DA30000}"/>
    <cellStyle name="Porcentaje 2 6 7 3 2" xfId="34605" xr:uid="{00000000-0005-0000-0000-00009EA30000}"/>
    <cellStyle name="Porcentaje 2 6 7 4" xfId="7662" xr:uid="{00000000-0005-0000-0000-00009FA30000}"/>
    <cellStyle name="Porcentaje 2 6 7 5" xfId="24783" xr:uid="{00000000-0005-0000-0000-0000A0A30000}"/>
    <cellStyle name="Porcentaje 2 6 7 6" xfId="39612" xr:uid="{00000000-0005-0000-0000-0000A1A30000}"/>
    <cellStyle name="Porcentaje 2 6 7 7" xfId="44677" xr:uid="{42EEE129-3F91-4994-95C8-C64B61A72F92}"/>
    <cellStyle name="Porcentaje 2 6 8" xfId="5189" xr:uid="{00000000-0005-0000-0000-0000A2A30000}"/>
    <cellStyle name="Porcentaje 2 6 8 2" xfId="27282" xr:uid="{00000000-0005-0000-0000-0000A3A30000}"/>
    <cellStyle name="Porcentaje 2 6 9" xfId="14997" xr:uid="{00000000-0005-0000-0000-0000A4A30000}"/>
    <cellStyle name="Porcentaje 2 6 9 2" xfId="32167" xr:uid="{00000000-0005-0000-0000-0000A5A30000}"/>
    <cellStyle name="Porcentaje 2 7" xfId="453" xr:uid="{00000000-0005-0000-0000-0000A6A30000}"/>
    <cellStyle name="Porcentaje 2 7 10" xfId="19816" xr:uid="{00000000-0005-0000-0000-0000A7A30000}"/>
    <cellStyle name="Porcentaje 2 7 11" xfId="10343" xr:uid="{00000000-0005-0000-0000-0000A8A30000}"/>
    <cellStyle name="Porcentaje 2 7 12" xfId="22484" xr:uid="{00000000-0005-0000-0000-0000A9A30000}"/>
    <cellStyle name="Porcentaje 2 7 13" xfId="37314" xr:uid="{00000000-0005-0000-0000-0000AAA30000}"/>
    <cellStyle name="Porcentaje 2 7 14" xfId="42382" xr:uid="{F8013739-5066-4BB4-A071-E6DF3602203E}"/>
    <cellStyle name="Porcentaje 2 7 2" xfId="817" xr:uid="{00000000-0005-0000-0000-0000ABA30000}"/>
    <cellStyle name="Porcentaje 2 7 3" xfId="1454" xr:uid="{00000000-0005-0000-0000-0000ACA30000}"/>
    <cellStyle name="Porcentaje 2 7 3 2" xfId="3896" xr:uid="{00000000-0005-0000-0000-0000ADA30000}"/>
    <cellStyle name="Porcentaje 2 7 3 2 2" xfId="18006" xr:uid="{00000000-0005-0000-0000-0000AEA30000}"/>
    <cellStyle name="Porcentaje 2 7 3 2 2 2" xfId="30899" xr:uid="{00000000-0005-0000-0000-0000AFA30000}"/>
    <cellStyle name="Porcentaje 2 7 3 2 3" xfId="13717" xr:uid="{00000000-0005-0000-0000-0000B0A30000}"/>
    <cellStyle name="Porcentaje 2 7 3 2 3 2" xfId="35784" xr:uid="{00000000-0005-0000-0000-0000B1A30000}"/>
    <cellStyle name="Porcentaje 2 7 3 2 4" xfId="8839" xr:uid="{00000000-0005-0000-0000-0000B2A30000}"/>
    <cellStyle name="Porcentaje 2 7 3 2 5" xfId="25964" xr:uid="{00000000-0005-0000-0000-0000B3A30000}"/>
    <cellStyle name="Porcentaje 2 7 3 2 6" xfId="40793" xr:uid="{00000000-0005-0000-0000-0000B4A30000}"/>
    <cellStyle name="Porcentaje 2 7 3 2 7" xfId="45856" xr:uid="{775C5F05-99F3-46C6-96F5-5E34ED519EAE}"/>
    <cellStyle name="Porcentaje 2 7 3 3" xfId="6370" xr:uid="{00000000-0005-0000-0000-0000B5A30000}"/>
    <cellStyle name="Porcentaje 2 7 3 3 2" xfId="28463" xr:uid="{00000000-0005-0000-0000-0000B6A30000}"/>
    <cellStyle name="Porcentaje 2 7 3 4" xfId="15513" xr:uid="{00000000-0005-0000-0000-0000B7A30000}"/>
    <cellStyle name="Porcentaje 2 7 3 4 2" xfId="33348" xr:uid="{00000000-0005-0000-0000-0000B8A30000}"/>
    <cellStyle name="Porcentaje 2 7 3 5" xfId="20772" xr:uid="{00000000-0005-0000-0000-0000B9A30000}"/>
    <cellStyle name="Porcentaje 2 7 3 6" xfId="11281" xr:uid="{00000000-0005-0000-0000-0000BAA30000}"/>
    <cellStyle name="Porcentaje 2 7 3 7" xfId="23422" xr:uid="{00000000-0005-0000-0000-0000BBA30000}"/>
    <cellStyle name="Porcentaje 2 7 3 8" xfId="38252" xr:uid="{00000000-0005-0000-0000-0000BCA30000}"/>
    <cellStyle name="Porcentaje 2 7 3 9" xfId="43320" xr:uid="{F3A5D134-393B-4E5E-88CA-B8AEF247421C}"/>
    <cellStyle name="Porcentaje 2 7 4" xfId="2067" xr:uid="{00000000-0005-0000-0000-0000BDA30000}"/>
    <cellStyle name="Porcentaje 2 7 4 2" xfId="4509" xr:uid="{00000000-0005-0000-0000-0000BEA30000}"/>
    <cellStyle name="Porcentaje 2 7 4 2 2" xfId="18619" xr:uid="{00000000-0005-0000-0000-0000BFA30000}"/>
    <cellStyle name="Porcentaje 2 7 4 2 2 2" xfId="31512" xr:uid="{00000000-0005-0000-0000-0000C0A30000}"/>
    <cellStyle name="Porcentaje 2 7 4 2 3" xfId="14330" xr:uid="{00000000-0005-0000-0000-0000C1A30000}"/>
    <cellStyle name="Porcentaje 2 7 4 2 3 2" xfId="36397" xr:uid="{00000000-0005-0000-0000-0000C2A30000}"/>
    <cellStyle name="Porcentaje 2 7 4 2 4" xfId="9452" xr:uid="{00000000-0005-0000-0000-0000C3A30000}"/>
    <cellStyle name="Porcentaje 2 7 4 2 5" xfId="26577" xr:uid="{00000000-0005-0000-0000-0000C4A30000}"/>
    <cellStyle name="Porcentaje 2 7 4 2 6" xfId="41406" xr:uid="{00000000-0005-0000-0000-0000C5A30000}"/>
    <cellStyle name="Porcentaje 2 7 4 2 7" xfId="46469" xr:uid="{7D160C4F-795F-4CB6-B807-20987752D9FA}"/>
    <cellStyle name="Porcentaje 2 7 4 3" xfId="6983" xr:uid="{00000000-0005-0000-0000-0000C6A30000}"/>
    <cellStyle name="Porcentaje 2 7 4 3 2" xfId="29076" xr:uid="{00000000-0005-0000-0000-0000C7A30000}"/>
    <cellStyle name="Porcentaje 2 7 4 4" xfId="16144" xr:uid="{00000000-0005-0000-0000-0000C8A30000}"/>
    <cellStyle name="Porcentaje 2 7 4 4 2" xfId="33961" xr:uid="{00000000-0005-0000-0000-0000C9A30000}"/>
    <cellStyle name="Porcentaje 2 7 4 5" xfId="21385" xr:uid="{00000000-0005-0000-0000-0000CAA30000}"/>
    <cellStyle name="Porcentaje 2 7 4 6" xfId="11894" xr:uid="{00000000-0005-0000-0000-0000CBA30000}"/>
    <cellStyle name="Porcentaje 2 7 4 7" xfId="24035" xr:uid="{00000000-0005-0000-0000-0000CCA30000}"/>
    <cellStyle name="Porcentaje 2 7 4 8" xfId="38865" xr:uid="{00000000-0005-0000-0000-0000CDA30000}"/>
    <cellStyle name="Porcentaje 2 7 4 9" xfId="43933" xr:uid="{C50F7A62-B8F3-48E1-BE0D-D701EFDAE471}"/>
    <cellStyle name="Porcentaje 2 7 5" xfId="1012" xr:uid="{00000000-0005-0000-0000-0000CEA30000}"/>
    <cellStyle name="Porcentaje 2 7 5 2" xfId="3457" xr:uid="{00000000-0005-0000-0000-0000CFA30000}"/>
    <cellStyle name="Porcentaje 2 7 5 2 2" xfId="17567" xr:uid="{00000000-0005-0000-0000-0000D0A30000}"/>
    <cellStyle name="Porcentaje 2 7 5 2 2 2" xfId="30460" xr:uid="{00000000-0005-0000-0000-0000D1A30000}"/>
    <cellStyle name="Porcentaje 2 7 5 2 3" xfId="13278" xr:uid="{00000000-0005-0000-0000-0000D2A30000}"/>
    <cellStyle name="Porcentaje 2 7 5 2 3 2" xfId="35345" xr:uid="{00000000-0005-0000-0000-0000D3A30000}"/>
    <cellStyle name="Porcentaje 2 7 5 2 4" xfId="8400" xr:uid="{00000000-0005-0000-0000-0000D4A30000}"/>
    <cellStyle name="Porcentaje 2 7 5 2 5" xfId="25525" xr:uid="{00000000-0005-0000-0000-0000D5A30000}"/>
    <cellStyle name="Porcentaje 2 7 5 2 6" xfId="40354" xr:uid="{00000000-0005-0000-0000-0000D6A30000}"/>
    <cellStyle name="Porcentaje 2 7 5 2 7" xfId="45417" xr:uid="{454DE73A-9859-4B8F-9519-0385868BB38C}"/>
    <cellStyle name="Porcentaje 2 7 5 3" xfId="5931" xr:uid="{00000000-0005-0000-0000-0000D7A30000}"/>
    <cellStyle name="Porcentaje 2 7 5 3 2" xfId="28024" xr:uid="{00000000-0005-0000-0000-0000D8A30000}"/>
    <cellStyle name="Porcentaje 2 7 5 4" xfId="20333" xr:uid="{00000000-0005-0000-0000-0000D9A30000}"/>
    <cellStyle name="Porcentaje 2 7 5 4 2" xfId="32909" xr:uid="{00000000-0005-0000-0000-0000DAA30000}"/>
    <cellStyle name="Porcentaje 2 7 5 5" xfId="10842" xr:uid="{00000000-0005-0000-0000-0000DBA30000}"/>
    <cellStyle name="Porcentaje 2 7 5 6" xfId="22983" xr:uid="{00000000-0005-0000-0000-0000DCA30000}"/>
    <cellStyle name="Porcentaje 2 7 5 7" xfId="37813" xr:uid="{00000000-0005-0000-0000-0000DDA30000}"/>
    <cellStyle name="Porcentaje 2 7 5 8" xfId="42881" xr:uid="{105C95D2-A02B-49E1-A836-8AF21E8F919E}"/>
    <cellStyle name="Porcentaje 2 7 6" xfId="2958" xr:uid="{00000000-0005-0000-0000-0000DEA30000}"/>
    <cellStyle name="Porcentaje 2 7 6 2" xfId="17068" xr:uid="{00000000-0005-0000-0000-0000DFA30000}"/>
    <cellStyle name="Porcentaje 2 7 6 2 2" xfId="29961" xr:uid="{00000000-0005-0000-0000-0000E0A30000}"/>
    <cellStyle name="Porcentaje 2 7 6 3" xfId="12779" xr:uid="{00000000-0005-0000-0000-0000E1A30000}"/>
    <cellStyle name="Porcentaje 2 7 6 3 2" xfId="34846" xr:uid="{00000000-0005-0000-0000-0000E2A30000}"/>
    <cellStyle name="Porcentaje 2 7 6 4" xfId="7901" xr:uid="{00000000-0005-0000-0000-0000E3A30000}"/>
    <cellStyle name="Porcentaje 2 7 6 5" xfId="25026" xr:uid="{00000000-0005-0000-0000-0000E4A30000}"/>
    <cellStyle name="Porcentaje 2 7 6 6" xfId="39855" xr:uid="{00000000-0005-0000-0000-0000E5A30000}"/>
    <cellStyle name="Porcentaje 2 7 6 7" xfId="44918" xr:uid="{42D88123-D448-4289-A421-D21619130DD8}"/>
    <cellStyle name="Porcentaje 2 7 7" xfId="5432" xr:uid="{00000000-0005-0000-0000-0000E6A30000}"/>
    <cellStyle name="Porcentaje 2 7 7 2" xfId="27525" xr:uid="{00000000-0005-0000-0000-0000E7A30000}"/>
    <cellStyle name="Porcentaje 2 7 8" xfId="15074" xr:uid="{00000000-0005-0000-0000-0000E8A30000}"/>
    <cellStyle name="Porcentaje 2 7 8 2" xfId="32410" xr:uid="{00000000-0005-0000-0000-0000E9A30000}"/>
    <cellStyle name="Porcentaje 2 7 9" xfId="19404" xr:uid="{00000000-0005-0000-0000-0000EAA30000}"/>
    <cellStyle name="Porcentaje 2 8" xfId="548" xr:uid="{00000000-0005-0000-0000-0000EBA30000}"/>
    <cellStyle name="Porcentaje 2 8 10" xfId="19908" xr:uid="{00000000-0005-0000-0000-0000ECA30000}"/>
    <cellStyle name="Porcentaje 2 8 11" xfId="10435" xr:uid="{00000000-0005-0000-0000-0000EDA30000}"/>
    <cellStyle name="Porcentaje 2 8 12" xfId="22576" xr:uid="{00000000-0005-0000-0000-0000EEA30000}"/>
    <cellStyle name="Porcentaje 2 8 13" xfId="37406" xr:uid="{00000000-0005-0000-0000-0000EFA30000}"/>
    <cellStyle name="Porcentaje 2 8 14" xfId="42474" xr:uid="{CA2DDDE7-A237-4BBA-BA74-4DE2D63BF0A1}"/>
    <cellStyle name="Porcentaje 2 8 2" xfId="818" xr:uid="{00000000-0005-0000-0000-0000F0A30000}"/>
    <cellStyle name="Porcentaje 2 8 3" xfId="1546" xr:uid="{00000000-0005-0000-0000-0000F1A30000}"/>
    <cellStyle name="Porcentaje 2 8 3 2" xfId="3988" xr:uid="{00000000-0005-0000-0000-0000F2A30000}"/>
    <cellStyle name="Porcentaje 2 8 3 2 2" xfId="18098" xr:uid="{00000000-0005-0000-0000-0000F3A30000}"/>
    <cellStyle name="Porcentaje 2 8 3 2 2 2" xfId="30991" xr:uid="{00000000-0005-0000-0000-0000F4A30000}"/>
    <cellStyle name="Porcentaje 2 8 3 2 3" xfId="13809" xr:uid="{00000000-0005-0000-0000-0000F5A30000}"/>
    <cellStyle name="Porcentaje 2 8 3 2 3 2" xfId="35876" xr:uid="{00000000-0005-0000-0000-0000F6A30000}"/>
    <cellStyle name="Porcentaje 2 8 3 2 4" xfId="8931" xr:uid="{00000000-0005-0000-0000-0000F7A30000}"/>
    <cellStyle name="Porcentaje 2 8 3 2 5" xfId="26056" xr:uid="{00000000-0005-0000-0000-0000F8A30000}"/>
    <cellStyle name="Porcentaje 2 8 3 2 6" xfId="40885" xr:uid="{00000000-0005-0000-0000-0000F9A30000}"/>
    <cellStyle name="Porcentaje 2 8 3 2 7" xfId="45948" xr:uid="{22E76ACC-16EB-46DF-AD94-DB3589583787}"/>
    <cellStyle name="Porcentaje 2 8 3 3" xfId="6462" xr:uid="{00000000-0005-0000-0000-0000FAA30000}"/>
    <cellStyle name="Porcentaje 2 8 3 3 2" xfId="28555" xr:uid="{00000000-0005-0000-0000-0000FBA30000}"/>
    <cellStyle name="Porcentaje 2 8 3 4" xfId="15605" xr:uid="{00000000-0005-0000-0000-0000FCA30000}"/>
    <cellStyle name="Porcentaje 2 8 3 4 2" xfId="33440" xr:uid="{00000000-0005-0000-0000-0000FDA30000}"/>
    <cellStyle name="Porcentaje 2 8 3 5" xfId="20864" xr:uid="{00000000-0005-0000-0000-0000FEA30000}"/>
    <cellStyle name="Porcentaje 2 8 3 6" xfId="11373" xr:uid="{00000000-0005-0000-0000-0000FFA30000}"/>
    <cellStyle name="Porcentaje 2 8 3 7" xfId="23514" xr:uid="{00000000-0005-0000-0000-000000A40000}"/>
    <cellStyle name="Porcentaje 2 8 3 8" xfId="38344" xr:uid="{00000000-0005-0000-0000-000001A40000}"/>
    <cellStyle name="Porcentaje 2 8 3 9" xfId="43412" xr:uid="{308EED40-977B-4606-9C94-DC9AA91EA31F}"/>
    <cellStyle name="Porcentaje 2 8 4" xfId="2159" xr:uid="{00000000-0005-0000-0000-000002A40000}"/>
    <cellStyle name="Porcentaje 2 8 4 2" xfId="4601" xr:uid="{00000000-0005-0000-0000-000003A40000}"/>
    <cellStyle name="Porcentaje 2 8 4 2 2" xfId="18711" xr:uid="{00000000-0005-0000-0000-000004A40000}"/>
    <cellStyle name="Porcentaje 2 8 4 2 2 2" xfId="31604" xr:uid="{00000000-0005-0000-0000-000005A40000}"/>
    <cellStyle name="Porcentaje 2 8 4 2 3" xfId="14422" xr:uid="{00000000-0005-0000-0000-000006A40000}"/>
    <cellStyle name="Porcentaje 2 8 4 2 3 2" xfId="36489" xr:uid="{00000000-0005-0000-0000-000007A40000}"/>
    <cellStyle name="Porcentaje 2 8 4 2 4" xfId="9544" xr:uid="{00000000-0005-0000-0000-000008A40000}"/>
    <cellStyle name="Porcentaje 2 8 4 2 5" xfId="26669" xr:uid="{00000000-0005-0000-0000-000009A40000}"/>
    <cellStyle name="Porcentaje 2 8 4 2 6" xfId="41498" xr:uid="{00000000-0005-0000-0000-00000AA40000}"/>
    <cellStyle name="Porcentaje 2 8 4 2 7" xfId="46561" xr:uid="{2350D18F-F8D7-43B2-AC1E-BAAA2B93FB05}"/>
    <cellStyle name="Porcentaje 2 8 4 3" xfId="7075" xr:uid="{00000000-0005-0000-0000-00000BA40000}"/>
    <cellStyle name="Porcentaje 2 8 4 3 2" xfId="29168" xr:uid="{00000000-0005-0000-0000-00000CA40000}"/>
    <cellStyle name="Porcentaje 2 8 4 4" xfId="16236" xr:uid="{00000000-0005-0000-0000-00000DA40000}"/>
    <cellStyle name="Porcentaje 2 8 4 4 2" xfId="34053" xr:uid="{00000000-0005-0000-0000-00000EA40000}"/>
    <cellStyle name="Porcentaje 2 8 4 5" xfId="21477" xr:uid="{00000000-0005-0000-0000-00000FA40000}"/>
    <cellStyle name="Porcentaje 2 8 4 6" xfId="11986" xr:uid="{00000000-0005-0000-0000-000010A40000}"/>
    <cellStyle name="Porcentaje 2 8 4 7" xfId="24127" xr:uid="{00000000-0005-0000-0000-000011A40000}"/>
    <cellStyle name="Porcentaje 2 8 4 8" xfId="38957" xr:uid="{00000000-0005-0000-0000-000012A40000}"/>
    <cellStyle name="Porcentaje 2 8 4 9" xfId="44025" xr:uid="{CC9BCF9E-DDA3-4520-A3C3-8D3AEBD4B842}"/>
    <cellStyle name="Porcentaje 2 8 5" xfId="1104" xr:uid="{00000000-0005-0000-0000-000013A40000}"/>
    <cellStyle name="Porcentaje 2 8 5 2" xfId="3549" xr:uid="{00000000-0005-0000-0000-000014A40000}"/>
    <cellStyle name="Porcentaje 2 8 5 2 2" xfId="17659" xr:uid="{00000000-0005-0000-0000-000015A40000}"/>
    <cellStyle name="Porcentaje 2 8 5 2 2 2" xfId="30552" xr:uid="{00000000-0005-0000-0000-000016A40000}"/>
    <cellStyle name="Porcentaje 2 8 5 2 3" xfId="13370" xr:uid="{00000000-0005-0000-0000-000017A40000}"/>
    <cellStyle name="Porcentaje 2 8 5 2 3 2" xfId="35437" xr:uid="{00000000-0005-0000-0000-000018A40000}"/>
    <cellStyle name="Porcentaje 2 8 5 2 4" xfId="8492" xr:uid="{00000000-0005-0000-0000-000019A40000}"/>
    <cellStyle name="Porcentaje 2 8 5 2 5" xfId="25617" xr:uid="{00000000-0005-0000-0000-00001AA40000}"/>
    <cellStyle name="Porcentaje 2 8 5 2 6" xfId="40446" xr:uid="{00000000-0005-0000-0000-00001BA40000}"/>
    <cellStyle name="Porcentaje 2 8 5 2 7" xfId="45509" xr:uid="{D72F7396-D925-4FD3-ABB0-36BC96E3FDA1}"/>
    <cellStyle name="Porcentaje 2 8 5 3" xfId="6023" xr:uid="{00000000-0005-0000-0000-00001CA40000}"/>
    <cellStyle name="Porcentaje 2 8 5 3 2" xfId="28116" xr:uid="{00000000-0005-0000-0000-00001DA40000}"/>
    <cellStyle name="Porcentaje 2 8 5 4" xfId="20425" xr:uid="{00000000-0005-0000-0000-00001EA40000}"/>
    <cellStyle name="Porcentaje 2 8 5 4 2" xfId="33001" xr:uid="{00000000-0005-0000-0000-00001FA40000}"/>
    <cellStyle name="Porcentaje 2 8 5 5" xfId="10934" xr:uid="{00000000-0005-0000-0000-000020A40000}"/>
    <cellStyle name="Porcentaje 2 8 5 6" xfId="23075" xr:uid="{00000000-0005-0000-0000-000021A40000}"/>
    <cellStyle name="Porcentaje 2 8 5 7" xfId="37905" xr:uid="{00000000-0005-0000-0000-000022A40000}"/>
    <cellStyle name="Porcentaje 2 8 5 8" xfId="42973" xr:uid="{AEFCACBF-BE1F-4061-81AB-57503ECCBAA8}"/>
    <cellStyle name="Porcentaje 2 8 6" xfId="3050" xr:uid="{00000000-0005-0000-0000-000023A40000}"/>
    <cellStyle name="Porcentaje 2 8 6 2" xfId="17160" xr:uid="{00000000-0005-0000-0000-000024A40000}"/>
    <cellStyle name="Porcentaje 2 8 6 2 2" xfId="30053" xr:uid="{00000000-0005-0000-0000-000025A40000}"/>
    <cellStyle name="Porcentaje 2 8 6 3" xfId="12871" xr:uid="{00000000-0005-0000-0000-000026A40000}"/>
    <cellStyle name="Porcentaje 2 8 6 3 2" xfId="34938" xr:uid="{00000000-0005-0000-0000-000027A40000}"/>
    <cellStyle name="Porcentaje 2 8 6 4" xfId="7993" xr:uid="{00000000-0005-0000-0000-000028A40000}"/>
    <cellStyle name="Porcentaje 2 8 6 5" xfId="25118" xr:uid="{00000000-0005-0000-0000-000029A40000}"/>
    <cellStyle name="Porcentaje 2 8 6 6" xfId="39947" xr:uid="{00000000-0005-0000-0000-00002AA40000}"/>
    <cellStyle name="Porcentaje 2 8 6 7" xfId="45010" xr:uid="{D229463E-BC63-416A-907F-C0F110172BA6}"/>
    <cellStyle name="Porcentaje 2 8 7" xfId="5524" xr:uid="{00000000-0005-0000-0000-00002BA40000}"/>
    <cellStyle name="Porcentaje 2 8 7 2" xfId="27617" xr:uid="{00000000-0005-0000-0000-00002CA40000}"/>
    <cellStyle name="Porcentaje 2 8 8" xfId="15166" xr:uid="{00000000-0005-0000-0000-00002DA40000}"/>
    <cellStyle name="Porcentaje 2 8 8 2" xfId="32502" xr:uid="{00000000-0005-0000-0000-00002EA40000}"/>
    <cellStyle name="Porcentaje 2 8 9" xfId="19496" xr:uid="{00000000-0005-0000-0000-00002FA40000}"/>
    <cellStyle name="Porcentaje 2 9" xfId="322" xr:uid="{00000000-0005-0000-0000-000030A40000}"/>
    <cellStyle name="Porcentaje 2 9 2" xfId="1328" xr:uid="{00000000-0005-0000-0000-000031A40000}"/>
    <cellStyle name="Porcentaje 2 9 3" xfId="1155" xr:uid="{00000000-0005-0000-0000-000032A40000}"/>
    <cellStyle name="Porcentaje 2 9 3 2" xfId="3600" xr:uid="{00000000-0005-0000-0000-000033A40000}"/>
    <cellStyle name="Porcentaje 2 9 3 2 2" xfId="17710" xr:uid="{00000000-0005-0000-0000-000034A40000}"/>
    <cellStyle name="Porcentaje 2 9 3 2 2 2" xfId="30603" xr:uid="{00000000-0005-0000-0000-000035A40000}"/>
    <cellStyle name="Porcentaje 2 9 3 2 3" xfId="13421" xr:uid="{00000000-0005-0000-0000-000036A40000}"/>
    <cellStyle name="Porcentaje 2 9 3 2 3 2" xfId="35488" xr:uid="{00000000-0005-0000-0000-000037A40000}"/>
    <cellStyle name="Porcentaje 2 9 3 2 4" xfId="8543" xr:uid="{00000000-0005-0000-0000-000038A40000}"/>
    <cellStyle name="Porcentaje 2 9 3 2 5" xfId="25668" xr:uid="{00000000-0005-0000-0000-000039A40000}"/>
    <cellStyle name="Porcentaje 2 9 3 2 6" xfId="40497" xr:uid="{00000000-0005-0000-0000-00003AA40000}"/>
    <cellStyle name="Porcentaje 2 9 3 2 7" xfId="45560" xr:uid="{DBA9AC4A-01A7-4394-83C9-D64F76F924D3}"/>
    <cellStyle name="Porcentaje 2 9 3 3" xfId="6074" xr:uid="{00000000-0005-0000-0000-00003BA40000}"/>
    <cellStyle name="Porcentaje 2 9 3 3 2" xfId="28167" xr:uid="{00000000-0005-0000-0000-00003CA40000}"/>
    <cellStyle name="Porcentaje 2 9 3 4" xfId="20476" xr:uid="{00000000-0005-0000-0000-00003DA40000}"/>
    <cellStyle name="Porcentaje 2 9 3 4 2" xfId="33052" xr:uid="{00000000-0005-0000-0000-00003EA40000}"/>
    <cellStyle name="Porcentaje 2 9 3 5" xfId="10985" xr:uid="{00000000-0005-0000-0000-00003FA40000}"/>
    <cellStyle name="Porcentaje 2 9 3 6" xfId="23126" xr:uid="{00000000-0005-0000-0000-000040A40000}"/>
    <cellStyle name="Porcentaje 2 9 3 7" xfId="37956" xr:uid="{00000000-0005-0000-0000-000041A40000}"/>
    <cellStyle name="Porcentaje 2 9 3 8" xfId="43024" xr:uid="{AFCB7BCB-7761-4458-BA1A-55B383DA99A0}"/>
    <cellStyle name="Porcentaje 2 9 4" xfId="15217" xr:uid="{00000000-0005-0000-0000-000042A40000}"/>
    <cellStyle name="Porcentual 2" xfId="79" xr:uid="{00000000-0005-0000-0000-000043A40000}"/>
    <cellStyle name="Porcentual 2 2 2" xfId="323" xr:uid="{00000000-0005-0000-0000-000044A40000}"/>
    <cellStyle name="PRESUPUESTO" xfId="324" xr:uid="{00000000-0005-0000-0000-000045A40000}"/>
    <cellStyle name="Salida" xfId="80" builtinId="21" customBuiltin="1"/>
    <cellStyle name="Salida 2" xfId="177" xr:uid="{00000000-0005-0000-0000-000047A40000}"/>
    <cellStyle name="Texto de advertencia" xfId="81" builtinId="11" customBuiltin="1"/>
    <cellStyle name="Texto de advertencia 2" xfId="178" xr:uid="{00000000-0005-0000-0000-000049A40000}"/>
    <cellStyle name="Texto explicativo" xfId="82" builtinId="53" customBuiltin="1"/>
    <cellStyle name="Texto explicativo 2" xfId="179" xr:uid="{00000000-0005-0000-0000-00004BA40000}"/>
    <cellStyle name="Title" xfId="83" xr:uid="{00000000-0005-0000-0000-00004CA40000}"/>
    <cellStyle name="Título" xfId="84" builtinId="15" customBuiltin="1"/>
    <cellStyle name="Título 1 2" xfId="181" xr:uid="{00000000-0005-0000-0000-00004EA40000}"/>
    <cellStyle name="Título 1 3" xfId="180" xr:uid="{00000000-0005-0000-0000-00004FA40000}"/>
    <cellStyle name="Título 2" xfId="86" builtinId="17" customBuiltin="1"/>
    <cellStyle name="Título 2 2" xfId="182" xr:uid="{00000000-0005-0000-0000-000051A40000}"/>
    <cellStyle name="Título 3" xfId="87" builtinId="18" customBuiltin="1"/>
    <cellStyle name="Título 3 2" xfId="183" xr:uid="{00000000-0005-0000-0000-000053A40000}"/>
    <cellStyle name="Título 4" xfId="184" xr:uid="{00000000-0005-0000-0000-000054A40000}"/>
    <cellStyle name="Total" xfId="88" builtinId="25" customBuiltin="1"/>
    <cellStyle name="Total 2" xfId="185" xr:uid="{00000000-0005-0000-0000-000056A40000}"/>
    <cellStyle name="Warning Text" xfId="89" xr:uid="{00000000-0005-0000-0000-000057A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1</xdr:row>
      <xdr:rowOff>47625</xdr:rowOff>
    </xdr:from>
    <xdr:to>
      <xdr:col>1</xdr:col>
      <xdr:colOff>325823</xdr:colOff>
      <xdr:row>4</xdr:row>
      <xdr:rowOff>123825</xdr:rowOff>
    </xdr:to>
    <xdr:pic>
      <xdr:nvPicPr>
        <xdr:cNvPr id="3" name="1 Imagen" descr="Escudo del Ecuador.jpg">
          <a:extLst>
            <a:ext uri="{FF2B5EF4-FFF2-40B4-BE49-F238E27FC236}">
              <a16:creationId xmlns:a16="http://schemas.microsoft.com/office/drawing/2014/main" id="{2CB9B213-9948-46A6-956F-38E65D23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247650"/>
          <a:ext cx="868748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161924</xdr:colOff>
      <xdr:row>1</xdr:row>
      <xdr:rowOff>28575</xdr:rowOff>
    </xdr:from>
    <xdr:to>
      <xdr:col>5</xdr:col>
      <xdr:colOff>1066799</xdr:colOff>
      <xdr:row>4</xdr:row>
      <xdr:rowOff>200025</xdr:rowOff>
    </xdr:to>
    <xdr:pic>
      <xdr:nvPicPr>
        <xdr:cNvPr id="2" name="Image 5">
          <a:extLst>
            <a:ext uri="{FF2B5EF4-FFF2-40B4-BE49-F238E27FC236}">
              <a16:creationId xmlns:a16="http://schemas.microsoft.com/office/drawing/2014/main" id="{6E2489DB-839A-4C13-8A20-CFEA87D3AD1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01174" y="228600"/>
          <a:ext cx="904875" cy="1028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280732</xdr:colOff>
      <xdr:row>3</xdr:row>
      <xdr:rowOff>71118</xdr:rowOff>
    </xdr:from>
    <xdr:to>
      <xdr:col>1</xdr:col>
      <xdr:colOff>963706</xdr:colOff>
      <xdr:row>6</xdr:row>
      <xdr:rowOff>123265</xdr:rowOff>
    </xdr:to>
    <xdr:pic>
      <xdr:nvPicPr>
        <xdr:cNvPr id="121" name="1 Imagen" descr="Escudo del Ecuador.jpg">
          <a:extLst>
            <a:ext uri="{FF2B5EF4-FFF2-40B4-BE49-F238E27FC236}">
              <a16:creationId xmlns:a16="http://schemas.microsoft.com/office/drawing/2014/main" id="{4CCA28D5-F7BC-4C83-9851-D03C0363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2938" y="10458971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182705</xdr:colOff>
      <xdr:row>3</xdr:row>
      <xdr:rowOff>23873</xdr:rowOff>
    </xdr:from>
    <xdr:to>
      <xdr:col>7</xdr:col>
      <xdr:colOff>754205</xdr:colOff>
      <xdr:row>6</xdr:row>
      <xdr:rowOff>39954</xdr:rowOff>
    </xdr:to>
    <xdr:pic>
      <xdr:nvPicPr>
        <xdr:cNvPr id="122" name="Image 5">
          <a:extLst>
            <a:ext uri="{FF2B5EF4-FFF2-40B4-BE49-F238E27FC236}">
              <a16:creationId xmlns:a16="http://schemas.microsoft.com/office/drawing/2014/main" id="{25243A35-0D08-4CFE-93C2-C25B96EA02D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1823" y="10411726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291938</xdr:colOff>
      <xdr:row>61</xdr:row>
      <xdr:rowOff>48706</xdr:rowOff>
    </xdr:from>
    <xdr:to>
      <xdr:col>1</xdr:col>
      <xdr:colOff>974912</xdr:colOff>
      <xdr:row>64</xdr:row>
      <xdr:rowOff>100853</xdr:rowOff>
    </xdr:to>
    <xdr:pic>
      <xdr:nvPicPr>
        <xdr:cNvPr id="125" name="1 Imagen" descr="Escudo del Ecuador.jpg">
          <a:extLst>
            <a:ext uri="{FF2B5EF4-FFF2-40B4-BE49-F238E27FC236}">
              <a16:creationId xmlns:a16="http://schemas.microsoft.com/office/drawing/2014/main" id="{CE93955E-3EE8-47D0-9F04-C449CFA6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4144" y="30002030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193911</xdr:colOff>
      <xdr:row>61</xdr:row>
      <xdr:rowOff>1461</xdr:rowOff>
    </xdr:from>
    <xdr:to>
      <xdr:col>7</xdr:col>
      <xdr:colOff>765411</xdr:colOff>
      <xdr:row>64</xdr:row>
      <xdr:rowOff>17542</xdr:rowOff>
    </xdr:to>
    <xdr:pic>
      <xdr:nvPicPr>
        <xdr:cNvPr id="126" name="Image 5">
          <a:extLst>
            <a:ext uri="{FF2B5EF4-FFF2-40B4-BE49-F238E27FC236}">
              <a16:creationId xmlns:a16="http://schemas.microsoft.com/office/drawing/2014/main" id="{A7086B06-0141-4146-94CF-D0738ED5F12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3029" y="29954785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314349</xdr:colOff>
      <xdr:row>121</xdr:row>
      <xdr:rowOff>82324</xdr:rowOff>
    </xdr:from>
    <xdr:to>
      <xdr:col>1</xdr:col>
      <xdr:colOff>997323</xdr:colOff>
      <xdr:row>124</xdr:row>
      <xdr:rowOff>134471</xdr:rowOff>
    </xdr:to>
    <xdr:pic>
      <xdr:nvPicPr>
        <xdr:cNvPr id="127" name="1 Imagen" descr="Escudo del Ecuador.jpg">
          <a:extLst>
            <a:ext uri="{FF2B5EF4-FFF2-40B4-BE49-F238E27FC236}">
              <a16:creationId xmlns:a16="http://schemas.microsoft.com/office/drawing/2014/main" id="{82BC4FBF-EA5D-4929-96BA-F4047D214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6555" y="39818383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238734</xdr:colOff>
      <xdr:row>121</xdr:row>
      <xdr:rowOff>57491</xdr:rowOff>
    </xdr:from>
    <xdr:to>
      <xdr:col>7</xdr:col>
      <xdr:colOff>810234</xdr:colOff>
      <xdr:row>124</xdr:row>
      <xdr:rowOff>73572</xdr:rowOff>
    </xdr:to>
    <xdr:pic>
      <xdr:nvPicPr>
        <xdr:cNvPr id="128" name="Image 5">
          <a:extLst>
            <a:ext uri="{FF2B5EF4-FFF2-40B4-BE49-F238E27FC236}">
              <a16:creationId xmlns:a16="http://schemas.microsoft.com/office/drawing/2014/main" id="{21562BD0-1AA9-4300-A79B-60F9EEF1DDE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2" y="39793550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291937</xdr:colOff>
      <xdr:row>181</xdr:row>
      <xdr:rowOff>37501</xdr:rowOff>
    </xdr:from>
    <xdr:to>
      <xdr:col>1</xdr:col>
      <xdr:colOff>974911</xdr:colOff>
      <xdr:row>184</xdr:row>
      <xdr:rowOff>89648</xdr:rowOff>
    </xdr:to>
    <xdr:pic>
      <xdr:nvPicPr>
        <xdr:cNvPr id="129" name="1 Imagen" descr="Escudo del Ecuador.jpg">
          <a:extLst>
            <a:ext uri="{FF2B5EF4-FFF2-40B4-BE49-F238E27FC236}">
              <a16:creationId xmlns:a16="http://schemas.microsoft.com/office/drawing/2014/main" id="{94A82DED-84B6-4A07-A9B5-7372625B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4143" y="49556295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216322</xdr:colOff>
      <xdr:row>181</xdr:row>
      <xdr:rowOff>12668</xdr:rowOff>
    </xdr:from>
    <xdr:to>
      <xdr:col>7</xdr:col>
      <xdr:colOff>787822</xdr:colOff>
      <xdr:row>184</xdr:row>
      <xdr:rowOff>28748</xdr:rowOff>
    </xdr:to>
    <xdr:pic>
      <xdr:nvPicPr>
        <xdr:cNvPr id="130" name="Image 5">
          <a:extLst>
            <a:ext uri="{FF2B5EF4-FFF2-40B4-BE49-F238E27FC236}">
              <a16:creationId xmlns:a16="http://schemas.microsoft.com/office/drawing/2014/main" id="{202DB2F2-BAA0-41A0-BA70-DA11E25AA4D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440" y="49531462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325555</xdr:colOff>
      <xdr:row>241</xdr:row>
      <xdr:rowOff>48707</xdr:rowOff>
    </xdr:from>
    <xdr:to>
      <xdr:col>1</xdr:col>
      <xdr:colOff>1008529</xdr:colOff>
      <xdr:row>244</xdr:row>
      <xdr:rowOff>100853</xdr:rowOff>
    </xdr:to>
    <xdr:pic>
      <xdr:nvPicPr>
        <xdr:cNvPr id="131" name="1 Imagen" descr="Escudo del Ecuador.jpg">
          <a:extLst>
            <a:ext uri="{FF2B5EF4-FFF2-40B4-BE49-F238E27FC236}">
              <a16:creationId xmlns:a16="http://schemas.microsoft.com/office/drawing/2014/main" id="{E780C0D7-8015-4ACA-AD20-D89051BE5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7761" y="59350236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249940</xdr:colOff>
      <xdr:row>241</xdr:row>
      <xdr:rowOff>23874</xdr:rowOff>
    </xdr:from>
    <xdr:to>
      <xdr:col>7</xdr:col>
      <xdr:colOff>821440</xdr:colOff>
      <xdr:row>244</xdr:row>
      <xdr:rowOff>39955</xdr:rowOff>
    </xdr:to>
    <xdr:pic>
      <xdr:nvPicPr>
        <xdr:cNvPr id="132" name="Image 5">
          <a:extLst>
            <a:ext uri="{FF2B5EF4-FFF2-40B4-BE49-F238E27FC236}">
              <a16:creationId xmlns:a16="http://schemas.microsoft.com/office/drawing/2014/main" id="{7A645480-21F8-4B58-BE55-438709E63A5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9058" y="59325403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314349</xdr:colOff>
      <xdr:row>360</xdr:row>
      <xdr:rowOff>71118</xdr:rowOff>
    </xdr:from>
    <xdr:to>
      <xdr:col>1</xdr:col>
      <xdr:colOff>997323</xdr:colOff>
      <xdr:row>363</xdr:row>
      <xdr:rowOff>123265</xdr:rowOff>
    </xdr:to>
    <xdr:pic>
      <xdr:nvPicPr>
        <xdr:cNvPr id="133" name="1 Imagen" descr="Escudo del Ecuador.jpg">
          <a:extLst>
            <a:ext uri="{FF2B5EF4-FFF2-40B4-BE49-F238E27FC236}">
              <a16:creationId xmlns:a16="http://schemas.microsoft.com/office/drawing/2014/main" id="{F45A0583-9970-4ECC-900C-D5FA51C6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6555" y="69155383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238734</xdr:colOff>
      <xdr:row>360</xdr:row>
      <xdr:rowOff>46285</xdr:rowOff>
    </xdr:from>
    <xdr:to>
      <xdr:col>7</xdr:col>
      <xdr:colOff>810234</xdr:colOff>
      <xdr:row>363</xdr:row>
      <xdr:rowOff>62366</xdr:rowOff>
    </xdr:to>
    <xdr:pic>
      <xdr:nvPicPr>
        <xdr:cNvPr id="134" name="Image 5">
          <a:extLst>
            <a:ext uri="{FF2B5EF4-FFF2-40B4-BE49-F238E27FC236}">
              <a16:creationId xmlns:a16="http://schemas.microsoft.com/office/drawing/2014/main" id="{852D0146-61B9-4452-96C9-9FE5F5BD594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2" y="69130550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291938</xdr:colOff>
      <xdr:row>419</xdr:row>
      <xdr:rowOff>59912</xdr:rowOff>
    </xdr:from>
    <xdr:to>
      <xdr:col>1</xdr:col>
      <xdr:colOff>974912</xdr:colOff>
      <xdr:row>422</xdr:row>
      <xdr:rowOff>112059</xdr:rowOff>
    </xdr:to>
    <xdr:pic>
      <xdr:nvPicPr>
        <xdr:cNvPr id="135" name="1 Imagen" descr="Escudo del Ecuador.jpg">
          <a:extLst>
            <a:ext uri="{FF2B5EF4-FFF2-40B4-BE49-F238E27FC236}">
              <a16:creationId xmlns:a16="http://schemas.microsoft.com/office/drawing/2014/main" id="{F36BCF98-9C9A-49E7-89BD-E388A2EE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4144" y="78859677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216323</xdr:colOff>
      <xdr:row>419</xdr:row>
      <xdr:rowOff>35079</xdr:rowOff>
    </xdr:from>
    <xdr:to>
      <xdr:col>7</xdr:col>
      <xdr:colOff>787823</xdr:colOff>
      <xdr:row>422</xdr:row>
      <xdr:rowOff>51160</xdr:rowOff>
    </xdr:to>
    <xdr:pic>
      <xdr:nvPicPr>
        <xdr:cNvPr id="138" name="Image 5">
          <a:extLst>
            <a:ext uri="{FF2B5EF4-FFF2-40B4-BE49-F238E27FC236}">
              <a16:creationId xmlns:a16="http://schemas.microsoft.com/office/drawing/2014/main" id="{46E5FA1B-BC30-4BD7-B91A-529B0A85496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441" y="78834844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325556</xdr:colOff>
      <xdr:row>479</xdr:row>
      <xdr:rowOff>59912</xdr:rowOff>
    </xdr:from>
    <xdr:to>
      <xdr:col>1</xdr:col>
      <xdr:colOff>1008530</xdr:colOff>
      <xdr:row>482</xdr:row>
      <xdr:rowOff>112059</xdr:rowOff>
    </xdr:to>
    <xdr:pic>
      <xdr:nvPicPr>
        <xdr:cNvPr id="139" name="1 Imagen" descr="Escudo del Ecuador.jpg">
          <a:extLst>
            <a:ext uri="{FF2B5EF4-FFF2-40B4-BE49-F238E27FC236}">
              <a16:creationId xmlns:a16="http://schemas.microsoft.com/office/drawing/2014/main" id="{8FCEB328-474F-4737-AB88-CF396D3DB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7762" y="88743265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249941</xdr:colOff>
      <xdr:row>479</xdr:row>
      <xdr:rowOff>35079</xdr:rowOff>
    </xdr:from>
    <xdr:to>
      <xdr:col>7</xdr:col>
      <xdr:colOff>821441</xdr:colOff>
      <xdr:row>482</xdr:row>
      <xdr:rowOff>51159</xdr:rowOff>
    </xdr:to>
    <xdr:pic>
      <xdr:nvPicPr>
        <xdr:cNvPr id="140" name="Image 5">
          <a:extLst>
            <a:ext uri="{FF2B5EF4-FFF2-40B4-BE49-F238E27FC236}">
              <a16:creationId xmlns:a16="http://schemas.microsoft.com/office/drawing/2014/main" id="{FCE39935-0DA6-4094-B636-64237308706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9059" y="88718432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280732</xdr:colOff>
      <xdr:row>539</xdr:row>
      <xdr:rowOff>15089</xdr:rowOff>
    </xdr:from>
    <xdr:to>
      <xdr:col>1</xdr:col>
      <xdr:colOff>963706</xdr:colOff>
      <xdr:row>542</xdr:row>
      <xdr:rowOff>67236</xdr:rowOff>
    </xdr:to>
    <xdr:pic>
      <xdr:nvPicPr>
        <xdr:cNvPr id="141" name="1 Imagen" descr="Escudo del Ecuador.jpg">
          <a:extLst>
            <a:ext uri="{FF2B5EF4-FFF2-40B4-BE49-F238E27FC236}">
              <a16:creationId xmlns:a16="http://schemas.microsoft.com/office/drawing/2014/main" id="{A6B390A9-ADEB-4F2B-887D-69F8BEE3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2938" y="98582030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205117</xdr:colOff>
      <xdr:row>538</xdr:row>
      <xdr:rowOff>147138</xdr:rowOff>
    </xdr:from>
    <xdr:to>
      <xdr:col>7</xdr:col>
      <xdr:colOff>776617</xdr:colOff>
      <xdr:row>542</xdr:row>
      <xdr:rowOff>6336</xdr:rowOff>
    </xdr:to>
    <xdr:pic>
      <xdr:nvPicPr>
        <xdr:cNvPr id="142" name="Image 5">
          <a:extLst>
            <a:ext uri="{FF2B5EF4-FFF2-40B4-BE49-F238E27FC236}">
              <a16:creationId xmlns:a16="http://schemas.microsoft.com/office/drawing/2014/main" id="{9BE3B06C-5FFB-46CB-9AF7-CEE6651D69F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4235" y="98557197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336761</xdr:colOff>
      <xdr:row>598</xdr:row>
      <xdr:rowOff>15089</xdr:rowOff>
    </xdr:from>
    <xdr:to>
      <xdr:col>1</xdr:col>
      <xdr:colOff>1019735</xdr:colOff>
      <xdr:row>601</xdr:row>
      <xdr:rowOff>67236</xdr:rowOff>
    </xdr:to>
    <xdr:pic>
      <xdr:nvPicPr>
        <xdr:cNvPr id="143" name="1 Imagen" descr="Escudo del Ecuador.jpg">
          <a:extLst>
            <a:ext uri="{FF2B5EF4-FFF2-40B4-BE49-F238E27FC236}">
              <a16:creationId xmlns:a16="http://schemas.microsoft.com/office/drawing/2014/main" id="{367B1BBE-3DF7-4654-8519-3A9EF76A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8967" y="108308736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261146</xdr:colOff>
      <xdr:row>597</xdr:row>
      <xdr:rowOff>147138</xdr:rowOff>
    </xdr:from>
    <xdr:to>
      <xdr:col>7</xdr:col>
      <xdr:colOff>832646</xdr:colOff>
      <xdr:row>601</xdr:row>
      <xdr:rowOff>6336</xdr:rowOff>
    </xdr:to>
    <xdr:pic>
      <xdr:nvPicPr>
        <xdr:cNvPr id="144" name="Image 5">
          <a:extLst>
            <a:ext uri="{FF2B5EF4-FFF2-40B4-BE49-F238E27FC236}">
              <a16:creationId xmlns:a16="http://schemas.microsoft.com/office/drawing/2014/main" id="{A99AE5F5-79FE-4AFA-9CB0-E532986F640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264" y="108283903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258319</xdr:colOff>
      <xdr:row>656</xdr:row>
      <xdr:rowOff>149559</xdr:rowOff>
    </xdr:from>
    <xdr:to>
      <xdr:col>1</xdr:col>
      <xdr:colOff>941293</xdr:colOff>
      <xdr:row>660</xdr:row>
      <xdr:rowOff>44824</xdr:rowOff>
    </xdr:to>
    <xdr:pic>
      <xdr:nvPicPr>
        <xdr:cNvPr id="145" name="1 Imagen" descr="Escudo del Ecuador.jpg">
          <a:extLst>
            <a:ext uri="{FF2B5EF4-FFF2-40B4-BE49-F238E27FC236}">
              <a16:creationId xmlns:a16="http://schemas.microsoft.com/office/drawing/2014/main" id="{AC726FC4-A4CD-46DF-B720-3C1F22C3E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0525" y="118013030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182704</xdr:colOff>
      <xdr:row>656</xdr:row>
      <xdr:rowOff>124726</xdr:rowOff>
    </xdr:from>
    <xdr:to>
      <xdr:col>7</xdr:col>
      <xdr:colOff>754204</xdr:colOff>
      <xdr:row>659</xdr:row>
      <xdr:rowOff>174424</xdr:rowOff>
    </xdr:to>
    <xdr:pic>
      <xdr:nvPicPr>
        <xdr:cNvPr id="146" name="Image 5">
          <a:extLst>
            <a:ext uri="{FF2B5EF4-FFF2-40B4-BE49-F238E27FC236}">
              <a16:creationId xmlns:a16="http://schemas.microsoft.com/office/drawing/2014/main" id="{CC0C9C70-06B1-4F69-BBC6-2103C45695E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1822" y="117988197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314348</xdr:colOff>
      <xdr:row>717</xdr:row>
      <xdr:rowOff>59912</xdr:rowOff>
    </xdr:from>
    <xdr:to>
      <xdr:col>1</xdr:col>
      <xdr:colOff>997322</xdr:colOff>
      <xdr:row>720</xdr:row>
      <xdr:rowOff>112059</xdr:rowOff>
    </xdr:to>
    <xdr:pic>
      <xdr:nvPicPr>
        <xdr:cNvPr id="148" name="1 Imagen" descr="Escudo del Ecuador.jpg">
          <a:extLst>
            <a:ext uri="{FF2B5EF4-FFF2-40B4-BE49-F238E27FC236}">
              <a16:creationId xmlns:a16="http://schemas.microsoft.com/office/drawing/2014/main" id="{F49AD799-FC15-4493-B817-D3DEE9FC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6554" y="127963853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238733</xdr:colOff>
      <xdr:row>717</xdr:row>
      <xdr:rowOff>35079</xdr:rowOff>
    </xdr:from>
    <xdr:to>
      <xdr:col>7</xdr:col>
      <xdr:colOff>810233</xdr:colOff>
      <xdr:row>720</xdr:row>
      <xdr:rowOff>51160</xdr:rowOff>
    </xdr:to>
    <xdr:pic>
      <xdr:nvPicPr>
        <xdr:cNvPr id="149" name="Image 5">
          <a:extLst>
            <a:ext uri="{FF2B5EF4-FFF2-40B4-BE49-F238E27FC236}">
              <a16:creationId xmlns:a16="http://schemas.microsoft.com/office/drawing/2014/main" id="{9072FD85-7B3F-476B-A5BC-AF777E6F780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1" y="127939020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303142</xdr:colOff>
      <xdr:row>777</xdr:row>
      <xdr:rowOff>26295</xdr:rowOff>
    </xdr:from>
    <xdr:to>
      <xdr:col>1</xdr:col>
      <xdr:colOff>986116</xdr:colOff>
      <xdr:row>780</xdr:row>
      <xdr:rowOff>78441</xdr:rowOff>
    </xdr:to>
    <xdr:pic>
      <xdr:nvPicPr>
        <xdr:cNvPr id="150" name="1 Imagen" descr="Escudo del Ecuador.jpg">
          <a:extLst>
            <a:ext uri="{FF2B5EF4-FFF2-40B4-BE49-F238E27FC236}">
              <a16:creationId xmlns:a16="http://schemas.microsoft.com/office/drawing/2014/main" id="{224CED0A-5286-42B6-841D-024C4C6B7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5348" y="13781382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227527</xdr:colOff>
      <xdr:row>777</xdr:row>
      <xdr:rowOff>1462</xdr:rowOff>
    </xdr:from>
    <xdr:to>
      <xdr:col>7</xdr:col>
      <xdr:colOff>799027</xdr:colOff>
      <xdr:row>780</xdr:row>
      <xdr:rowOff>17543</xdr:rowOff>
    </xdr:to>
    <xdr:pic>
      <xdr:nvPicPr>
        <xdr:cNvPr id="151" name="Image 5">
          <a:extLst>
            <a:ext uri="{FF2B5EF4-FFF2-40B4-BE49-F238E27FC236}">
              <a16:creationId xmlns:a16="http://schemas.microsoft.com/office/drawing/2014/main" id="{8D1EE956-4792-425D-BF9C-C9DF6DA6374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6645" y="137788991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314348</xdr:colOff>
      <xdr:row>834</xdr:row>
      <xdr:rowOff>82324</xdr:rowOff>
    </xdr:from>
    <xdr:to>
      <xdr:col>1</xdr:col>
      <xdr:colOff>997322</xdr:colOff>
      <xdr:row>837</xdr:row>
      <xdr:rowOff>168089</xdr:rowOff>
    </xdr:to>
    <xdr:pic>
      <xdr:nvPicPr>
        <xdr:cNvPr id="152" name="1 Imagen" descr="Escudo del Ecuador.jpg">
          <a:extLst>
            <a:ext uri="{FF2B5EF4-FFF2-40B4-BE49-F238E27FC236}">
              <a16:creationId xmlns:a16="http://schemas.microsoft.com/office/drawing/2014/main" id="{A4EB3AB2-1CAB-4D39-B806-D81C1B24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6554" y="147193148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238733</xdr:colOff>
      <xdr:row>834</xdr:row>
      <xdr:rowOff>57491</xdr:rowOff>
    </xdr:from>
    <xdr:to>
      <xdr:col>7</xdr:col>
      <xdr:colOff>810233</xdr:colOff>
      <xdr:row>837</xdr:row>
      <xdr:rowOff>107189</xdr:rowOff>
    </xdr:to>
    <xdr:pic>
      <xdr:nvPicPr>
        <xdr:cNvPr id="153" name="Image 5">
          <a:extLst>
            <a:ext uri="{FF2B5EF4-FFF2-40B4-BE49-F238E27FC236}">
              <a16:creationId xmlns:a16="http://schemas.microsoft.com/office/drawing/2014/main" id="{80055F94-139C-4577-8D2D-EB06741D3BF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1" y="147168315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347966</xdr:colOff>
      <xdr:row>892</xdr:row>
      <xdr:rowOff>15089</xdr:rowOff>
    </xdr:from>
    <xdr:to>
      <xdr:col>1</xdr:col>
      <xdr:colOff>1030940</xdr:colOff>
      <xdr:row>895</xdr:row>
      <xdr:rowOff>67236</xdr:rowOff>
    </xdr:to>
    <xdr:pic>
      <xdr:nvPicPr>
        <xdr:cNvPr id="154" name="1 Imagen" descr="Escudo del Ecuador.jpg">
          <a:extLst>
            <a:ext uri="{FF2B5EF4-FFF2-40B4-BE49-F238E27FC236}">
              <a16:creationId xmlns:a16="http://schemas.microsoft.com/office/drawing/2014/main" id="{0C7FB79A-65C8-4289-9921-55D0AC8A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0172" y="15672935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238733</xdr:colOff>
      <xdr:row>891</xdr:row>
      <xdr:rowOff>135933</xdr:rowOff>
    </xdr:from>
    <xdr:to>
      <xdr:col>7</xdr:col>
      <xdr:colOff>810233</xdr:colOff>
      <xdr:row>894</xdr:row>
      <xdr:rowOff>185632</xdr:rowOff>
    </xdr:to>
    <xdr:pic>
      <xdr:nvPicPr>
        <xdr:cNvPr id="155" name="Image 5">
          <a:extLst>
            <a:ext uri="{FF2B5EF4-FFF2-40B4-BE49-F238E27FC236}">
              <a16:creationId xmlns:a16="http://schemas.microsoft.com/office/drawing/2014/main" id="{83E0B70F-7FDE-4857-A784-2B151B5854C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1" y="156693315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291936</xdr:colOff>
      <xdr:row>948</xdr:row>
      <xdr:rowOff>149560</xdr:rowOff>
    </xdr:from>
    <xdr:to>
      <xdr:col>1</xdr:col>
      <xdr:colOff>974910</xdr:colOff>
      <xdr:row>952</xdr:row>
      <xdr:rowOff>44824</xdr:rowOff>
    </xdr:to>
    <xdr:pic>
      <xdr:nvPicPr>
        <xdr:cNvPr id="156" name="1 Imagen" descr="Escudo del Ecuador.jpg">
          <a:extLst>
            <a:ext uri="{FF2B5EF4-FFF2-40B4-BE49-F238E27FC236}">
              <a16:creationId xmlns:a16="http://schemas.microsoft.com/office/drawing/2014/main" id="{B56C4521-939C-41BB-90D8-4B4E468F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4142" y="166545707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182703</xdr:colOff>
      <xdr:row>948</xdr:row>
      <xdr:rowOff>113521</xdr:rowOff>
    </xdr:from>
    <xdr:to>
      <xdr:col>7</xdr:col>
      <xdr:colOff>754203</xdr:colOff>
      <xdr:row>951</xdr:row>
      <xdr:rowOff>163220</xdr:rowOff>
    </xdr:to>
    <xdr:pic>
      <xdr:nvPicPr>
        <xdr:cNvPr id="157" name="Image 5">
          <a:extLst>
            <a:ext uri="{FF2B5EF4-FFF2-40B4-BE49-F238E27FC236}">
              <a16:creationId xmlns:a16="http://schemas.microsoft.com/office/drawing/2014/main" id="{31EF8CE8-D1B9-4852-9689-A01CC3F88BE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1821" y="166509668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314348</xdr:colOff>
      <xdr:row>1004</xdr:row>
      <xdr:rowOff>149559</xdr:rowOff>
    </xdr:from>
    <xdr:to>
      <xdr:col>1</xdr:col>
      <xdr:colOff>997322</xdr:colOff>
      <xdr:row>1008</xdr:row>
      <xdr:rowOff>44823</xdr:rowOff>
    </xdr:to>
    <xdr:pic>
      <xdr:nvPicPr>
        <xdr:cNvPr id="158" name="1 Imagen" descr="Escudo del Ecuador.jpg">
          <a:extLst>
            <a:ext uri="{FF2B5EF4-FFF2-40B4-BE49-F238E27FC236}">
              <a16:creationId xmlns:a16="http://schemas.microsoft.com/office/drawing/2014/main" id="{4C78E968-5BAB-4AF3-A706-8FA4B8AD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6554" y="16614229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205115</xdr:colOff>
      <xdr:row>1004</xdr:row>
      <xdr:rowOff>113520</xdr:rowOff>
    </xdr:from>
    <xdr:to>
      <xdr:col>7</xdr:col>
      <xdr:colOff>776615</xdr:colOff>
      <xdr:row>1007</xdr:row>
      <xdr:rowOff>163218</xdr:rowOff>
    </xdr:to>
    <xdr:pic>
      <xdr:nvPicPr>
        <xdr:cNvPr id="159" name="Image 5">
          <a:extLst>
            <a:ext uri="{FF2B5EF4-FFF2-40B4-BE49-F238E27FC236}">
              <a16:creationId xmlns:a16="http://schemas.microsoft.com/office/drawing/2014/main" id="{C184AB84-2AC7-43F0-A4C9-D2E24BA87A8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4233" y="175754520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269525</xdr:colOff>
      <xdr:row>1065</xdr:row>
      <xdr:rowOff>15088</xdr:rowOff>
    </xdr:from>
    <xdr:to>
      <xdr:col>1</xdr:col>
      <xdr:colOff>952499</xdr:colOff>
      <xdr:row>1068</xdr:row>
      <xdr:rowOff>67235</xdr:rowOff>
    </xdr:to>
    <xdr:pic>
      <xdr:nvPicPr>
        <xdr:cNvPr id="160" name="1 Imagen" descr="Escudo del Ecuador.jpg">
          <a:extLst>
            <a:ext uri="{FF2B5EF4-FFF2-40B4-BE49-F238E27FC236}">
              <a16:creationId xmlns:a16="http://schemas.microsoft.com/office/drawing/2014/main" id="{B07F895E-C85F-45A1-B6B9-DFBC8B2F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1731" y="185696559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160292</xdr:colOff>
      <xdr:row>1064</xdr:row>
      <xdr:rowOff>135932</xdr:rowOff>
    </xdr:from>
    <xdr:to>
      <xdr:col>7</xdr:col>
      <xdr:colOff>731792</xdr:colOff>
      <xdr:row>1067</xdr:row>
      <xdr:rowOff>185631</xdr:rowOff>
    </xdr:to>
    <xdr:pic>
      <xdr:nvPicPr>
        <xdr:cNvPr id="161" name="Image 5">
          <a:extLst>
            <a:ext uri="{FF2B5EF4-FFF2-40B4-BE49-F238E27FC236}">
              <a16:creationId xmlns:a16="http://schemas.microsoft.com/office/drawing/2014/main" id="{F1DA131B-2433-4C91-B28D-5A2C64518F3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9410" y="185660520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303142</xdr:colOff>
      <xdr:row>1184</xdr:row>
      <xdr:rowOff>138354</xdr:rowOff>
    </xdr:from>
    <xdr:to>
      <xdr:col>1</xdr:col>
      <xdr:colOff>986116</xdr:colOff>
      <xdr:row>1188</xdr:row>
      <xdr:rowOff>33618</xdr:rowOff>
    </xdr:to>
    <xdr:pic>
      <xdr:nvPicPr>
        <xdr:cNvPr id="162" name="1 Imagen" descr="Escudo del Ecuador.jpg">
          <a:extLst>
            <a:ext uri="{FF2B5EF4-FFF2-40B4-BE49-F238E27FC236}">
              <a16:creationId xmlns:a16="http://schemas.microsoft.com/office/drawing/2014/main" id="{38D72B93-C47F-4C63-99AC-A2BD31DB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5348" y="195546530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193909</xdr:colOff>
      <xdr:row>1184</xdr:row>
      <xdr:rowOff>102315</xdr:rowOff>
    </xdr:from>
    <xdr:to>
      <xdr:col>7</xdr:col>
      <xdr:colOff>765409</xdr:colOff>
      <xdr:row>1187</xdr:row>
      <xdr:rowOff>152013</xdr:rowOff>
    </xdr:to>
    <xdr:pic>
      <xdr:nvPicPr>
        <xdr:cNvPr id="163" name="Image 5">
          <a:extLst>
            <a:ext uri="{FF2B5EF4-FFF2-40B4-BE49-F238E27FC236}">
              <a16:creationId xmlns:a16="http://schemas.microsoft.com/office/drawing/2014/main" id="{4278232B-EC05-444A-8E76-1DEACB4509E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3027" y="195510491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233106</xdr:colOff>
      <xdr:row>1243</xdr:row>
      <xdr:rowOff>30217</xdr:rowOff>
    </xdr:from>
    <xdr:to>
      <xdr:col>1</xdr:col>
      <xdr:colOff>916080</xdr:colOff>
      <xdr:row>1246</xdr:row>
      <xdr:rowOff>87406</xdr:rowOff>
    </xdr:to>
    <xdr:pic>
      <xdr:nvPicPr>
        <xdr:cNvPr id="164" name="1 Imagen" descr="Escudo del Ecuador.jpg">
          <a:extLst>
            <a:ext uri="{FF2B5EF4-FFF2-40B4-BE49-F238E27FC236}">
              <a16:creationId xmlns:a16="http://schemas.microsoft.com/office/drawing/2014/main" id="{3A422AFF-9A8D-4BFD-9EFC-8C0B570C5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631" y="210304117"/>
          <a:ext cx="682974" cy="7048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181023</xdr:colOff>
      <xdr:row>1243</xdr:row>
      <xdr:rowOff>22753</xdr:rowOff>
    </xdr:from>
    <xdr:to>
      <xdr:col>7</xdr:col>
      <xdr:colOff>752523</xdr:colOff>
      <xdr:row>1246</xdr:row>
      <xdr:rowOff>43876</xdr:rowOff>
    </xdr:to>
    <xdr:pic>
      <xdr:nvPicPr>
        <xdr:cNvPr id="165" name="Image 5">
          <a:extLst>
            <a:ext uri="{FF2B5EF4-FFF2-40B4-BE49-F238E27FC236}">
              <a16:creationId xmlns:a16="http://schemas.microsoft.com/office/drawing/2014/main" id="{474D8C35-8299-44DB-920F-1B364D65B41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48" y="210296653"/>
          <a:ext cx="571500" cy="668823"/>
        </a:xfrm>
        <a:prstGeom prst="rect">
          <a:avLst/>
        </a:prstGeom>
      </xdr:spPr>
    </xdr:pic>
    <xdr:clientData/>
  </xdr:twoCellAnchor>
  <xdr:twoCellAnchor>
    <xdr:from>
      <xdr:col>1</xdr:col>
      <xdr:colOff>291936</xdr:colOff>
      <xdr:row>1298</xdr:row>
      <xdr:rowOff>26296</xdr:rowOff>
    </xdr:from>
    <xdr:to>
      <xdr:col>1</xdr:col>
      <xdr:colOff>974910</xdr:colOff>
      <xdr:row>1301</xdr:row>
      <xdr:rowOff>78442</xdr:rowOff>
    </xdr:to>
    <xdr:pic>
      <xdr:nvPicPr>
        <xdr:cNvPr id="166" name="1 Imagen" descr="Escudo del Ecuador.jpg">
          <a:extLst>
            <a:ext uri="{FF2B5EF4-FFF2-40B4-BE49-F238E27FC236}">
              <a16:creationId xmlns:a16="http://schemas.microsoft.com/office/drawing/2014/main" id="{D3EFB25E-4B21-4F56-BB79-FBE6CE44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4142" y="214114678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182703</xdr:colOff>
      <xdr:row>1297</xdr:row>
      <xdr:rowOff>147139</xdr:rowOff>
    </xdr:from>
    <xdr:to>
      <xdr:col>7</xdr:col>
      <xdr:colOff>754203</xdr:colOff>
      <xdr:row>1301</xdr:row>
      <xdr:rowOff>6337</xdr:rowOff>
    </xdr:to>
    <xdr:pic>
      <xdr:nvPicPr>
        <xdr:cNvPr id="167" name="Image 5">
          <a:extLst>
            <a:ext uri="{FF2B5EF4-FFF2-40B4-BE49-F238E27FC236}">
              <a16:creationId xmlns:a16="http://schemas.microsoft.com/office/drawing/2014/main" id="{62B2E259-7CBE-4B9C-A9B6-CA738278FCA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1821" y="214078639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247112</xdr:colOff>
      <xdr:row>1414</xdr:row>
      <xdr:rowOff>115943</xdr:rowOff>
    </xdr:from>
    <xdr:to>
      <xdr:col>1</xdr:col>
      <xdr:colOff>930086</xdr:colOff>
      <xdr:row>1418</xdr:row>
      <xdr:rowOff>11207</xdr:rowOff>
    </xdr:to>
    <xdr:pic>
      <xdr:nvPicPr>
        <xdr:cNvPr id="168" name="1 Imagen" descr="Escudo del Ecuador.jpg">
          <a:extLst>
            <a:ext uri="{FF2B5EF4-FFF2-40B4-BE49-F238E27FC236}">
              <a16:creationId xmlns:a16="http://schemas.microsoft.com/office/drawing/2014/main" id="{5D65C6B1-E9A3-46B4-9532-BDFC8A1C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9318" y="22403188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137879</xdr:colOff>
      <xdr:row>1414</xdr:row>
      <xdr:rowOff>79904</xdr:rowOff>
    </xdr:from>
    <xdr:to>
      <xdr:col>7</xdr:col>
      <xdr:colOff>709379</xdr:colOff>
      <xdr:row>1417</xdr:row>
      <xdr:rowOff>129603</xdr:rowOff>
    </xdr:to>
    <xdr:pic>
      <xdr:nvPicPr>
        <xdr:cNvPr id="169" name="Image 5">
          <a:extLst>
            <a:ext uri="{FF2B5EF4-FFF2-40B4-BE49-F238E27FC236}">
              <a16:creationId xmlns:a16="http://schemas.microsoft.com/office/drawing/2014/main" id="{737C32F5-C3BC-4C47-960D-697EAFED2F1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97" y="223995845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213495</xdr:colOff>
      <xdr:row>1475</xdr:row>
      <xdr:rowOff>48708</xdr:rowOff>
    </xdr:from>
    <xdr:to>
      <xdr:col>1</xdr:col>
      <xdr:colOff>896469</xdr:colOff>
      <xdr:row>1478</xdr:row>
      <xdr:rowOff>100854</xdr:rowOff>
    </xdr:to>
    <xdr:pic>
      <xdr:nvPicPr>
        <xdr:cNvPr id="170" name="1 Imagen" descr="Escudo del Ecuador.jpg">
          <a:extLst>
            <a:ext uri="{FF2B5EF4-FFF2-40B4-BE49-F238E27FC236}">
              <a16:creationId xmlns:a16="http://schemas.microsoft.com/office/drawing/2014/main" id="{47E33B4E-E89B-46B0-B34F-A6353183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5701" y="234038737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227526</xdr:colOff>
      <xdr:row>1475</xdr:row>
      <xdr:rowOff>1463</xdr:rowOff>
    </xdr:from>
    <xdr:to>
      <xdr:col>7</xdr:col>
      <xdr:colOff>799026</xdr:colOff>
      <xdr:row>1478</xdr:row>
      <xdr:rowOff>17544</xdr:rowOff>
    </xdr:to>
    <xdr:pic>
      <xdr:nvPicPr>
        <xdr:cNvPr id="171" name="Image 5">
          <a:extLst>
            <a:ext uri="{FF2B5EF4-FFF2-40B4-BE49-F238E27FC236}">
              <a16:creationId xmlns:a16="http://schemas.microsoft.com/office/drawing/2014/main" id="{5B22BE0E-69E0-408B-8D20-FD4F052A9EA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6644" y="233991492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224701</xdr:colOff>
      <xdr:row>1532</xdr:row>
      <xdr:rowOff>59913</xdr:rowOff>
    </xdr:from>
    <xdr:to>
      <xdr:col>1</xdr:col>
      <xdr:colOff>907675</xdr:colOff>
      <xdr:row>1535</xdr:row>
      <xdr:rowOff>112060</xdr:rowOff>
    </xdr:to>
    <xdr:pic>
      <xdr:nvPicPr>
        <xdr:cNvPr id="172" name="1 Imagen" descr="Escudo del Ecuador.jpg">
          <a:extLst>
            <a:ext uri="{FF2B5EF4-FFF2-40B4-BE49-F238E27FC236}">
              <a16:creationId xmlns:a16="http://schemas.microsoft.com/office/drawing/2014/main" id="{80F17330-1541-413C-BB2E-1E4B5A6CB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907" y="24340685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238732</xdr:colOff>
      <xdr:row>1532</xdr:row>
      <xdr:rowOff>12668</xdr:rowOff>
    </xdr:from>
    <xdr:to>
      <xdr:col>7</xdr:col>
      <xdr:colOff>810232</xdr:colOff>
      <xdr:row>1535</xdr:row>
      <xdr:rowOff>28749</xdr:rowOff>
    </xdr:to>
    <xdr:pic>
      <xdr:nvPicPr>
        <xdr:cNvPr id="173" name="Image 5">
          <a:extLst>
            <a:ext uri="{FF2B5EF4-FFF2-40B4-BE49-F238E27FC236}">
              <a16:creationId xmlns:a16="http://schemas.microsoft.com/office/drawing/2014/main" id="{8E95C78D-8C65-4638-AE83-F7A620BA6DF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0" y="243359609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235907</xdr:colOff>
      <xdr:row>1587</xdr:row>
      <xdr:rowOff>26295</xdr:rowOff>
    </xdr:from>
    <xdr:to>
      <xdr:col>1</xdr:col>
      <xdr:colOff>918881</xdr:colOff>
      <xdr:row>1590</xdr:row>
      <xdr:rowOff>78441</xdr:rowOff>
    </xdr:to>
    <xdr:pic>
      <xdr:nvPicPr>
        <xdr:cNvPr id="174" name="1 Imagen" descr="Escudo del Ecuador.jpg">
          <a:extLst>
            <a:ext uri="{FF2B5EF4-FFF2-40B4-BE49-F238E27FC236}">
              <a16:creationId xmlns:a16="http://schemas.microsoft.com/office/drawing/2014/main" id="{0BF97FEC-6935-4BD8-B5D1-7BE71649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8113" y="252416383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249938</xdr:colOff>
      <xdr:row>1586</xdr:row>
      <xdr:rowOff>135932</xdr:rowOff>
    </xdr:from>
    <xdr:to>
      <xdr:col>7</xdr:col>
      <xdr:colOff>821438</xdr:colOff>
      <xdr:row>1589</xdr:row>
      <xdr:rowOff>185630</xdr:rowOff>
    </xdr:to>
    <xdr:pic>
      <xdr:nvPicPr>
        <xdr:cNvPr id="175" name="Image 5">
          <a:extLst>
            <a:ext uri="{FF2B5EF4-FFF2-40B4-BE49-F238E27FC236}">
              <a16:creationId xmlns:a16="http://schemas.microsoft.com/office/drawing/2014/main" id="{CA3423FB-7928-4A80-8144-17B9444A2EF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9056" y="252369138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224701</xdr:colOff>
      <xdr:row>1703</xdr:row>
      <xdr:rowOff>48707</xdr:rowOff>
    </xdr:from>
    <xdr:to>
      <xdr:col>1</xdr:col>
      <xdr:colOff>907675</xdr:colOff>
      <xdr:row>1706</xdr:row>
      <xdr:rowOff>100853</xdr:rowOff>
    </xdr:to>
    <xdr:pic>
      <xdr:nvPicPr>
        <xdr:cNvPr id="176" name="1 Imagen" descr="Escudo del Ecuador.jpg">
          <a:extLst>
            <a:ext uri="{FF2B5EF4-FFF2-40B4-BE49-F238E27FC236}">
              <a16:creationId xmlns:a16="http://schemas.microsoft.com/office/drawing/2014/main" id="{6FB0979D-8A28-4770-A3CB-2648EC19F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907" y="271466383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238732</xdr:colOff>
      <xdr:row>1703</xdr:row>
      <xdr:rowOff>1462</xdr:rowOff>
    </xdr:from>
    <xdr:to>
      <xdr:col>7</xdr:col>
      <xdr:colOff>810232</xdr:colOff>
      <xdr:row>1706</xdr:row>
      <xdr:rowOff>17543</xdr:rowOff>
    </xdr:to>
    <xdr:pic>
      <xdr:nvPicPr>
        <xdr:cNvPr id="177" name="Image 5">
          <a:extLst>
            <a:ext uri="{FF2B5EF4-FFF2-40B4-BE49-F238E27FC236}">
              <a16:creationId xmlns:a16="http://schemas.microsoft.com/office/drawing/2014/main" id="{72814E96-05F9-4925-B1A9-5F74366F576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850" y="271419138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235907</xdr:colOff>
      <xdr:row>1756</xdr:row>
      <xdr:rowOff>26294</xdr:rowOff>
    </xdr:from>
    <xdr:to>
      <xdr:col>1</xdr:col>
      <xdr:colOff>918881</xdr:colOff>
      <xdr:row>1759</xdr:row>
      <xdr:rowOff>78441</xdr:rowOff>
    </xdr:to>
    <xdr:pic>
      <xdr:nvPicPr>
        <xdr:cNvPr id="178" name="1 Imagen" descr="Escudo del Ecuador.jpg">
          <a:extLst>
            <a:ext uri="{FF2B5EF4-FFF2-40B4-BE49-F238E27FC236}">
              <a16:creationId xmlns:a16="http://schemas.microsoft.com/office/drawing/2014/main" id="{D6F79AD3-2905-4EC5-A5CA-3DF9AFEC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8113" y="280285412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249938</xdr:colOff>
      <xdr:row>1755</xdr:row>
      <xdr:rowOff>135932</xdr:rowOff>
    </xdr:from>
    <xdr:to>
      <xdr:col>7</xdr:col>
      <xdr:colOff>821438</xdr:colOff>
      <xdr:row>1758</xdr:row>
      <xdr:rowOff>185631</xdr:rowOff>
    </xdr:to>
    <xdr:pic>
      <xdr:nvPicPr>
        <xdr:cNvPr id="179" name="Image 5">
          <a:extLst>
            <a:ext uri="{FF2B5EF4-FFF2-40B4-BE49-F238E27FC236}">
              <a16:creationId xmlns:a16="http://schemas.microsoft.com/office/drawing/2014/main" id="{D7E7B9C2-C572-4513-BA64-0F1F4D12CB3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9056" y="280238167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213495</xdr:colOff>
      <xdr:row>1868</xdr:row>
      <xdr:rowOff>59913</xdr:rowOff>
    </xdr:from>
    <xdr:to>
      <xdr:col>1</xdr:col>
      <xdr:colOff>896469</xdr:colOff>
      <xdr:row>1871</xdr:row>
      <xdr:rowOff>112059</xdr:rowOff>
    </xdr:to>
    <xdr:pic>
      <xdr:nvPicPr>
        <xdr:cNvPr id="180" name="1 Imagen" descr="Escudo del Ecuador.jpg">
          <a:extLst>
            <a:ext uri="{FF2B5EF4-FFF2-40B4-BE49-F238E27FC236}">
              <a16:creationId xmlns:a16="http://schemas.microsoft.com/office/drawing/2014/main" id="{E74F7007-31B8-47D2-BD97-342C402B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5701" y="298719089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227526</xdr:colOff>
      <xdr:row>1868</xdr:row>
      <xdr:rowOff>12668</xdr:rowOff>
    </xdr:from>
    <xdr:to>
      <xdr:col>7</xdr:col>
      <xdr:colOff>799026</xdr:colOff>
      <xdr:row>1871</xdr:row>
      <xdr:rowOff>28749</xdr:rowOff>
    </xdr:to>
    <xdr:pic>
      <xdr:nvPicPr>
        <xdr:cNvPr id="181" name="Image 5">
          <a:extLst>
            <a:ext uri="{FF2B5EF4-FFF2-40B4-BE49-F238E27FC236}">
              <a16:creationId xmlns:a16="http://schemas.microsoft.com/office/drawing/2014/main" id="{E07B80FC-290A-484B-9628-21F8B2574B1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6644" y="298671844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247113</xdr:colOff>
      <xdr:row>1924</xdr:row>
      <xdr:rowOff>37502</xdr:rowOff>
    </xdr:from>
    <xdr:to>
      <xdr:col>1</xdr:col>
      <xdr:colOff>930087</xdr:colOff>
      <xdr:row>1927</xdr:row>
      <xdr:rowOff>89648</xdr:rowOff>
    </xdr:to>
    <xdr:pic>
      <xdr:nvPicPr>
        <xdr:cNvPr id="182" name="1 Imagen" descr="Escudo del Ecuador.jpg">
          <a:extLst>
            <a:ext uri="{FF2B5EF4-FFF2-40B4-BE49-F238E27FC236}">
              <a16:creationId xmlns:a16="http://schemas.microsoft.com/office/drawing/2014/main" id="{2E50F4E6-D0DF-479B-A9E7-92982804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9319" y="307851884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261144</xdr:colOff>
      <xdr:row>1923</xdr:row>
      <xdr:rowOff>147139</xdr:rowOff>
    </xdr:from>
    <xdr:to>
      <xdr:col>7</xdr:col>
      <xdr:colOff>832644</xdr:colOff>
      <xdr:row>1927</xdr:row>
      <xdr:rowOff>6337</xdr:rowOff>
    </xdr:to>
    <xdr:pic>
      <xdr:nvPicPr>
        <xdr:cNvPr id="183" name="Image 5">
          <a:extLst>
            <a:ext uri="{FF2B5EF4-FFF2-40B4-BE49-F238E27FC236}">
              <a16:creationId xmlns:a16="http://schemas.microsoft.com/office/drawing/2014/main" id="{51A0A605-3CF8-40F7-8739-4885FDD4E7F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262" y="307804639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247113</xdr:colOff>
      <xdr:row>1987</xdr:row>
      <xdr:rowOff>59914</xdr:rowOff>
    </xdr:from>
    <xdr:to>
      <xdr:col>1</xdr:col>
      <xdr:colOff>930087</xdr:colOff>
      <xdr:row>1990</xdr:row>
      <xdr:rowOff>112061</xdr:rowOff>
    </xdr:to>
    <xdr:pic>
      <xdr:nvPicPr>
        <xdr:cNvPr id="184" name="1 Imagen" descr="Escudo del Ecuador.jpg">
          <a:extLst>
            <a:ext uri="{FF2B5EF4-FFF2-40B4-BE49-F238E27FC236}">
              <a16:creationId xmlns:a16="http://schemas.microsoft.com/office/drawing/2014/main" id="{2F613EA4-4905-4AA1-8FCC-2DC075069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9319" y="318183708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261144</xdr:colOff>
      <xdr:row>1987</xdr:row>
      <xdr:rowOff>12669</xdr:rowOff>
    </xdr:from>
    <xdr:to>
      <xdr:col>7</xdr:col>
      <xdr:colOff>832644</xdr:colOff>
      <xdr:row>1990</xdr:row>
      <xdr:rowOff>28750</xdr:rowOff>
    </xdr:to>
    <xdr:pic>
      <xdr:nvPicPr>
        <xdr:cNvPr id="185" name="Image 5">
          <a:extLst>
            <a:ext uri="{FF2B5EF4-FFF2-40B4-BE49-F238E27FC236}">
              <a16:creationId xmlns:a16="http://schemas.microsoft.com/office/drawing/2014/main" id="{C8B9CE8C-A4D9-426B-93FC-4D80028D210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262" y="318136463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202289</xdr:colOff>
      <xdr:row>2045</xdr:row>
      <xdr:rowOff>48708</xdr:rowOff>
    </xdr:from>
    <xdr:to>
      <xdr:col>1</xdr:col>
      <xdr:colOff>885263</xdr:colOff>
      <xdr:row>2048</xdr:row>
      <xdr:rowOff>100855</xdr:rowOff>
    </xdr:to>
    <xdr:pic>
      <xdr:nvPicPr>
        <xdr:cNvPr id="186" name="1 Imagen" descr="Escudo del Ecuador.jpg">
          <a:extLst>
            <a:ext uri="{FF2B5EF4-FFF2-40B4-BE49-F238E27FC236}">
              <a16:creationId xmlns:a16="http://schemas.microsoft.com/office/drawing/2014/main" id="{8093A813-D2EE-4F08-BEF9-D3454FA69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4495" y="327697502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216320</xdr:colOff>
      <xdr:row>2045</xdr:row>
      <xdr:rowOff>1463</xdr:rowOff>
    </xdr:from>
    <xdr:to>
      <xdr:col>7</xdr:col>
      <xdr:colOff>787820</xdr:colOff>
      <xdr:row>2048</xdr:row>
      <xdr:rowOff>17544</xdr:rowOff>
    </xdr:to>
    <xdr:pic>
      <xdr:nvPicPr>
        <xdr:cNvPr id="187" name="Image 5">
          <a:extLst>
            <a:ext uri="{FF2B5EF4-FFF2-40B4-BE49-F238E27FC236}">
              <a16:creationId xmlns:a16="http://schemas.microsoft.com/office/drawing/2014/main" id="{18D20050-BE30-4C14-839A-EBEB20998CF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438" y="327650257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202289</xdr:colOff>
      <xdr:row>2103</xdr:row>
      <xdr:rowOff>59914</xdr:rowOff>
    </xdr:from>
    <xdr:to>
      <xdr:col>1</xdr:col>
      <xdr:colOff>885263</xdr:colOff>
      <xdr:row>2106</xdr:row>
      <xdr:rowOff>112061</xdr:rowOff>
    </xdr:to>
    <xdr:pic>
      <xdr:nvPicPr>
        <xdr:cNvPr id="188" name="1 Imagen" descr="Escudo del Ecuador.jpg">
          <a:extLst>
            <a:ext uri="{FF2B5EF4-FFF2-40B4-BE49-F238E27FC236}">
              <a16:creationId xmlns:a16="http://schemas.microsoft.com/office/drawing/2014/main" id="{64AB9503-D9B6-428D-93A3-BBC2C957F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4495" y="337233708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216320</xdr:colOff>
      <xdr:row>2103</xdr:row>
      <xdr:rowOff>12669</xdr:rowOff>
    </xdr:from>
    <xdr:to>
      <xdr:col>7</xdr:col>
      <xdr:colOff>787820</xdr:colOff>
      <xdr:row>2106</xdr:row>
      <xdr:rowOff>28750</xdr:rowOff>
    </xdr:to>
    <xdr:pic>
      <xdr:nvPicPr>
        <xdr:cNvPr id="189" name="Image 5">
          <a:extLst>
            <a:ext uri="{FF2B5EF4-FFF2-40B4-BE49-F238E27FC236}">
              <a16:creationId xmlns:a16="http://schemas.microsoft.com/office/drawing/2014/main" id="{9A7A419C-1F4D-487E-9E4B-F77A3754043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438" y="337186463"/>
          <a:ext cx="571500" cy="654816"/>
        </a:xfrm>
        <a:prstGeom prst="rect">
          <a:avLst/>
        </a:prstGeom>
      </xdr:spPr>
    </xdr:pic>
    <xdr:clientData/>
  </xdr:twoCellAnchor>
  <xdr:twoCellAnchor>
    <xdr:from>
      <xdr:col>1</xdr:col>
      <xdr:colOff>325555</xdr:colOff>
      <xdr:row>299</xdr:row>
      <xdr:rowOff>48707</xdr:rowOff>
    </xdr:from>
    <xdr:to>
      <xdr:col>1</xdr:col>
      <xdr:colOff>1008529</xdr:colOff>
      <xdr:row>302</xdr:row>
      <xdr:rowOff>100853</xdr:rowOff>
    </xdr:to>
    <xdr:pic>
      <xdr:nvPicPr>
        <xdr:cNvPr id="104" name="1 Imagen" descr="Escudo del Ecuador.jpg">
          <a:extLst>
            <a:ext uri="{FF2B5EF4-FFF2-40B4-BE49-F238E27FC236}">
              <a16:creationId xmlns:a16="http://schemas.microsoft.com/office/drawing/2014/main" id="{98EB5CF9-A891-4BA8-B8E8-1E094A23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7761" y="49433031"/>
          <a:ext cx="682974" cy="690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249940</xdr:colOff>
      <xdr:row>299</xdr:row>
      <xdr:rowOff>23874</xdr:rowOff>
    </xdr:from>
    <xdr:ext cx="571500" cy="654816"/>
    <xdr:pic>
      <xdr:nvPicPr>
        <xdr:cNvPr id="105" name="Image 5">
          <a:extLst>
            <a:ext uri="{FF2B5EF4-FFF2-40B4-BE49-F238E27FC236}">
              <a16:creationId xmlns:a16="http://schemas.microsoft.com/office/drawing/2014/main" id="{96D88112-103B-4A0D-8D2E-83C45889421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9058" y="49408198"/>
          <a:ext cx="571500" cy="654816"/>
        </a:xfrm>
        <a:prstGeom prst="rect">
          <a:avLst/>
        </a:prstGeom>
      </xdr:spPr>
    </xdr:pic>
    <xdr:clientData/>
  </xdr:oneCellAnchor>
  <xdr:twoCellAnchor>
    <xdr:from>
      <xdr:col>1</xdr:col>
      <xdr:colOff>291936</xdr:colOff>
      <xdr:row>1357</xdr:row>
      <xdr:rowOff>26296</xdr:rowOff>
    </xdr:from>
    <xdr:to>
      <xdr:col>1</xdr:col>
      <xdr:colOff>974910</xdr:colOff>
      <xdr:row>1360</xdr:row>
      <xdr:rowOff>78442</xdr:rowOff>
    </xdr:to>
    <xdr:pic>
      <xdr:nvPicPr>
        <xdr:cNvPr id="112" name="1 Imagen" descr="Escudo del Ecuador.jpg">
          <a:extLst>
            <a:ext uri="{FF2B5EF4-FFF2-40B4-BE49-F238E27FC236}">
              <a16:creationId xmlns:a16="http://schemas.microsoft.com/office/drawing/2014/main" id="{0FFDF84A-FD4B-4D9C-98CD-5F8269A6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2461" y="219377521"/>
          <a:ext cx="682974" cy="6998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182703</xdr:colOff>
      <xdr:row>1356</xdr:row>
      <xdr:rowOff>147139</xdr:rowOff>
    </xdr:from>
    <xdr:ext cx="571500" cy="668823"/>
    <xdr:pic>
      <xdr:nvPicPr>
        <xdr:cNvPr id="113" name="Image 5">
          <a:extLst>
            <a:ext uri="{FF2B5EF4-FFF2-40B4-BE49-F238E27FC236}">
              <a16:creationId xmlns:a16="http://schemas.microsoft.com/office/drawing/2014/main" id="{E973FB2F-E0D3-490C-A1C6-662F4DFB984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5828" y="219336439"/>
          <a:ext cx="571500" cy="668823"/>
        </a:xfrm>
        <a:prstGeom prst="rect">
          <a:avLst/>
        </a:prstGeom>
      </xdr:spPr>
    </xdr:pic>
    <xdr:clientData/>
  </xdr:oneCellAnchor>
  <xdr:twoCellAnchor>
    <xdr:from>
      <xdr:col>1</xdr:col>
      <xdr:colOff>202289</xdr:colOff>
      <xdr:row>2161</xdr:row>
      <xdr:rowOff>59914</xdr:rowOff>
    </xdr:from>
    <xdr:to>
      <xdr:col>1</xdr:col>
      <xdr:colOff>885263</xdr:colOff>
      <xdr:row>2164</xdr:row>
      <xdr:rowOff>112061</xdr:rowOff>
    </xdr:to>
    <xdr:pic>
      <xdr:nvPicPr>
        <xdr:cNvPr id="109" name="1 Imagen" descr="Escudo del Ecuador.jpg">
          <a:extLst>
            <a:ext uri="{FF2B5EF4-FFF2-40B4-BE49-F238E27FC236}">
              <a16:creationId xmlns:a16="http://schemas.microsoft.com/office/drawing/2014/main" id="{E718F255-196C-4F8E-BC5B-3ABD3240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814" y="355113814"/>
          <a:ext cx="682974" cy="6998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216320</xdr:colOff>
      <xdr:row>2161</xdr:row>
      <xdr:rowOff>12669</xdr:rowOff>
    </xdr:from>
    <xdr:ext cx="571500" cy="663781"/>
    <xdr:pic>
      <xdr:nvPicPr>
        <xdr:cNvPr id="115" name="Image 5">
          <a:extLst>
            <a:ext uri="{FF2B5EF4-FFF2-40B4-BE49-F238E27FC236}">
              <a16:creationId xmlns:a16="http://schemas.microsoft.com/office/drawing/2014/main" id="{686B6A41-D818-46A5-8C30-D397F8903EB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9445" y="355066569"/>
          <a:ext cx="571500" cy="663781"/>
        </a:xfrm>
        <a:prstGeom prst="rect">
          <a:avLst/>
        </a:prstGeom>
      </xdr:spPr>
    </xdr:pic>
    <xdr:clientData/>
  </xdr:oneCellAnchor>
  <xdr:twoCellAnchor>
    <xdr:from>
      <xdr:col>1</xdr:col>
      <xdr:colOff>202289</xdr:colOff>
      <xdr:row>2219</xdr:row>
      <xdr:rowOff>59914</xdr:rowOff>
    </xdr:from>
    <xdr:to>
      <xdr:col>1</xdr:col>
      <xdr:colOff>885263</xdr:colOff>
      <xdr:row>2222</xdr:row>
      <xdr:rowOff>112061</xdr:rowOff>
    </xdr:to>
    <xdr:pic>
      <xdr:nvPicPr>
        <xdr:cNvPr id="116" name="1 Imagen" descr="Escudo del Ecuador.jpg">
          <a:extLst>
            <a:ext uri="{FF2B5EF4-FFF2-40B4-BE49-F238E27FC236}">
              <a16:creationId xmlns:a16="http://schemas.microsoft.com/office/drawing/2014/main" id="{861089CE-8517-4E48-8837-34303A92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814" y="364886464"/>
          <a:ext cx="682974" cy="6998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216320</xdr:colOff>
      <xdr:row>2219</xdr:row>
      <xdr:rowOff>12669</xdr:rowOff>
    </xdr:from>
    <xdr:ext cx="571500" cy="663781"/>
    <xdr:pic>
      <xdr:nvPicPr>
        <xdr:cNvPr id="118" name="Image 5">
          <a:extLst>
            <a:ext uri="{FF2B5EF4-FFF2-40B4-BE49-F238E27FC236}">
              <a16:creationId xmlns:a16="http://schemas.microsoft.com/office/drawing/2014/main" id="{9572BBAE-EC5B-4E24-B697-8085D7006F3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9445" y="364839219"/>
          <a:ext cx="571500" cy="663781"/>
        </a:xfrm>
        <a:prstGeom prst="rect">
          <a:avLst/>
        </a:prstGeom>
      </xdr:spPr>
    </xdr:pic>
    <xdr:clientData/>
  </xdr:oneCellAnchor>
  <xdr:twoCellAnchor>
    <xdr:from>
      <xdr:col>1</xdr:col>
      <xdr:colOff>202289</xdr:colOff>
      <xdr:row>2331</xdr:row>
      <xdr:rowOff>59914</xdr:rowOff>
    </xdr:from>
    <xdr:to>
      <xdr:col>1</xdr:col>
      <xdr:colOff>885263</xdr:colOff>
      <xdr:row>2334</xdr:row>
      <xdr:rowOff>112061</xdr:rowOff>
    </xdr:to>
    <xdr:pic>
      <xdr:nvPicPr>
        <xdr:cNvPr id="119" name="1 Imagen" descr="Escudo del Ecuador.jpg">
          <a:extLst>
            <a:ext uri="{FF2B5EF4-FFF2-40B4-BE49-F238E27FC236}">
              <a16:creationId xmlns:a16="http://schemas.microsoft.com/office/drawing/2014/main" id="{4F38EF7A-7CCE-4B85-BFEA-9A6327BB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4495" y="365147561"/>
          <a:ext cx="682974" cy="690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216320</xdr:colOff>
      <xdr:row>2331</xdr:row>
      <xdr:rowOff>12669</xdr:rowOff>
    </xdr:from>
    <xdr:ext cx="571500" cy="663781"/>
    <xdr:pic>
      <xdr:nvPicPr>
        <xdr:cNvPr id="136" name="Image 5">
          <a:extLst>
            <a:ext uri="{FF2B5EF4-FFF2-40B4-BE49-F238E27FC236}">
              <a16:creationId xmlns:a16="http://schemas.microsoft.com/office/drawing/2014/main" id="{5C671411-364B-4E23-85CC-EB191C024F6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438" y="365100316"/>
          <a:ext cx="571500" cy="663781"/>
        </a:xfrm>
        <a:prstGeom prst="rect">
          <a:avLst/>
        </a:prstGeom>
      </xdr:spPr>
    </xdr:pic>
    <xdr:clientData/>
  </xdr:oneCellAnchor>
  <xdr:twoCellAnchor>
    <xdr:from>
      <xdr:col>1</xdr:col>
      <xdr:colOff>202289</xdr:colOff>
      <xdr:row>2277</xdr:row>
      <xdr:rowOff>59914</xdr:rowOff>
    </xdr:from>
    <xdr:to>
      <xdr:col>1</xdr:col>
      <xdr:colOff>885263</xdr:colOff>
      <xdr:row>2280</xdr:row>
      <xdr:rowOff>112061</xdr:rowOff>
    </xdr:to>
    <xdr:pic>
      <xdr:nvPicPr>
        <xdr:cNvPr id="137" name="1 Imagen" descr="Escudo del Ecuador.jpg">
          <a:extLst>
            <a:ext uri="{FF2B5EF4-FFF2-40B4-BE49-F238E27FC236}">
              <a16:creationId xmlns:a16="http://schemas.microsoft.com/office/drawing/2014/main" id="{74F5FA36-BA09-46E6-A267-2902116C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814" y="395871289"/>
          <a:ext cx="682974" cy="6998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216320</xdr:colOff>
      <xdr:row>2277</xdr:row>
      <xdr:rowOff>12669</xdr:rowOff>
    </xdr:from>
    <xdr:ext cx="571500" cy="663781"/>
    <xdr:pic>
      <xdr:nvPicPr>
        <xdr:cNvPr id="147" name="Image 5">
          <a:extLst>
            <a:ext uri="{FF2B5EF4-FFF2-40B4-BE49-F238E27FC236}">
              <a16:creationId xmlns:a16="http://schemas.microsoft.com/office/drawing/2014/main" id="{057B0E6C-01F5-4FED-8522-9B64C4433EA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9445" y="395824044"/>
          <a:ext cx="571500" cy="663781"/>
        </a:xfrm>
        <a:prstGeom prst="rect">
          <a:avLst/>
        </a:prstGeom>
      </xdr:spPr>
    </xdr:pic>
    <xdr:clientData/>
  </xdr:oneCellAnchor>
  <xdr:twoCellAnchor>
    <xdr:from>
      <xdr:col>1</xdr:col>
      <xdr:colOff>303142</xdr:colOff>
      <xdr:row>1124</xdr:row>
      <xdr:rowOff>138354</xdr:rowOff>
    </xdr:from>
    <xdr:to>
      <xdr:col>1</xdr:col>
      <xdr:colOff>986116</xdr:colOff>
      <xdr:row>1128</xdr:row>
      <xdr:rowOff>33618</xdr:rowOff>
    </xdr:to>
    <xdr:pic>
      <xdr:nvPicPr>
        <xdr:cNvPr id="124" name="1 Imagen" descr="Escudo del Ecuador.jpg">
          <a:extLst>
            <a:ext uri="{FF2B5EF4-FFF2-40B4-BE49-F238E27FC236}">
              <a16:creationId xmlns:a16="http://schemas.microsoft.com/office/drawing/2014/main" id="{89F162D2-1F4B-48F5-B149-FE676627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667" y="189904929"/>
          <a:ext cx="682974" cy="7048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193909</xdr:colOff>
      <xdr:row>1124</xdr:row>
      <xdr:rowOff>102315</xdr:rowOff>
    </xdr:from>
    <xdr:ext cx="571500" cy="668823"/>
    <xdr:pic>
      <xdr:nvPicPr>
        <xdr:cNvPr id="190" name="Image 5">
          <a:extLst>
            <a:ext uri="{FF2B5EF4-FFF2-40B4-BE49-F238E27FC236}">
              <a16:creationId xmlns:a16="http://schemas.microsoft.com/office/drawing/2014/main" id="{6EBCEC5B-0499-499B-8EAC-343DA321645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7034" y="189868890"/>
          <a:ext cx="571500" cy="668823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190500</xdr:colOff>
      <xdr:row>496</xdr:row>
      <xdr:rowOff>0</xdr:rowOff>
    </xdr:from>
    <xdr:ext cx="2541773" cy="2677427"/>
    <xdr:pic>
      <xdr:nvPicPr>
        <xdr:cNvPr id="2" name="Picture 7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8572500" y="7334250"/>
          <a:ext cx="2541773" cy="2677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974036</xdr:colOff>
      <xdr:row>496</xdr:row>
      <xdr:rowOff>0</xdr:rowOff>
    </xdr:from>
    <xdr:ext cx="1888436" cy="2423905"/>
    <xdr:pic>
      <xdr:nvPicPr>
        <xdr:cNvPr id="152" name="Picture 76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451036" y="38762194"/>
          <a:ext cx="1888436" cy="2423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1046507</xdr:colOff>
      <xdr:row>496</xdr:row>
      <xdr:rowOff>0</xdr:rowOff>
    </xdr:from>
    <xdr:ext cx="1888436" cy="2377108"/>
    <xdr:pic>
      <xdr:nvPicPr>
        <xdr:cNvPr id="153" name="Picture 76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523507" y="64541400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1423071</xdr:colOff>
      <xdr:row>496</xdr:row>
      <xdr:rowOff>0</xdr:rowOff>
    </xdr:from>
    <xdr:ext cx="1888436" cy="2377108"/>
    <xdr:pic>
      <xdr:nvPicPr>
        <xdr:cNvPr id="165" name="Picture 76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900071" y="63950850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17</xdr:col>
      <xdr:colOff>236468</xdr:colOff>
      <xdr:row>496</xdr:row>
      <xdr:rowOff>0</xdr:rowOff>
    </xdr:from>
    <xdr:to>
      <xdr:col>27</xdr:col>
      <xdr:colOff>694795</xdr:colOff>
      <xdr:row>533</xdr:row>
      <xdr:rowOff>53373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B7375A-27D9-41AA-9EED-CF6C15191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95543" y="38288016"/>
          <a:ext cx="8078327" cy="5692173"/>
        </a:xfrm>
        <a:prstGeom prst="rect">
          <a:avLst/>
        </a:prstGeom>
      </xdr:spPr>
    </xdr:pic>
    <xdr:clientData/>
  </xdr:twoCellAnchor>
  <xdr:oneCellAnchor>
    <xdr:from>
      <xdr:col>7</xdr:col>
      <xdr:colOff>1040711</xdr:colOff>
      <xdr:row>496</xdr:row>
      <xdr:rowOff>0</xdr:rowOff>
    </xdr:from>
    <xdr:ext cx="1888436" cy="2377108"/>
    <xdr:pic>
      <xdr:nvPicPr>
        <xdr:cNvPr id="7" name="Picture 76">
          <a:extLst>
            <a:ext uri="{FF2B5EF4-FFF2-40B4-BE49-F238E27FC236}">
              <a16:creationId xmlns:a16="http://schemas.microsoft.com/office/drawing/2014/main" id="{3F0B829D-4C92-4DF1-A99C-80E63366AD6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517711" y="39225607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1040711</xdr:colOff>
      <xdr:row>496</xdr:row>
      <xdr:rowOff>0</xdr:rowOff>
    </xdr:from>
    <xdr:ext cx="1888436" cy="2377108"/>
    <xdr:pic>
      <xdr:nvPicPr>
        <xdr:cNvPr id="8" name="Picture 76">
          <a:extLst>
            <a:ext uri="{FF2B5EF4-FFF2-40B4-BE49-F238E27FC236}">
              <a16:creationId xmlns:a16="http://schemas.microsoft.com/office/drawing/2014/main" id="{215DC6E1-D2C2-4639-AADB-F14F3209648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517711" y="76563607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1040711</xdr:colOff>
      <xdr:row>496</xdr:row>
      <xdr:rowOff>0</xdr:rowOff>
    </xdr:from>
    <xdr:ext cx="1888436" cy="2377108"/>
    <xdr:pic>
      <xdr:nvPicPr>
        <xdr:cNvPr id="10" name="Picture 76">
          <a:extLst>
            <a:ext uri="{FF2B5EF4-FFF2-40B4-BE49-F238E27FC236}">
              <a16:creationId xmlns:a16="http://schemas.microsoft.com/office/drawing/2014/main" id="{676E2B9C-B610-4CE0-9C95-571E7C2E735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7517711" y="227557220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1736036</xdr:colOff>
      <xdr:row>496</xdr:row>
      <xdr:rowOff>0</xdr:rowOff>
    </xdr:from>
    <xdr:ext cx="1888436" cy="2377108"/>
    <xdr:pic>
      <xdr:nvPicPr>
        <xdr:cNvPr id="11" name="Picture 76">
          <a:extLst>
            <a:ext uri="{FF2B5EF4-FFF2-40B4-BE49-F238E27FC236}">
              <a16:creationId xmlns:a16="http://schemas.microsoft.com/office/drawing/2014/main" id="{90C9B2D6-390F-4C2F-9F44-D649B7B16C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10" t="40691" r="36981" b="34150"/>
        <a:stretch/>
      </xdr:blipFill>
      <xdr:spPr bwMode="auto">
        <a:xfrm>
          <a:off x="8213036" y="64684275"/>
          <a:ext cx="1888436" cy="237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2036693</xdr:colOff>
      <xdr:row>496</xdr:row>
      <xdr:rowOff>0</xdr:rowOff>
    </xdr:from>
    <xdr:to>
      <xdr:col>15</xdr:col>
      <xdr:colOff>475509</xdr:colOff>
      <xdr:row>529</xdr:row>
      <xdr:rowOff>10228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146EEB3-B46B-4FB2-BC7B-E98F52A53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13693" y="38078466"/>
          <a:ext cx="6563641" cy="5039428"/>
        </a:xfrm>
        <a:prstGeom prst="rect">
          <a:avLst/>
        </a:prstGeom>
      </xdr:spPr>
    </xdr:pic>
    <xdr:clientData/>
  </xdr:twoCellAnchor>
  <xdr:twoCellAnchor editAs="oneCell">
    <xdr:from>
      <xdr:col>8</xdr:col>
      <xdr:colOff>561975</xdr:colOff>
      <xdr:row>187</xdr:row>
      <xdr:rowOff>123825</xdr:rowOff>
    </xdr:from>
    <xdr:to>
      <xdr:col>24</xdr:col>
      <xdr:colOff>712749</xdr:colOff>
      <xdr:row>227</xdr:row>
      <xdr:rowOff>151486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209D8E1-9A32-463E-89E9-42DF21070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572500" y="35528250"/>
          <a:ext cx="13009524" cy="7314286"/>
        </a:xfrm>
        <a:prstGeom prst="rect">
          <a:avLst/>
        </a:prstGeom>
      </xdr:spPr>
    </xdr:pic>
    <xdr:clientData/>
  </xdr:twoCellAnchor>
  <xdr:twoCellAnchor editAs="oneCell">
    <xdr:from>
      <xdr:col>7</xdr:col>
      <xdr:colOff>466725</xdr:colOff>
      <xdr:row>183</xdr:row>
      <xdr:rowOff>28575</xdr:rowOff>
    </xdr:from>
    <xdr:to>
      <xdr:col>22</xdr:col>
      <xdr:colOff>17424</xdr:colOff>
      <xdr:row>225</xdr:row>
      <xdr:rowOff>132436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2B9E60D-B3C5-460C-8C7F-166B6D60E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53175" y="34823400"/>
          <a:ext cx="13009524" cy="73142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1724025</xdr:colOff>
      <xdr:row>3</xdr:row>
      <xdr:rowOff>314325</xdr:rowOff>
    </xdr:from>
    <xdr:to>
      <xdr:col>3</xdr:col>
      <xdr:colOff>1724025</xdr:colOff>
      <xdr:row>5</xdr:row>
      <xdr:rowOff>133350</xdr:rowOff>
    </xdr:to>
    <xdr:pic>
      <xdr:nvPicPr>
        <xdr:cNvPr id="1454982" name="7 Imagen" descr="Escudo del Ecuador.jpg">
          <a:extLst>
            <a:ext uri="{FF2B5EF4-FFF2-40B4-BE49-F238E27FC236}">
              <a16:creationId xmlns:a16="http://schemas.microsoft.com/office/drawing/2014/main" id="{00000000-0008-0000-0500-00008633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95725" y="800100"/>
          <a:ext cx="0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875476</xdr:colOff>
      <xdr:row>3</xdr:row>
      <xdr:rowOff>340179</xdr:rowOff>
    </xdr:from>
    <xdr:to>
      <xdr:col>2</xdr:col>
      <xdr:colOff>995461</xdr:colOff>
      <xdr:row>6</xdr:row>
      <xdr:rowOff>176893</xdr:rowOff>
    </xdr:to>
    <xdr:pic>
      <xdr:nvPicPr>
        <xdr:cNvPr id="1454983" name="1 Imagen" descr="Escudo del Ecuador.jpg">
          <a:extLst>
            <a:ext uri="{FF2B5EF4-FFF2-40B4-BE49-F238E27FC236}">
              <a16:creationId xmlns:a16="http://schemas.microsoft.com/office/drawing/2014/main" id="{00000000-0008-0000-0500-00008733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5476" y="830036"/>
          <a:ext cx="1099699" cy="1006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259772</xdr:colOff>
      <xdr:row>3</xdr:row>
      <xdr:rowOff>277092</xdr:rowOff>
    </xdr:from>
    <xdr:to>
      <xdr:col>9</xdr:col>
      <xdr:colOff>173181</xdr:colOff>
      <xdr:row>6</xdr:row>
      <xdr:rowOff>252352</xdr:rowOff>
    </xdr:to>
    <xdr:pic>
      <xdr:nvPicPr>
        <xdr:cNvPr id="5" name="Image 5">
          <a:extLst>
            <a:ext uri="{FF2B5EF4-FFF2-40B4-BE49-F238E27FC236}">
              <a16:creationId xmlns:a16="http://schemas.microsoft.com/office/drawing/2014/main" id="{4D194A9A-5013-4BA7-A7C0-899669D7E91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90863" y="744683"/>
          <a:ext cx="1125682" cy="11429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rgito\D\Mis%20documentos\HOGAR%20LA%20ESPERANZA\ANALISIS%20DE%20PRECIO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ADMINISTRACION%202019-2023\2._PROYECTOS%202020%20X.G\1.-%20PROYECTO%20SESION%20DE%20CONCEJO%202020\2\Users\RAMIREZ\Desktop\analisis%202015%20a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"/>
      <sheetName val="ADMINISTRATIVO"/>
      <sheetName val="BLOQUE 1"/>
      <sheetName val="BLOQUE 2"/>
      <sheetName val="BLOQUE 7"/>
      <sheetName val="BLOQUE 8"/>
      <sheetName val="BLOQUE 9"/>
      <sheetName val="BLOQUE 11"/>
      <sheetName val="PU 1-24"/>
      <sheetName val="PU 25-48"/>
      <sheetName val="PU 49-74"/>
      <sheetName val="PU 75-99"/>
      <sheetName val="PU 101-125"/>
      <sheetName val="PU 126-149"/>
      <sheetName val="PU 151-175"/>
      <sheetName val="EQUIPO"/>
      <sheetName val="MANO"/>
      <sheetName val="MATERIAL"/>
      <sheetName val="CRONO"/>
      <sheetName val="CUADROVALORES"/>
      <sheetName val="detal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3">
          <cell r="A3">
            <v>1</v>
          </cell>
          <cell r="B3" t="str">
            <v xml:space="preserve">CHOFER </v>
          </cell>
          <cell r="C3">
            <v>1.3</v>
          </cell>
        </row>
        <row r="4">
          <cell r="A4">
            <v>2</v>
          </cell>
          <cell r="B4" t="str">
            <v xml:space="preserve">PEON </v>
          </cell>
          <cell r="C4">
            <v>1.1000000000000001</v>
          </cell>
        </row>
        <row r="5">
          <cell r="A5">
            <v>3</v>
          </cell>
          <cell r="B5" t="str">
            <v xml:space="preserve">AYUDANTE </v>
          </cell>
          <cell r="C5">
            <v>1.1100000000000001</v>
          </cell>
        </row>
        <row r="6">
          <cell r="A6">
            <v>4</v>
          </cell>
          <cell r="B6" t="str">
            <v xml:space="preserve">ALBAÑIL </v>
          </cell>
          <cell r="C6">
            <v>1.42</v>
          </cell>
        </row>
        <row r="7">
          <cell r="A7">
            <v>5</v>
          </cell>
          <cell r="B7" t="str">
            <v xml:space="preserve">PLOMERO </v>
          </cell>
          <cell r="C7">
            <v>1.42</v>
          </cell>
        </row>
        <row r="8">
          <cell r="A8">
            <v>6</v>
          </cell>
          <cell r="B8" t="str">
            <v xml:space="preserve">ELECTRICISTAL </v>
          </cell>
          <cell r="C8">
            <v>1.42</v>
          </cell>
        </row>
        <row r="9">
          <cell r="A9">
            <v>7</v>
          </cell>
          <cell r="B9" t="str">
            <v xml:space="preserve">PINTOR </v>
          </cell>
          <cell r="C9">
            <v>1.42</v>
          </cell>
        </row>
        <row r="10">
          <cell r="A10">
            <v>8</v>
          </cell>
          <cell r="B10" t="str">
            <v xml:space="preserve">CADENERO </v>
          </cell>
          <cell r="C10">
            <v>1.42</v>
          </cell>
        </row>
        <row r="11">
          <cell r="A11">
            <v>9</v>
          </cell>
          <cell r="B11" t="str">
            <v xml:space="preserve">OERADOR E. LIVIANO </v>
          </cell>
          <cell r="C11">
            <v>1.42</v>
          </cell>
        </row>
        <row r="12">
          <cell r="A12">
            <v>10</v>
          </cell>
          <cell r="B12" t="str">
            <v xml:space="preserve">CARPINTERO </v>
          </cell>
          <cell r="C12">
            <v>1.42</v>
          </cell>
        </row>
        <row r="13">
          <cell r="A13">
            <v>11</v>
          </cell>
          <cell r="B13" t="str">
            <v>FIERRERO</v>
          </cell>
          <cell r="C13">
            <v>1.42</v>
          </cell>
        </row>
        <row r="14">
          <cell r="A14">
            <v>12</v>
          </cell>
          <cell r="B14" t="str">
            <v xml:space="preserve">CERRAJERO </v>
          </cell>
          <cell r="C14">
            <v>1.42</v>
          </cell>
        </row>
        <row r="15">
          <cell r="A15">
            <v>13</v>
          </cell>
          <cell r="B15" t="str">
            <v xml:space="preserve">INSTALADOR </v>
          </cell>
          <cell r="C15">
            <v>1.42</v>
          </cell>
        </row>
        <row r="16">
          <cell r="A16">
            <v>14</v>
          </cell>
          <cell r="B16" t="str">
            <v>MAESTRO MAYOR</v>
          </cell>
          <cell r="C16">
            <v>1.94</v>
          </cell>
        </row>
        <row r="17">
          <cell r="A17">
            <v>15</v>
          </cell>
          <cell r="B17" t="str">
            <v xml:space="preserve">OPERADOR RETROEXCAV. </v>
          </cell>
          <cell r="C17">
            <v>1.55</v>
          </cell>
        </row>
        <row r="18">
          <cell r="A18">
            <v>16</v>
          </cell>
          <cell r="B18" t="str">
            <v xml:space="preserve">OPERADOR RODILLO </v>
          </cell>
          <cell r="C18">
            <v>1.55</v>
          </cell>
        </row>
        <row r="19">
          <cell r="A19">
            <v>17</v>
          </cell>
          <cell r="B19" t="str">
            <v>OPERADOR MOTONIVAL.</v>
          </cell>
          <cell r="C19">
            <v>1.55</v>
          </cell>
        </row>
        <row r="20">
          <cell r="A20">
            <v>18</v>
          </cell>
          <cell r="B20" t="str">
            <v xml:space="preserve">OPERADOR CARGADORA </v>
          </cell>
          <cell r="C20">
            <v>1.55</v>
          </cell>
        </row>
        <row r="21">
          <cell r="A21">
            <v>19</v>
          </cell>
          <cell r="B21" t="str">
            <v xml:space="preserve">OPER.ACABADO CARP. ASF. </v>
          </cell>
          <cell r="C21">
            <v>1.55</v>
          </cell>
        </row>
        <row r="22">
          <cell r="A22">
            <v>20</v>
          </cell>
          <cell r="B22" t="str">
            <v xml:space="preserve">TOPOGRAFO </v>
          </cell>
          <cell r="C22">
            <v>1.42</v>
          </cell>
        </row>
      </sheetData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  ANALISIS  "/>
      <sheetName val="CANTIDADES"/>
      <sheetName val="CRONOGRAMAS"/>
      <sheetName val="MANO DE OBRA"/>
      <sheetName val="MATERIALES"/>
      <sheetName val="FORMA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Peon  (estr.ocp. E2)</v>
          </cell>
        </row>
        <row r="6">
          <cell r="C6" t="str">
            <v>Ayudante  (estr.ocp. E2) cat.II</v>
          </cell>
        </row>
        <row r="7">
          <cell r="C7" t="str">
            <v>Albañil  (estr.ocp. D2) cat III</v>
          </cell>
        </row>
        <row r="8">
          <cell r="C8" t="str">
            <v>Carpintero  (estr.ocp. D2) cat III</v>
          </cell>
        </row>
        <row r="9">
          <cell r="C9" t="str">
            <v>Fierrero  (estr.ocp. D2) cat III</v>
          </cell>
        </row>
        <row r="10">
          <cell r="C10" t="str">
            <v>Pintor  (estr.ocp. D2) cat.III</v>
          </cell>
        </row>
        <row r="11">
          <cell r="C11" t="str">
            <v>Electricista  (estr.ocp. D2) cat.III</v>
          </cell>
        </row>
        <row r="12">
          <cell r="C12" t="str">
            <v>Plomero  (estr.ocp. D2) catIII</v>
          </cell>
        </row>
        <row r="13">
          <cell r="C13" t="str">
            <v>Instalador  (estr.ocp. D2) cat.III</v>
          </cell>
        </row>
        <row r="14">
          <cell r="C14" t="str">
            <v>Techador  (estr.ocp. D2) cat.III</v>
          </cell>
        </row>
        <row r="15">
          <cell r="C15" t="str">
            <v>Maestro   (estr.ocp. C1)</v>
          </cell>
        </row>
        <row r="16">
          <cell r="C16" t="str">
            <v xml:space="preserve">OP. Retroexcavadora </v>
          </cell>
        </row>
        <row r="17">
          <cell r="C17" t="str">
            <v>OP. Motoniveladora</v>
          </cell>
        </row>
        <row r="18">
          <cell r="C18" t="str">
            <v>OP. Excavadora/Motoniveladora</v>
          </cell>
        </row>
        <row r="19">
          <cell r="C19" t="str">
            <v>OP. Tractor / Grua</v>
          </cell>
        </row>
        <row r="20">
          <cell r="C20" t="str">
            <v>Operador I</v>
          </cell>
        </row>
        <row r="21">
          <cell r="C21" t="str">
            <v>OP. Cargadora Frontal</v>
          </cell>
        </row>
        <row r="22">
          <cell r="C22" t="str">
            <v>OP. Rodillo</v>
          </cell>
        </row>
        <row r="23">
          <cell r="C23" t="str">
            <v>OP. Martillo Neomatico</v>
          </cell>
        </row>
        <row r="24">
          <cell r="C24" t="str">
            <v>OP. Compresor</v>
          </cell>
        </row>
        <row r="25">
          <cell r="C25" t="str">
            <v>OP. Escoba, Finisher</v>
          </cell>
        </row>
        <row r="26">
          <cell r="C26" t="str">
            <v>Topografo</v>
          </cell>
        </row>
        <row r="27">
          <cell r="C27" t="str">
            <v>Cadenero</v>
          </cell>
        </row>
        <row r="28">
          <cell r="C28" t="str">
            <v>Soldador ( estr.ocp. C1)</v>
          </cell>
        </row>
        <row r="29">
          <cell r="C29" t="str">
            <v>Ayudante Mec.</v>
          </cell>
        </row>
        <row r="30">
          <cell r="C30" t="str">
            <v>Chofer I</v>
          </cell>
        </row>
        <row r="31">
          <cell r="C31" t="str">
            <v>Chofer tipo E</v>
          </cell>
        </row>
        <row r="32">
          <cell r="C32" t="str">
            <v>Chofer III</v>
          </cell>
        </row>
        <row r="33">
          <cell r="C33" t="str">
            <v>Maestro (estr.ocp. C1)</v>
          </cell>
        </row>
        <row r="38">
          <cell r="C38">
            <v>0</v>
          </cell>
        </row>
      </sheetData>
      <sheetData sheetId="5" refreshError="1">
        <row r="5">
          <cell r="D5" t="str">
            <v>Acero de refuerzo  fy=4200 kg/cm2</v>
          </cell>
          <cell r="E5" t="str">
            <v>kg</v>
          </cell>
          <cell r="F5">
            <v>1.2</v>
          </cell>
        </row>
        <row r="6">
          <cell r="E6" t="str">
            <v>ml</v>
          </cell>
          <cell r="F6">
            <v>0.98</v>
          </cell>
        </row>
        <row r="7">
          <cell r="E7" t="str">
            <v>ml</v>
          </cell>
          <cell r="F7">
            <v>1.01</v>
          </cell>
        </row>
        <row r="8">
          <cell r="E8" t="str">
            <v>m2</v>
          </cell>
          <cell r="F8">
            <v>5.2</v>
          </cell>
        </row>
        <row r="9">
          <cell r="E9" t="str">
            <v>m2</v>
          </cell>
          <cell r="F9">
            <v>1.71</v>
          </cell>
        </row>
        <row r="10">
          <cell r="E10" t="str">
            <v>m2</v>
          </cell>
          <cell r="F10">
            <v>11.58</v>
          </cell>
        </row>
        <row r="11">
          <cell r="E11" t="str">
            <v>kg</v>
          </cell>
          <cell r="F11">
            <v>1.4</v>
          </cell>
        </row>
        <row r="12">
          <cell r="E12" t="str">
            <v>u</v>
          </cell>
          <cell r="F12">
            <v>9.41</v>
          </cell>
        </row>
        <row r="13">
          <cell r="E13" t="str">
            <v>u</v>
          </cell>
          <cell r="F13">
            <v>3.05</v>
          </cell>
        </row>
        <row r="14">
          <cell r="E14" t="str">
            <v>kg</v>
          </cell>
          <cell r="F14">
            <v>1.25</v>
          </cell>
        </row>
        <row r="15">
          <cell r="E15" t="str">
            <v xml:space="preserve">ml.       </v>
          </cell>
          <cell r="F15">
            <v>16.89</v>
          </cell>
        </row>
        <row r="16">
          <cell r="E16" t="str">
            <v xml:space="preserve">ml.       </v>
          </cell>
          <cell r="F16">
            <v>22.65</v>
          </cell>
        </row>
        <row r="17">
          <cell r="E17" t="str">
            <v xml:space="preserve">pza       </v>
          </cell>
          <cell r="F17">
            <v>50</v>
          </cell>
        </row>
        <row r="18">
          <cell r="E18" t="str">
            <v xml:space="preserve">pza       </v>
          </cell>
          <cell r="F18">
            <v>30</v>
          </cell>
        </row>
        <row r="19">
          <cell r="E19">
            <v>0</v>
          </cell>
          <cell r="F19">
            <v>0</v>
          </cell>
        </row>
        <row r="20">
          <cell r="E20" t="str">
            <v>u</v>
          </cell>
          <cell r="F20">
            <v>2.17</v>
          </cell>
        </row>
        <row r="21">
          <cell r="E21" t="str">
            <v>u</v>
          </cell>
          <cell r="F21">
            <v>2.87</v>
          </cell>
        </row>
        <row r="22">
          <cell r="E22" t="str">
            <v>u</v>
          </cell>
          <cell r="F22">
            <v>2.5499999999999998</v>
          </cell>
        </row>
        <row r="23">
          <cell r="E23" t="str">
            <v>u</v>
          </cell>
          <cell r="F23">
            <v>8.7899999999999991</v>
          </cell>
        </row>
        <row r="24">
          <cell r="E24" t="str">
            <v>u</v>
          </cell>
          <cell r="F24">
            <v>8.86</v>
          </cell>
        </row>
        <row r="25">
          <cell r="E25" t="str">
            <v>u</v>
          </cell>
          <cell r="F25">
            <v>12.08</v>
          </cell>
        </row>
        <row r="26">
          <cell r="E26" t="str">
            <v>u</v>
          </cell>
          <cell r="F26">
            <v>5.85</v>
          </cell>
        </row>
        <row r="27">
          <cell r="E27" t="str">
            <v>u</v>
          </cell>
          <cell r="F27">
            <v>5.99</v>
          </cell>
        </row>
        <row r="28">
          <cell r="E28" t="str">
            <v>u</v>
          </cell>
          <cell r="F28">
            <v>6.98</v>
          </cell>
        </row>
        <row r="29">
          <cell r="E29" t="str">
            <v>u</v>
          </cell>
          <cell r="F29">
            <v>7.88</v>
          </cell>
        </row>
        <row r="30">
          <cell r="E30" t="str">
            <v>u</v>
          </cell>
          <cell r="F30">
            <v>12.25</v>
          </cell>
        </row>
        <row r="31">
          <cell r="E31" t="str">
            <v>u</v>
          </cell>
          <cell r="F31">
            <v>10.119999999999999</v>
          </cell>
        </row>
        <row r="32">
          <cell r="E32" t="str">
            <v>u</v>
          </cell>
          <cell r="F32">
            <v>7.96</v>
          </cell>
        </row>
        <row r="33">
          <cell r="E33" t="str">
            <v>u</v>
          </cell>
          <cell r="F33">
            <v>10</v>
          </cell>
        </row>
        <row r="34">
          <cell r="E34" t="str">
            <v>u</v>
          </cell>
          <cell r="F34">
            <v>14.85</v>
          </cell>
        </row>
        <row r="35">
          <cell r="E35" t="str">
            <v>u</v>
          </cell>
          <cell r="F35">
            <v>14.25</v>
          </cell>
        </row>
        <row r="36">
          <cell r="E36" t="str">
            <v>u</v>
          </cell>
          <cell r="F36">
            <v>32.33</v>
          </cell>
        </row>
        <row r="37">
          <cell r="E37" t="str">
            <v>u</v>
          </cell>
          <cell r="F37">
            <v>4.08</v>
          </cell>
        </row>
        <row r="38">
          <cell r="E38" t="str">
            <v>u</v>
          </cell>
          <cell r="F38">
            <v>5.85</v>
          </cell>
        </row>
        <row r="39">
          <cell r="E39" t="str">
            <v>u</v>
          </cell>
          <cell r="F39">
            <v>6.32</v>
          </cell>
        </row>
        <row r="40">
          <cell r="E40" t="str">
            <v>u</v>
          </cell>
          <cell r="F40">
            <v>9.15</v>
          </cell>
        </row>
        <row r="41">
          <cell r="E41" t="str">
            <v>u</v>
          </cell>
          <cell r="F41">
            <v>11.7</v>
          </cell>
        </row>
        <row r="42">
          <cell r="E42" t="str">
            <v>u</v>
          </cell>
          <cell r="F42">
            <v>15.15</v>
          </cell>
        </row>
        <row r="43">
          <cell r="E43" t="str">
            <v>u</v>
          </cell>
          <cell r="F43">
            <v>17.79</v>
          </cell>
        </row>
        <row r="44">
          <cell r="E44" t="str">
            <v>u</v>
          </cell>
          <cell r="F44">
            <v>8.6</v>
          </cell>
        </row>
        <row r="45">
          <cell r="E45" t="str">
            <v>u</v>
          </cell>
          <cell r="F45">
            <v>11.04</v>
          </cell>
        </row>
        <row r="46">
          <cell r="E46" t="str">
            <v>u</v>
          </cell>
          <cell r="F46">
            <v>14.87</v>
          </cell>
        </row>
        <row r="47">
          <cell r="E47" t="str">
            <v>u</v>
          </cell>
          <cell r="F47">
            <v>19.010000000000002</v>
          </cell>
        </row>
        <row r="48">
          <cell r="E48" t="str">
            <v>u</v>
          </cell>
          <cell r="F48">
            <v>11.23</v>
          </cell>
        </row>
        <row r="49">
          <cell r="E49" t="str">
            <v>u</v>
          </cell>
          <cell r="F49">
            <v>12.86</v>
          </cell>
        </row>
        <row r="50">
          <cell r="E50" t="str">
            <v>u</v>
          </cell>
          <cell r="F50">
            <v>16.84</v>
          </cell>
        </row>
        <row r="51">
          <cell r="E51" t="str">
            <v>u</v>
          </cell>
          <cell r="F51">
            <v>21.62</v>
          </cell>
        </row>
        <row r="52">
          <cell r="E52" t="str">
            <v>u</v>
          </cell>
          <cell r="F52">
            <v>21.87</v>
          </cell>
        </row>
        <row r="53">
          <cell r="E53" t="str">
            <v>u</v>
          </cell>
          <cell r="F53">
            <v>9.68</v>
          </cell>
        </row>
        <row r="54">
          <cell r="E54" t="str">
            <v>u</v>
          </cell>
          <cell r="F54">
            <v>14.35</v>
          </cell>
        </row>
        <row r="55">
          <cell r="E55" t="str">
            <v>u</v>
          </cell>
          <cell r="F55">
            <v>24.21</v>
          </cell>
        </row>
        <row r="56">
          <cell r="E56" t="str">
            <v>u</v>
          </cell>
          <cell r="F56">
            <v>11.68</v>
          </cell>
        </row>
        <row r="57">
          <cell r="E57" t="str">
            <v>u</v>
          </cell>
          <cell r="F57">
            <v>17.309999999999999</v>
          </cell>
        </row>
        <row r="58">
          <cell r="E58" t="str">
            <v>u</v>
          </cell>
          <cell r="F58">
            <v>20.9</v>
          </cell>
        </row>
        <row r="59">
          <cell r="E59" t="str">
            <v>u</v>
          </cell>
          <cell r="F59">
            <v>29.3</v>
          </cell>
        </row>
        <row r="60">
          <cell r="E60" t="str">
            <v>u</v>
          </cell>
          <cell r="F60">
            <v>15.646231155778894</v>
          </cell>
        </row>
        <row r="61">
          <cell r="E61" t="str">
            <v>u</v>
          </cell>
          <cell r="F61">
            <v>22.568844221105529</v>
          </cell>
        </row>
        <row r="62">
          <cell r="E62" t="str">
            <v>u</v>
          </cell>
          <cell r="F62">
            <v>22.793969849246231</v>
          </cell>
        </row>
        <row r="63">
          <cell r="E63" t="str">
            <v>u</v>
          </cell>
          <cell r="F63">
            <v>19.1356783919598</v>
          </cell>
        </row>
        <row r="64">
          <cell r="E64" t="str">
            <v>u</v>
          </cell>
          <cell r="F64">
            <v>27.69</v>
          </cell>
        </row>
        <row r="65">
          <cell r="E65" t="str">
            <v>u</v>
          </cell>
          <cell r="F65">
            <v>36.02010050251257</v>
          </cell>
        </row>
        <row r="66">
          <cell r="E66" t="str">
            <v>u</v>
          </cell>
          <cell r="F66">
            <v>23.581909547738697</v>
          </cell>
        </row>
        <row r="67">
          <cell r="E67" t="str">
            <v>u</v>
          </cell>
          <cell r="F67">
            <v>34.500502512562818</v>
          </cell>
        </row>
        <row r="68">
          <cell r="E68" t="str">
            <v>u</v>
          </cell>
          <cell r="F68">
            <v>44.856281407035176</v>
          </cell>
        </row>
        <row r="69">
          <cell r="E69" t="str">
            <v>u</v>
          </cell>
          <cell r="F69">
            <v>21.386934673366834</v>
          </cell>
        </row>
        <row r="70">
          <cell r="E70" t="str">
            <v>u</v>
          </cell>
          <cell r="F70">
            <v>31.17989949748744</v>
          </cell>
        </row>
        <row r="71">
          <cell r="E71" t="str">
            <v>u</v>
          </cell>
          <cell r="F71">
            <v>40.41005025125628</v>
          </cell>
        </row>
        <row r="72">
          <cell r="E72" t="str">
            <v>u</v>
          </cell>
          <cell r="F72">
            <v>57.35</v>
          </cell>
        </row>
        <row r="73">
          <cell r="E73" t="str">
            <v>u.</v>
          </cell>
          <cell r="F73">
            <v>33.65</v>
          </cell>
        </row>
        <row r="74">
          <cell r="E74" t="str">
            <v>u</v>
          </cell>
          <cell r="F74">
            <v>4.34</v>
          </cell>
        </row>
        <row r="75">
          <cell r="E75" t="str">
            <v>u</v>
          </cell>
          <cell r="F75">
            <v>0.99</v>
          </cell>
        </row>
        <row r="76">
          <cell r="E76" t="str">
            <v>u</v>
          </cell>
          <cell r="F76">
            <v>1.24</v>
          </cell>
        </row>
        <row r="77">
          <cell r="E77" t="str">
            <v>u</v>
          </cell>
          <cell r="F77">
            <v>1.81</v>
          </cell>
        </row>
        <row r="78">
          <cell r="E78" t="str">
            <v>u</v>
          </cell>
          <cell r="F78">
            <v>2.0299999999999998</v>
          </cell>
        </row>
        <row r="79">
          <cell r="E79" t="str">
            <v>u</v>
          </cell>
          <cell r="F79">
            <v>2.71</v>
          </cell>
        </row>
        <row r="80">
          <cell r="E80" t="str">
            <v>u</v>
          </cell>
          <cell r="F80">
            <v>15.14</v>
          </cell>
        </row>
        <row r="81">
          <cell r="E81" t="str">
            <v>u</v>
          </cell>
          <cell r="F81">
            <v>8.41</v>
          </cell>
        </row>
        <row r="82">
          <cell r="E82">
            <v>0</v>
          </cell>
          <cell r="F82">
            <v>0</v>
          </cell>
        </row>
        <row r="83">
          <cell r="E83" t="str">
            <v>m2</v>
          </cell>
          <cell r="F83">
            <v>7.86</v>
          </cell>
        </row>
        <row r="84">
          <cell r="E84" t="str">
            <v>m2</v>
          </cell>
          <cell r="F84">
            <v>8.5399999999999991</v>
          </cell>
        </row>
        <row r="85">
          <cell r="E85" t="str">
            <v>m2</v>
          </cell>
          <cell r="F85">
            <v>12.58</v>
          </cell>
        </row>
        <row r="86">
          <cell r="E86" t="str">
            <v>m2</v>
          </cell>
          <cell r="F86">
            <v>11.89</v>
          </cell>
        </row>
        <row r="87">
          <cell r="E87" t="str">
            <v>m2</v>
          </cell>
          <cell r="F87">
            <v>7.59</v>
          </cell>
        </row>
        <row r="88">
          <cell r="E88" t="str">
            <v>m2</v>
          </cell>
          <cell r="F88">
            <v>10.28</v>
          </cell>
        </row>
        <row r="89">
          <cell r="E89" t="str">
            <v>m2</v>
          </cell>
          <cell r="F89">
            <v>14.98</v>
          </cell>
        </row>
        <row r="90">
          <cell r="E90" t="str">
            <v>m2</v>
          </cell>
          <cell r="F90">
            <v>55.98</v>
          </cell>
        </row>
        <row r="91">
          <cell r="E91" t="str">
            <v>m2</v>
          </cell>
          <cell r="F91">
            <v>69.540000000000006</v>
          </cell>
        </row>
        <row r="92">
          <cell r="E92" t="str">
            <v>m2</v>
          </cell>
          <cell r="F92">
            <v>40.21</v>
          </cell>
        </row>
        <row r="93">
          <cell r="E93" t="str">
            <v>m2</v>
          </cell>
          <cell r="F93">
            <v>48.5</v>
          </cell>
        </row>
        <row r="94">
          <cell r="E94" t="str">
            <v>m2</v>
          </cell>
          <cell r="F94">
            <v>59.92</v>
          </cell>
        </row>
        <row r="95">
          <cell r="E95" t="str">
            <v>m2</v>
          </cell>
          <cell r="F95">
            <v>48.12</v>
          </cell>
        </row>
        <row r="96">
          <cell r="E96" t="str">
            <v>m2</v>
          </cell>
          <cell r="F96">
            <v>38.450000000000003</v>
          </cell>
        </row>
        <row r="97">
          <cell r="E97" t="str">
            <v>ml</v>
          </cell>
          <cell r="F97">
            <v>2.1</v>
          </cell>
        </row>
        <row r="98">
          <cell r="E98" t="str">
            <v>ml</v>
          </cell>
          <cell r="F98">
            <v>1.9468800000000002</v>
          </cell>
        </row>
        <row r="99">
          <cell r="E99" t="str">
            <v>ml</v>
          </cell>
          <cell r="F99">
            <v>0.627328</v>
          </cell>
        </row>
        <row r="100">
          <cell r="E100" t="str">
            <v>m2</v>
          </cell>
          <cell r="F100">
            <v>9.5180799999999994</v>
          </cell>
        </row>
        <row r="101">
          <cell r="E101" t="str">
            <v>u</v>
          </cell>
          <cell r="F101">
            <v>1.8720000000000001</v>
          </cell>
        </row>
        <row r="102">
          <cell r="E102" t="str">
            <v>u</v>
          </cell>
          <cell r="F102">
            <v>0.02</v>
          </cell>
        </row>
        <row r="103">
          <cell r="E103">
            <v>0</v>
          </cell>
          <cell r="F103">
            <v>0</v>
          </cell>
        </row>
        <row r="104">
          <cell r="E104" t="str">
            <v>u</v>
          </cell>
          <cell r="F104">
            <v>8.83</v>
          </cell>
        </row>
        <row r="105">
          <cell r="E105" t="str">
            <v>u</v>
          </cell>
          <cell r="F105">
            <v>10.49</v>
          </cell>
        </row>
        <row r="106">
          <cell r="E106" t="str">
            <v>u</v>
          </cell>
          <cell r="F106">
            <v>7</v>
          </cell>
        </row>
        <row r="107">
          <cell r="E107" t="str">
            <v>u</v>
          </cell>
          <cell r="F107">
            <v>12.21</v>
          </cell>
        </row>
        <row r="108">
          <cell r="E108" t="str">
            <v>u</v>
          </cell>
          <cell r="F108">
            <v>11.58</v>
          </cell>
        </row>
        <row r="109">
          <cell r="E109" t="str">
            <v>u</v>
          </cell>
          <cell r="F109">
            <v>11.47</v>
          </cell>
        </row>
        <row r="110">
          <cell r="E110" t="str">
            <v>u</v>
          </cell>
          <cell r="F110">
            <v>11.81</v>
          </cell>
        </row>
        <row r="111">
          <cell r="E111" t="str">
            <v>u</v>
          </cell>
          <cell r="F111">
            <v>11.81</v>
          </cell>
        </row>
        <row r="112">
          <cell r="E112" t="str">
            <v>u</v>
          </cell>
          <cell r="F112">
            <v>7.34</v>
          </cell>
        </row>
        <row r="113">
          <cell r="E113" t="str">
            <v>u</v>
          </cell>
          <cell r="F113">
            <v>10.44</v>
          </cell>
        </row>
        <row r="114">
          <cell r="E114" t="str">
            <v>u</v>
          </cell>
          <cell r="F114">
            <v>12.33</v>
          </cell>
        </row>
        <row r="115">
          <cell r="E115" t="str">
            <v>u</v>
          </cell>
          <cell r="F115">
            <v>11.12</v>
          </cell>
        </row>
        <row r="116">
          <cell r="E116" t="str">
            <v>u</v>
          </cell>
          <cell r="F116">
            <v>5.28</v>
          </cell>
        </row>
        <row r="117">
          <cell r="E117">
            <v>0</v>
          </cell>
          <cell r="F117">
            <v>0</v>
          </cell>
        </row>
        <row r="118">
          <cell r="E118" t="str">
            <v>u</v>
          </cell>
          <cell r="F118">
            <v>11.81</v>
          </cell>
        </row>
        <row r="119">
          <cell r="E119" t="str">
            <v>u</v>
          </cell>
          <cell r="F119">
            <v>10.039999999999999</v>
          </cell>
        </row>
        <row r="120">
          <cell r="E120" t="str">
            <v>u</v>
          </cell>
          <cell r="F120">
            <v>11.01</v>
          </cell>
        </row>
        <row r="121">
          <cell r="E121" t="str">
            <v>u</v>
          </cell>
          <cell r="F121">
            <v>12.33</v>
          </cell>
        </row>
        <row r="122">
          <cell r="E122">
            <v>0</v>
          </cell>
          <cell r="F122">
            <v>0</v>
          </cell>
        </row>
        <row r="123">
          <cell r="E123" t="str">
            <v>u</v>
          </cell>
          <cell r="F123">
            <v>6.25</v>
          </cell>
        </row>
        <row r="124">
          <cell r="E124" t="str">
            <v>u</v>
          </cell>
          <cell r="F124">
            <v>13.88</v>
          </cell>
        </row>
        <row r="125">
          <cell r="E125" t="str">
            <v>u</v>
          </cell>
          <cell r="F125">
            <v>11.53</v>
          </cell>
        </row>
        <row r="126">
          <cell r="E126" t="str">
            <v>u</v>
          </cell>
          <cell r="F126">
            <v>14.16</v>
          </cell>
        </row>
        <row r="127">
          <cell r="E127" t="str">
            <v>u</v>
          </cell>
          <cell r="F127">
            <v>16.34</v>
          </cell>
        </row>
        <row r="128">
          <cell r="E128" t="str">
            <v>u</v>
          </cell>
          <cell r="F128">
            <v>15.2</v>
          </cell>
        </row>
        <row r="129">
          <cell r="E129">
            <v>0</v>
          </cell>
          <cell r="F129">
            <v>0</v>
          </cell>
        </row>
        <row r="130">
          <cell r="E130" t="str">
            <v>u</v>
          </cell>
          <cell r="F130">
            <v>2.7</v>
          </cell>
        </row>
        <row r="131">
          <cell r="E131" t="str">
            <v>u</v>
          </cell>
          <cell r="F131">
            <v>5.0999999999999996</v>
          </cell>
        </row>
        <row r="132">
          <cell r="E132" t="str">
            <v>u</v>
          </cell>
          <cell r="F132">
            <v>10.09</v>
          </cell>
        </row>
        <row r="133">
          <cell r="E133" t="str">
            <v>u</v>
          </cell>
          <cell r="F133">
            <v>1.84</v>
          </cell>
        </row>
        <row r="134">
          <cell r="E134" t="str">
            <v>u</v>
          </cell>
          <cell r="F134">
            <v>13.71</v>
          </cell>
        </row>
        <row r="135">
          <cell r="E135" t="str">
            <v>u</v>
          </cell>
          <cell r="F135">
            <v>10.09</v>
          </cell>
        </row>
        <row r="136">
          <cell r="E136" t="str">
            <v>u</v>
          </cell>
          <cell r="F136">
            <v>2.4700000000000002</v>
          </cell>
        </row>
        <row r="137">
          <cell r="E137">
            <v>0</v>
          </cell>
          <cell r="F137">
            <v>0</v>
          </cell>
        </row>
        <row r="138">
          <cell r="E138" t="str">
            <v>u</v>
          </cell>
          <cell r="F138">
            <v>3.78</v>
          </cell>
        </row>
        <row r="139">
          <cell r="E139" t="str">
            <v>u</v>
          </cell>
          <cell r="F139">
            <v>5.96</v>
          </cell>
        </row>
        <row r="140">
          <cell r="E140" t="str">
            <v>u</v>
          </cell>
          <cell r="F140">
            <v>8.43</v>
          </cell>
        </row>
        <row r="141">
          <cell r="E141" t="str">
            <v>u</v>
          </cell>
          <cell r="F141">
            <v>7.57</v>
          </cell>
        </row>
        <row r="142">
          <cell r="E142" t="str">
            <v>u</v>
          </cell>
          <cell r="F142">
            <v>7.58</v>
          </cell>
        </row>
        <row r="143">
          <cell r="E143" t="str">
            <v>u</v>
          </cell>
          <cell r="F143">
            <v>6.98</v>
          </cell>
        </row>
        <row r="144">
          <cell r="E144" t="str">
            <v>u</v>
          </cell>
          <cell r="F144">
            <v>10.44</v>
          </cell>
        </row>
        <row r="145">
          <cell r="E145" t="str">
            <v>u</v>
          </cell>
          <cell r="F145">
            <v>11.01</v>
          </cell>
        </row>
        <row r="146">
          <cell r="E146" t="str">
            <v>u</v>
          </cell>
          <cell r="F146">
            <v>4.59</v>
          </cell>
        </row>
        <row r="147">
          <cell r="E147">
            <v>0</v>
          </cell>
          <cell r="F147">
            <v>0</v>
          </cell>
        </row>
        <row r="148">
          <cell r="E148" t="str">
            <v>u</v>
          </cell>
          <cell r="F148">
            <v>20.36</v>
          </cell>
        </row>
        <row r="149">
          <cell r="E149" t="str">
            <v>u</v>
          </cell>
          <cell r="F149">
            <v>6.19</v>
          </cell>
        </row>
        <row r="150">
          <cell r="E150" t="str">
            <v>u</v>
          </cell>
          <cell r="F150">
            <v>17.32</v>
          </cell>
        </row>
        <row r="151">
          <cell r="E151" t="str">
            <v>u</v>
          </cell>
          <cell r="F151">
            <v>11.07</v>
          </cell>
        </row>
        <row r="152">
          <cell r="E152">
            <v>0</v>
          </cell>
          <cell r="F152">
            <v>0</v>
          </cell>
        </row>
        <row r="153">
          <cell r="E153" t="str">
            <v>u</v>
          </cell>
          <cell r="F153">
            <v>27.98</v>
          </cell>
        </row>
        <row r="154">
          <cell r="E154" t="str">
            <v>u</v>
          </cell>
          <cell r="F154">
            <v>21.33</v>
          </cell>
        </row>
        <row r="155">
          <cell r="E155" t="str">
            <v>u</v>
          </cell>
          <cell r="F155">
            <v>21.68</v>
          </cell>
        </row>
        <row r="156">
          <cell r="E156" t="str">
            <v>u</v>
          </cell>
          <cell r="F156">
            <v>22.94</v>
          </cell>
        </row>
        <row r="157">
          <cell r="E157" t="str">
            <v>u</v>
          </cell>
          <cell r="F157">
            <v>4.7</v>
          </cell>
        </row>
        <row r="158">
          <cell r="E158" t="str">
            <v>u</v>
          </cell>
          <cell r="F158">
            <v>21.33</v>
          </cell>
        </row>
        <row r="159">
          <cell r="E159" t="str">
            <v>u</v>
          </cell>
          <cell r="F159">
            <v>32.229999999999997</v>
          </cell>
        </row>
        <row r="160">
          <cell r="E160" t="str">
            <v>u</v>
          </cell>
          <cell r="F160">
            <v>31.94</v>
          </cell>
        </row>
        <row r="161">
          <cell r="E161" t="str">
            <v>u</v>
          </cell>
          <cell r="F161">
            <v>55.97</v>
          </cell>
        </row>
        <row r="162">
          <cell r="E162" t="str">
            <v>u</v>
          </cell>
          <cell r="F162">
            <v>7.34</v>
          </cell>
        </row>
        <row r="163">
          <cell r="E163" t="str">
            <v>u</v>
          </cell>
          <cell r="F163">
            <v>9.1199999999999992</v>
          </cell>
        </row>
        <row r="164">
          <cell r="E164" t="str">
            <v>u</v>
          </cell>
          <cell r="F164">
            <v>6.08</v>
          </cell>
        </row>
        <row r="165">
          <cell r="E165" t="str">
            <v>u</v>
          </cell>
          <cell r="F165">
            <v>34.64</v>
          </cell>
        </row>
        <row r="166">
          <cell r="E166" t="str">
            <v>u</v>
          </cell>
          <cell r="F166">
            <v>24.37</v>
          </cell>
        </row>
        <row r="167">
          <cell r="E167">
            <v>0</v>
          </cell>
          <cell r="F167">
            <v>0</v>
          </cell>
        </row>
        <row r="168">
          <cell r="E168" t="str">
            <v>u</v>
          </cell>
          <cell r="F168">
            <v>27.98</v>
          </cell>
        </row>
        <row r="169">
          <cell r="E169" t="str">
            <v>u</v>
          </cell>
          <cell r="F169">
            <v>22.94</v>
          </cell>
        </row>
        <row r="170">
          <cell r="E170" t="str">
            <v>u</v>
          </cell>
          <cell r="F170">
            <v>21.68</v>
          </cell>
        </row>
        <row r="171">
          <cell r="E171" t="str">
            <v>u</v>
          </cell>
          <cell r="F171">
            <v>21.33</v>
          </cell>
        </row>
        <row r="172">
          <cell r="E172">
            <v>0</v>
          </cell>
          <cell r="F172">
            <v>0</v>
          </cell>
        </row>
        <row r="173">
          <cell r="E173" t="str">
            <v>u</v>
          </cell>
          <cell r="F173">
            <v>4.7</v>
          </cell>
        </row>
        <row r="174">
          <cell r="E174" t="str">
            <v>u</v>
          </cell>
          <cell r="F174">
            <v>20.41</v>
          </cell>
        </row>
        <row r="175">
          <cell r="E175" t="str">
            <v>u</v>
          </cell>
          <cell r="F175">
            <v>18.98</v>
          </cell>
        </row>
        <row r="176">
          <cell r="E176" t="str">
            <v>u</v>
          </cell>
          <cell r="F176">
            <v>15.02</v>
          </cell>
        </row>
        <row r="177">
          <cell r="E177" t="str">
            <v>u</v>
          </cell>
          <cell r="F177">
            <v>17.89</v>
          </cell>
        </row>
        <row r="178">
          <cell r="E178" t="str">
            <v>u</v>
          </cell>
          <cell r="F178">
            <v>21.45</v>
          </cell>
        </row>
        <row r="179">
          <cell r="E179" t="str">
            <v>u</v>
          </cell>
          <cell r="F179">
            <v>18.98</v>
          </cell>
        </row>
        <row r="180">
          <cell r="E180" t="str">
            <v>u</v>
          </cell>
          <cell r="F180">
            <v>16.11</v>
          </cell>
        </row>
        <row r="181">
          <cell r="E181" t="str">
            <v>u</v>
          </cell>
          <cell r="F181">
            <v>11.87</v>
          </cell>
        </row>
        <row r="182">
          <cell r="E182" t="str">
            <v>u</v>
          </cell>
          <cell r="F182">
            <v>22.99</v>
          </cell>
        </row>
        <row r="183">
          <cell r="E183" t="str">
            <v>u</v>
          </cell>
          <cell r="F183">
            <v>24.37</v>
          </cell>
        </row>
        <row r="184">
          <cell r="E184" t="str">
            <v>u</v>
          </cell>
          <cell r="F184">
            <v>23.68</v>
          </cell>
        </row>
        <row r="185">
          <cell r="E185" t="str">
            <v>u</v>
          </cell>
          <cell r="F185">
            <v>14.39</v>
          </cell>
        </row>
        <row r="186">
          <cell r="E186" t="str">
            <v>u</v>
          </cell>
          <cell r="F186">
            <v>17.43</v>
          </cell>
        </row>
        <row r="187">
          <cell r="E187">
            <v>0</v>
          </cell>
          <cell r="F187">
            <v>0</v>
          </cell>
        </row>
        <row r="188">
          <cell r="E188" t="str">
            <v>u</v>
          </cell>
          <cell r="F188">
            <v>17.55</v>
          </cell>
        </row>
        <row r="189">
          <cell r="E189" t="str">
            <v>u</v>
          </cell>
          <cell r="F189">
            <v>17.43</v>
          </cell>
        </row>
        <row r="190">
          <cell r="E190" t="str">
            <v>u</v>
          </cell>
          <cell r="F190">
            <v>17.829999999999998</v>
          </cell>
        </row>
        <row r="191">
          <cell r="E191" t="str">
            <v>u</v>
          </cell>
          <cell r="F191">
            <v>16.059999999999999</v>
          </cell>
        </row>
        <row r="192">
          <cell r="E192" t="str">
            <v>u</v>
          </cell>
          <cell r="F192">
            <v>14.97</v>
          </cell>
        </row>
        <row r="193">
          <cell r="E193" t="str">
            <v>u</v>
          </cell>
          <cell r="F193">
            <v>17.78</v>
          </cell>
        </row>
        <row r="194">
          <cell r="E194" t="str">
            <v>u</v>
          </cell>
          <cell r="F194">
            <v>15.71</v>
          </cell>
        </row>
        <row r="195">
          <cell r="E195" t="str">
            <v>u</v>
          </cell>
          <cell r="F195">
            <v>10.210000000000001</v>
          </cell>
        </row>
        <row r="196">
          <cell r="E196" t="str">
            <v>u</v>
          </cell>
          <cell r="F196">
            <v>9.4600000000000009</v>
          </cell>
        </row>
        <row r="197">
          <cell r="E197">
            <v>0</v>
          </cell>
          <cell r="F197">
            <v>0</v>
          </cell>
        </row>
        <row r="198">
          <cell r="E198" t="str">
            <v>u</v>
          </cell>
          <cell r="F198">
            <v>18.809999999999999</v>
          </cell>
        </row>
        <row r="199">
          <cell r="E199" t="str">
            <v>u</v>
          </cell>
          <cell r="F199">
            <v>8.09</v>
          </cell>
        </row>
        <row r="200">
          <cell r="E200" t="str">
            <v>u</v>
          </cell>
          <cell r="F200">
            <v>10.61</v>
          </cell>
        </row>
        <row r="201">
          <cell r="E201" t="str">
            <v>u</v>
          </cell>
          <cell r="F201">
            <v>6.65</v>
          </cell>
        </row>
        <row r="202">
          <cell r="E202" t="str">
            <v>u</v>
          </cell>
          <cell r="F202">
            <v>7.97</v>
          </cell>
        </row>
        <row r="203">
          <cell r="E203" t="str">
            <v>u</v>
          </cell>
          <cell r="F203">
            <v>10.61</v>
          </cell>
        </row>
        <row r="204">
          <cell r="E204" t="str">
            <v>u</v>
          </cell>
          <cell r="F204">
            <v>4.76</v>
          </cell>
        </row>
        <row r="205">
          <cell r="E205" t="str">
            <v>u</v>
          </cell>
          <cell r="F205">
            <v>11.41</v>
          </cell>
        </row>
        <row r="206">
          <cell r="E206">
            <v>0</v>
          </cell>
          <cell r="F206">
            <v>0</v>
          </cell>
        </row>
        <row r="207">
          <cell r="E207" t="str">
            <v>u</v>
          </cell>
          <cell r="F207">
            <v>52.76</v>
          </cell>
        </row>
        <row r="208">
          <cell r="E208" t="str">
            <v>u</v>
          </cell>
          <cell r="F208">
            <v>19.78</v>
          </cell>
        </row>
        <row r="209">
          <cell r="E209" t="str">
            <v>u</v>
          </cell>
          <cell r="F209">
            <v>27.24</v>
          </cell>
        </row>
        <row r="210">
          <cell r="E210" t="str">
            <v>u</v>
          </cell>
          <cell r="F210">
            <v>6.94</v>
          </cell>
        </row>
        <row r="211">
          <cell r="E211" t="str">
            <v>u</v>
          </cell>
          <cell r="F211">
            <v>10.039999999999999</v>
          </cell>
        </row>
        <row r="212">
          <cell r="E212">
            <v>0</v>
          </cell>
          <cell r="F212">
            <v>0</v>
          </cell>
        </row>
        <row r="213">
          <cell r="E213" t="str">
            <v>u</v>
          </cell>
          <cell r="F213">
            <v>18.239999999999998</v>
          </cell>
        </row>
        <row r="214">
          <cell r="E214" t="str">
            <v>u</v>
          </cell>
          <cell r="F214">
            <v>42.95</v>
          </cell>
        </row>
        <row r="215">
          <cell r="E215" t="str">
            <v>u</v>
          </cell>
          <cell r="F215">
            <v>37.04</v>
          </cell>
        </row>
        <row r="216">
          <cell r="E216" t="str">
            <v>u</v>
          </cell>
          <cell r="F216">
            <v>10.26</v>
          </cell>
        </row>
        <row r="217">
          <cell r="E217">
            <v>0</v>
          </cell>
          <cell r="F217">
            <v>0</v>
          </cell>
        </row>
        <row r="218">
          <cell r="E218" t="str">
            <v>u</v>
          </cell>
          <cell r="F218">
            <v>4.24</v>
          </cell>
        </row>
        <row r="219">
          <cell r="E219" t="str">
            <v>u</v>
          </cell>
          <cell r="F219">
            <v>4.07</v>
          </cell>
        </row>
        <row r="220">
          <cell r="E220" t="str">
            <v>u</v>
          </cell>
          <cell r="F220">
            <v>2.0099999999999998</v>
          </cell>
        </row>
        <row r="221">
          <cell r="E221" t="str">
            <v>u</v>
          </cell>
          <cell r="F221">
            <v>3.54</v>
          </cell>
        </row>
        <row r="222">
          <cell r="E222" t="str">
            <v>u</v>
          </cell>
          <cell r="F222">
            <v>3.44</v>
          </cell>
        </row>
        <row r="223">
          <cell r="E223" t="str">
            <v>u</v>
          </cell>
          <cell r="F223">
            <v>2.58</v>
          </cell>
        </row>
        <row r="224">
          <cell r="E224">
            <v>0</v>
          </cell>
          <cell r="F224">
            <v>0</v>
          </cell>
        </row>
        <row r="225">
          <cell r="E225" t="str">
            <v>u</v>
          </cell>
          <cell r="F225">
            <v>15.02</v>
          </cell>
        </row>
        <row r="226">
          <cell r="E226" t="str">
            <v>u</v>
          </cell>
          <cell r="F226">
            <v>13.82</v>
          </cell>
        </row>
        <row r="227">
          <cell r="E227" t="str">
            <v>u</v>
          </cell>
          <cell r="F227">
            <v>25.86</v>
          </cell>
        </row>
        <row r="228">
          <cell r="E228" t="str">
            <v>u</v>
          </cell>
          <cell r="F228">
            <v>7.91</v>
          </cell>
        </row>
        <row r="229">
          <cell r="E229" t="str">
            <v>u</v>
          </cell>
          <cell r="F229">
            <v>5.62</v>
          </cell>
        </row>
        <row r="230">
          <cell r="E230">
            <v>0</v>
          </cell>
          <cell r="F230">
            <v>0</v>
          </cell>
        </row>
        <row r="231">
          <cell r="E231" t="str">
            <v>u</v>
          </cell>
          <cell r="F231">
            <v>13.59</v>
          </cell>
        </row>
        <row r="232">
          <cell r="E232" t="str">
            <v>u</v>
          </cell>
          <cell r="F232">
            <v>35.380000000000003</v>
          </cell>
        </row>
        <row r="233">
          <cell r="E233" t="str">
            <v>u</v>
          </cell>
          <cell r="F233">
            <v>17.43</v>
          </cell>
        </row>
        <row r="234">
          <cell r="E234" t="str">
            <v>u</v>
          </cell>
          <cell r="F234">
            <v>22.13</v>
          </cell>
        </row>
        <row r="235">
          <cell r="E235" t="str">
            <v>u</v>
          </cell>
          <cell r="F235">
            <v>21.05</v>
          </cell>
        </row>
        <row r="236">
          <cell r="E236" t="str">
            <v>u</v>
          </cell>
          <cell r="F236">
            <v>16.579999999999998</v>
          </cell>
        </row>
        <row r="237">
          <cell r="E237" t="str">
            <v>u</v>
          </cell>
          <cell r="F237">
            <v>10.44</v>
          </cell>
        </row>
        <row r="238">
          <cell r="E238" t="str">
            <v>u</v>
          </cell>
          <cell r="F238">
            <v>10.15</v>
          </cell>
        </row>
        <row r="239">
          <cell r="E239" t="str">
            <v>u</v>
          </cell>
          <cell r="F239">
            <v>4.6399999999999997</v>
          </cell>
        </row>
        <row r="240">
          <cell r="E240" t="str">
            <v>u</v>
          </cell>
          <cell r="F240">
            <v>18.59</v>
          </cell>
        </row>
        <row r="241">
          <cell r="E241" t="str">
            <v>u</v>
          </cell>
          <cell r="F241">
            <v>8.26</v>
          </cell>
        </row>
        <row r="242">
          <cell r="E242" t="str">
            <v>u</v>
          </cell>
          <cell r="F242">
            <v>9.6300000000000008</v>
          </cell>
        </row>
        <row r="243">
          <cell r="E243" t="str">
            <v>u</v>
          </cell>
          <cell r="F243">
            <v>21.5</v>
          </cell>
        </row>
        <row r="244">
          <cell r="E244">
            <v>0</v>
          </cell>
          <cell r="F244">
            <v>0</v>
          </cell>
        </row>
        <row r="245">
          <cell r="E245" t="str">
            <v>u</v>
          </cell>
          <cell r="F245">
            <v>28.3</v>
          </cell>
        </row>
        <row r="246">
          <cell r="E246" t="str">
            <v>u</v>
          </cell>
          <cell r="F246">
            <v>25.383520000000001</v>
          </cell>
        </row>
        <row r="247">
          <cell r="E247" t="str">
            <v>u</v>
          </cell>
          <cell r="F247">
            <v>27.41</v>
          </cell>
        </row>
        <row r="248">
          <cell r="E248" t="str">
            <v>u</v>
          </cell>
          <cell r="F248">
            <v>20.93</v>
          </cell>
        </row>
        <row r="249">
          <cell r="E249" t="str">
            <v>u</v>
          </cell>
          <cell r="F249">
            <v>21.96</v>
          </cell>
        </row>
        <row r="250">
          <cell r="E250" t="str">
            <v>u</v>
          </cell>
          <cell r="F250">
            <v>27.41</v>
          </cell>
        </row>
        <row r="251">
          <cell r="E251">
            <v>0</v>
          </cell>
          <cell r="F251">
            <v>0</v>
          </cell>
        </row>
        <row r="252">
          <cell r="E252" t="str">
            <v>u</v>
          </cell>
          <cell r="F252">
            <v>3.61</v>
          </cell>
        </row>
        <row r="253">
          <cell r="E253" t="str">
            <v>u</v>
          </cell>
          <cell r="F253">
            <v>2.29</v>
          </cell>
        </row>
        <row r="254">
          <cell r="E254" t="str">
            <v>u</v>
          </cell>
          <cell r="F254">
            <v>2.98</v>
          </cell>
        </row>
        <row r="255">
          <cell r="E255" t="str">
            <v>u</v>
          </cell>
          <cell r="F255">
            <v>2.98</v>
          </cell>
        </row>
        <row r="256">
          <cell r="E256" t="str">
            <v>u</v>
          </cell>
          <cell r="F256">
            <v>5.56</v>
          </cell>
        </row>
        <row r="257">
          <cell r="E257" t="str">
            <v>u</v>
          </cell>
          <cell r="F257">
            <v>3.21</v>
          </cell>
        </row>
        <row r="258">
          <cell r="E258">
            <v>0</v>
          </cell>
          <cell r="F258">
            <v>0</v>
          </cell>
        </row>
        <row r="259">
          <cell r="E259" t="str">
            <v>u</v>
          </cell>
          <cell r="F259">
            <v>28.59</v>
          </cell>
        </row>
        <row r="260">
          <cell r="E260" t="str">
            <v>u</v>
          </cell>
          <cell r="F260">
            <v>16.34</v>
          </cell>
        </row>
        <row r="261">
          <cell r="E261" t="str">
            <v>u</v>
          </cell>
          <cell r="F261">
            <v>20.07</v>
          </cell>
        </row>
        <row r="262">
          <cell r="E262" t="str">
            <v>u</v>
          </cell>
          <cell r="F262">
            <v>19.21</v>
          </cell>
        </row>
        <row r="263">
          <cell r="E263" t="str">
            <v>u</v>
          </cell>
          <cell r="F263">
            <v>15.21</v>
          </cell>
        </row>
        <row r="264">
          <cell r="E264">
            <v>0</v>
          </cell>
          <cell r="F264">
            <v>0</v>
          </cell>
        </row>
        <row r="265">
          <cell r="E265" t="str">
            <v>u</v>
          </cell>
          <cell r="F265">
            <v>7.86</v>
          </cell>
        </row>
        <row r="266">
          <cell r="E266" t="str">
            <v>u</v>
          </cell>
          <cell r="F266">
            <v>5.68</v>
          </cell>
        </row>
        <row r="267">
          <cell r="E267" t="str">
            <v>u</v>
          </cell>
          <cell r="F267">
            <v>2.64</v>
          </cell>
        </row>
        <row r="268">
          <cell r="E268">
            <v>0</v>
          </cell>
          <cell r="F268">
            <v>0</v>
          </cell>
        </row>
        <row r="269">
          <cell r="E269" t="str">
            <v>u</v>
          </cell>
          <cell r="F269">
            <v>3.21</v>
          </cell>
        </row>
        <row r="270">
          <cell r="E270" t="str">
            <v>u</v>
          </cell>
          <cell r="F270">
            <v>2.1217600000000001</v>
          </cell>
        </row>
        <row r="271">
          <cell r="E271" t="str">
            <v>u</v>
          </cell>
          <cell r="F271">
            <v>9.75</v>
          </cell>
        </row>
        <row r="272">
          <cell r="E272" t="str">
            <v>u</v>
          </cell>
          <cell r="F272">
            <v>10.38</v>
          </cell>
        </row>
        <row r="273">
          <cell r="E273" t="str">
            <v>u</v>
          </cell>
          <cell r="F273">
            <v>10.38</v>
          </cell>
        </row>
        <row r="274">
          <cell r="E274" t="str">
            <v>u</v>
          </cell>
          <cell r="F274">
            <v>7.9578800000000003</v>
          </cell>
        </row>
        <row r="275">
          <cell r="E275">
            <v>0</v>
          </cell>
          <cell r="F275">
            <v>0</v>
          </cell>
        </row>
        <row r="276">
          <cell r="E276" t="str">
            <v>m2</v>
          </cell>
          <cell r="F276">
            <v>6.7</v>
          </cell>
        </row>
        <row r="277">
          <cell r="E277" t="str">
            <v>u</v>
          </cell>
          <cell r="F277">
            <v>0.5</v>
          </cell>
        </row>
        <row r="278">
          <cell r="E278" t="str">
            <v>u</v>
          </cell>
          <cell r="F278">
            <v>0.38</v>
          </cell>
        </row>
        <row r="279">
          <cell r="E279" t="str">
            <v>m2</v>
          </cell>
          <cell r="F279">
            <v>7.4</v>
          </cell>
        </row>
        <row r="280">
          <cell r="E280" t="str">
            <v>u</v>
          </cell>
          <cell r="F280">
            <v>0.63</v>
          </cell>
        </row>
        <row r="281">
          <cell r="E281" t="str">
            <v>u</v>
          </cell>
          <cell r="F281">
            <v>0.38</v>
          </cell>
        </row>
        <row r="282">
          <cell r="E282" t="str">
            <v>u</v>
          </cell>
          <cell r="F282">
            <v>0.23</v>
          </cell>
        </row>
        <row r="283">
          <cell r="E283">
            <v>0</v>
          </cell>
          <cell r="F283">
            <v>0</v>
          </cell>
        </row>
        <row r="284">
          <cell r="E284" t="str">
            <v>gln.</v>
          </cell>
          <cell r="F284">
            <v>0.32</v>
          </cell>
        </row>
        <row r="285">
          <cell r="E285" t="str">
            <v>gln.</v>
          </cell>
          <cell r="F285">
            <v>0.34</v>
          </cell>
        </row>
        <row r="286">
          <cell r="E286" t="str">
            <v>kg</v>
          </cell>
          <cell r="F286">
            <v>0.15060000000000001</v>
          </cell>
        </row>
        <row r="287">
          <cell r="E287" t="str">
            <v>sc</v>
          </cell>
          <cell r="F287">
            <v>10.69</v>
          </cell>
        </row>
        <row r="288">
          <cell r="E288" t="str">
            <v>sc</v>
          </cell>
          <cell r="F288">
            <v>2</v>
          </cell>
        </row>
        <row r="289">
          <cell r="E289" t="str">
            <v>sc</v>
          </cell>
          <cell r="F289">
            <v>1.53</v>
          </cell>
        </row>
        <row r="290">
          <cell r="E290" t="str">
            <v>lb</v>
          </cell>
          <cell r="F290">
            <v>0.12</v>
          </cell>
        </row>
        <row r="291">
          <cell r="E291">
            <v>0</v>
          </cell>
          <cell r="F291">
            <v>0</v>
          </cell>
        </row>
        <row r="292">
          <cell r="E292" t="str">
            <v>m3</v>
          </cell>
          <cell r="F292">
            <v>4.5</v>
          </cell>
        </row>
        <row r="293">
          <cell r="E293" t="str">
            <v>m3</v>
          </cell>
          <cell r="F293">
            <v>4.9400000000000004</v>
          </cell>
        </row>
        <row r="294">
          <cell r="E294" t="str">
            <v>m3</v>
          </cell>
          <cell r="F294">
            <v>0</v>
          </cell>
        </row>
        <row r="295">
          <cell r="E295" t="str">
            <v>m3</v>
          </cell>
          <cell r="F295">
            <v>15.62</v>
          </cell>
        </row>
        <row r="296">
          <cell r="E296" t="str">
            <v>m3</v>
          </cell>
          <cell r="F296">
            <v>0</v>
          </cell>
        </row>
        <row r="297">
          <cell r="E297" t="str">
            <v>m3</v>
          </cell>
          <cell r="F297">
            <v>0</v>
          </cell>
        </row>
        <row r="298">
          <cell r="E298" t="str">
            <v>m3</v>
          </cell>
          <cell r="F298">
            <v>11.25</v>
          </cell>
        </row>
        <row r="299">
          <cell r="E299" t="str">
            <v>m3</v>
          </cell>
          <cell r="F299">
            <v>11.25</v>
          </cell>
        </row>
        <row r="300">
          <cell r="E300" t="str">
            <v>m3</v>
          </cell>
          <cell r="F300">
            <v>1.08</v>
          </cell>
        </row>
        <row r="301">
          <cell r="E301">
            <v>0</v>
          </cell>
          <cell r="F301">
            <v>0</v>
          </cell>
        </row>
        <row r="302">
          <cell r="E302" t="str">
            <v>m2</v>
          </cell>
          <cell r="F302">
            <v>1.1696</v>
          </cell>
        </row>
        <row r="303">
          <cell r="E303" t="str">
            <v>m2</v>
          </cell>
          <cell r="F303">
            <v>1.177</v>
          </cell>
        </row>
        <row r="304">
          <cell r="E304" t="str">
            <v>m2</v>
          </cell>
          <cell r="F304">
            <v>0.21560000000000001</v>
          </cell>
        </row>
        <row r="305">
          <cell r="E305" t="str">
            <v>m2</v>
          </cell>
          <cell r="F305">
            <v>20</v>
          </cell>
        </row>
        <row r="306">
          <cell r="E306" t="str">
            <v>m2</v>
          </cell>
          <cell r="F306">
            <v>20</v>
          </cell>
        </row>
        <row r="307">
          <cell r="E307" t="str">
            <v>rll</v>
          </cell>
          <cell r="F307">
            <v>12.263999999999999</v>
          </cell>
        </row>
        <row r="308">
          <cell r="E308" t="str">
            <v>rll</v>
          </cell>
          <cell r="F308">
            <v>12.263999999999999</v>
          </cell>
        </row>
        <row r="309">
          <cell r="E309" t="str">
            <v>rll</v>
          </cell>
          <cell r="F309">
            <v>18.448</v>
          </cell>
        </row>
        <row r="310">
          <cell r="E310" t="str">
            <v>rll</v>
          </cell>
          <cell r="F310">
            <v>29.2</v>
          </cell>
        </row>
        <row r="311">
          <cell r="E311" t="str">
            <v>rll</v>
          </cell>
          <cell r="F311">
            <v>29</v>
          </cell>
        </row>
        <row r="312">
          <cell r="E312" t="str">
            <v>u</v>
          </cell>
          <cell r="F312">
            <v>3.92</v>
          </cell>
        </row>
        <row r="313">
          <cell r="E313" t="str">
            <v>gal</v>
          </cell>
          <cell r="F313">
            <v>1.32</v>
          </cell>
        </row>
        <row r="314">
          <cell r="E314" t="str">
            <v>lb</v>
          </cell>
          <cell r="F314">
            <v>0.53</v>
          </cell>
        </row>
        <row r="315">
          <cell r="E315" t="str">
            <v>lb</v>
          </cell>
          <cell r="F315">
            <v>0.81</v>
          </cell>
        </row>
        <row r="316">
          <cell r="E316" t="str">
            <v>m2</v>
          </cell>
          <cell r="F316">
            <v>9.15</v>
          </cell>
        </row>
        <row r="317">
          <cell r="E317" t="str">
            <v>m2</v>
          </cell>
          <cell r="F317">
            <v>10.25</v>
          </cell>
        </row>
        <row r="318">
          <cell r="E318" t="str">
            <v>jgo</v>
          </cell>
          <cell r="F318">
            <v>10.25</v>
          </cell>
        </row>
        <row r="319">
          <cell r="E319">
            <v>0</v>
          </cell>
          <cell r="F319">
            <v>0</v>
          </cell>
        </row>
        <row r="320">
          <cell r="E320" t="str">
            <v>m2</v>
          </cell>
          <cell r="F320">
            <v>5.6</v>
          </cell>
        </row>
        <row r="321">
          <cell r="E321" t="str">
            <v>m2</v>
          </cell>
          <cell r="F321">
            <v>6.1</v>
          </cell>
        </row>
        <row r="322">
          <cell r="E322" t="str">
            <v>u</v>
          </cell>
          <cell r="F322">
            <v>7.5</v>
          </cell>
        </row>
        <row r="323">
          <cell r="E323" t="str">
            <v>u</v>
          </cell>
          <cell r="F323">
            <v>8.5</v>
          </cell>
        </row>
        <row r="324">
          <cell r="E324" t="str">
            <v>u</v>
          </cell>
          <cell r="F324">
            <v>9.57</v>
          </cell>
        </row>
        <row r="325">
          <cell r="E325" t="str">
            <v>u</v>
          </cell>
          <cell r="F325">
            <v>8</v>
          </cell>
        </row>
        <row r="326">
          <cell r="E326" t="str">
            <v>u</v>
          </cell>
          <cell r="F326">
            <v>8.4</v>
          </cell>
        </row>
        <row r="327">
          <cell r="E327" t="str">
            <v>m2</v>
          </cell>
          <cell r="F327">
            <v>7.88</v>
          </cell>
        </row>
        <row r="328">
          <cell r="E328" t="str">
            <v>m2</v>
          </cell>
          <cell r="F328">
            <v>8.4</v>
          </cell>
        </row>
        <row r="329">
          <cell r="E329" t="str">
            <v>m2</v>
          </cell>
          <cell r="F329">
            <v>9.8000000000000007</v>
          </cell>
        </row>
        <row r="330">
          <cell r="E330" t="str">
            <v>m2</v>
          </cell>
          <cell r="F330">
            <v>7</v>
          </cell>
        </row>
        <row r="331">
          <cell r="E331" t="str">
            <v>m2</v>
          </cell>
          <cell r="F331">
            <v>7.48</v>
          </cell>
        </row>
        <row r="332">
          <cell r="E332" t="str">
            <v>m2</v>
          </cell>
          <cell r="F332">
            <v>7.92</v>
          </cell>
        </row>
        <row r="333">
          <cell r="E333" t="str">
            <v>m2</v>
          </cell>
          <cell r="F333">
            <v>7.92</v>
          </cell>
        </row>
        <row r="334">
          <cell r="E334" t="str">
            <v>m2</v>
          </cell>
          <cell r="F334">
            <v>8.48</v>
          </cell>
        </row>
        <row r="335">
          <cell r="E335" t="str">
            <v>m2</v>
          </cell>
          <cell r="F335">
            <v>10</v>
          </cell>
        </row>
        <row r="336">
          <cell r="E336" t="str">
            <v>m2</v>
          </cell>
          <cell r="F336">
            <v>10</v>
          </cell>
        </row>
        <row r="337">
          <cell r="E337" t="str">
            <v>m2</v>
          </cell>
          <cell r="F337">
            <v>11</v>
          </cell>
        </row>
        <row r="338">
          <cell r="E338" t="str">
            <v>m2</v>
          </cell>
          <cell r="F338">
            <v>11.8</v>
          </cell>
        </row>
        <row r="339">
          <cell r="E339" t="str">
            <v>m2</v>
          </cell>
          <cell r="F339">
            <v>8</v>
          </cell>
        </row>
        <row r="340">
          <cell r="E340" t="str">
            <v>m2</v>
          </cell>
          <cell r="F340">
            <v>8.84</v>
          </cell>
        </row>
        <row r="341">
          <cell r="E341" t="str">
            <v>m2</v>
          </cell>
          <cell r="F341">
            <v>9.84</v>
          </cell>
        </row>
        <row r="342">
          <cell r="E342" t="str">
            <v>m2</v>
          </cell>
          <cell r="F342">
            <v>10</v>
          </cell>
        </row>
        <row r="343">
          <cell r="E343" t="str">
            <v>m2</v>
          </cell>
          <cell r="F343">
            <v>11.48</v>
          </cell>
        </row>
        <row r="344">
          <cell r="E344" t="str">
            <v>m2</v>
          </cell>
          <cell r="F344">
            <v>12.04</v>
          </cell>
        </row>
        <row r="345">
          <cell r="E345" t="str">
            <v>u</v>
          </cell>
          <cell r="F345">
            <v>0.04</v>
          </cell>
        </row>
        <row r="346">
          <cell r="E346" t="str">
            <v>m2</v>
          </cell>
          <cell r="F346">
            <v>4.4000000000000004</v>
          </cell>
        </row>
        <row r="347">
          <cell r="E347" t="str">
            <v>m2</v>
          </cell>
          <cell r="F347">
            <v>5</v>
          </cell>
        </row>
        <row r="348">
          <cell r="E348" t="str">
            <v>m2</v>
          </cell>
          <cell r="F348">
            <v>8.9600000000000009</v>
          </cell>
        </row>
        <row r="349">
          <cell r="E349" t="str">
            <v>m2</v>
          </cell>
          <cell r="F349">
            <v>9</v>
          </cell>
        </row>
        <row r="350">
          <cell r="E350" t="str">
            <v>m2</v>
          </cell>
          <cell r="F350">
            <v>9.14</v>
          </cell>
        </row>
        <row r="351">
          <cell r="E351" t="str">
            <v>m2</v>
          </cell>
          <cell r="F351">
            <v>10</v>
          </cell>
        </row>
        <row r="352">
          <cell r="E352" t="str">
            <v>m2</v>
          </cell>
          <cell r="F352">
            <v>10.5</v>
          </cell>
        </row>
        <row r="353">
          <cell r="E353" t="str">
            <v>m2</v>
          </cell>
          <cell r="F353">
            <v>11.2</v>
          </cell>
        </row>
        <row r="354">
          <cell r="E354" t="str">
            <v>m2</v>
          </cell>
          <cell r="F354">
            <v>11.98</v>
          </cell>
        </row>
        <row r="355">
          <cell r="E355" t="str">
            <v>m2</v>
          </cell>
          <cell r="F355">
            <v>12.54</v>
          </cell>
        </row>
        <row r="356">
          <cell r="E356" t="str">
            <v>m2</v>
          </cell>
          <cell r="F356">
            <v>13.25</v>
          </cell>
        </row>
        <row r="357">
          <cell r="E357" t="str">
            <v>m2</v>
          </cell>
          <cell r="F357">
            <v>85</v>
          </cell>
        </row>
        <row r="358">
          <cell r="E358" t="str">
            <v>m2</v>
          </cell>
          <cell r="F358">
            <v>22.4</v>
          </cell>
        </row>
        <row r="359">
          <cell r="E359" t="str">
            <v>m2</v>
          </cell>
          <cell r="F359">
            <v>7.92</v>
          </cell>
        </row>
        <row r="360">
          <cell r="E360" t="str">
            <v>m2</v>
          </cell>
          <cell r="F360">
            <v>8.2799999999999994</v>
          </cell>
        </row>
        <row r="361">
          <cell r="E361" t="str">
            <v>m2</v>
          </cell>
          <cell r="F361">
            <v>8.6</v>
          </cell>
        </row>
        <row r="362">
          <cell r="E362" t="str">
            <v>m2</v>
          </cell>
          <cell r="F362">
            <v>8.7200000000000006</v>
          </cell>
        </row>
        <row r="363">
          <cell r="E363" t="str">
            <v>m2</v>
          </cell>
          <cell r="F363">
            <v>9.16</v>
          </cell>
        </row>
        <row r="364">
          <cell r="E364" t="str">
            <v>m2</v>
          </cell>
          <cell r="F364">
            <v>9.44</v>
          </cell>
        </row>
        <row r="365">
          <cell r="E365" t="str">
            <v>m2</v>
          </cell>
          <cell r="F365">
            <v>7.12</v>
          </cell>
        </row>
        <row r="366">
          <cell r="E366" t="str">
            <v>m2</v>
          </cell>
          <cell r="F366">
            <v>7.44</v>
          </cell>
        </row>
        <row r="367">
          <cell r="E367" t="str">
            <v>m2</v>
          </cell>
          <cell r="F367">
            <v>7.8</v>
          </cell>
        </row>
        <row r="368">
          <cell r="E368" t="str">
            <v>m2</v>
          </cell>
          <cell r="F368">
            <v>8.0399999999999991</v>
          </cell>
        </row>
        <row r="369">
          <cell r="E369" t="str">
            <v>m2</v>
          </cell>
          <cell r="F369">
            <v>8.48</v>
          </cell>
        </row>
        <row r="370">
          <cell r="E370" t="str">
            <v>m2</v>
          </cell>
          <cell r="F370">
            <v>8.84</v>
          </cell>
        </row>
        <row r="371">
          <cell r="E371" t="str">
            <v>m2</v>
          </cell>
          <cell r="F371">
            <v>6.6</v>
          </cell>
        </row>
        <row r="372">
          <cell r="E372" t="str">
            <v>m2</v>
          </cell>
          <cell r="F372">
            <v>8.1999999999999993</v>
          </cell>
        </row>
        <row r="373">
          <cell r="E373" t="str">
            <v>m2</v>
          </cell>
          <cell r="F373">
            <v>8.1999999999999993</v>
          </cell>
        </row>
        <row r="374">
          <cell r="E374" t="str">
            <v>m2</v>
          </cell>
          <cell r="F374">
            <v>8.1999999999999993</v>
          </cell>
        </row>
        <row r="375">
          <cell r="E375" t="str">
            <v>m2</v>
          </cell>
          <cell r="F375">
            <v>8.1999999999999993</v>
          </cell>
        </row>
        <row r="376">
          <cell r="E376" t="str">
            <v>m2</v>
          </cell>
          <cell r="F376">
            <v>8.1999999999999993</v>
          </cell>
        </row>
        <row r="377">
          <cell r="E377" t="str">
            <v>m2</v>
          </cell>
          <cell r="F377">
            <v>8.1999999999999993</v>
          </cell>
        </row>
        <row r="378">
          <cell r="E378" t="str">
            <v>m2</v>
          </cell>
          <cell r="F378">
            <v>8.1999999999999993</v>
          </cell>
        </row>
        <row r="379">
          <cell r="E379" t="str">
            <v>lb</v>
          </cell>
          <cell r="F379">
            <v>0.12</v>
          </cell>
        </row>
        <row r="380">
          <cell r="E380" t="str">
            <v xml:space="preserve">ml        </v>
          </cell>
          <cell r="F380">
            <v>14</v>
          </cell>
        </row>
        <row r="381">
          <cell r="E381" t="str">
            <v>m2</v>
          </cell>
          <cell r="F381">
            <v>8</v>
          </cell>
        </row>
        <row r="382">
          <cell r="E382" t="str">
            <v>m2</v>
          </cell>
          <cell r="F382">
            <v>15</v>
          </cell>
        </row>
        <row r="383">
          <cell r="E383" t="str">
            <v>m2</v>
          </cell>
          <cell r="F383">
            <v>9.3000000000000007</v>
          </cell>
        </row>
        <row r="384">
          <cell r="E384" t="str">
            <v>m2</v>
          </cell>
          <cell r="F384">
            <v>12.15</v>
          </cell>
        </row>
        <row r="385">
          <cell r="E385" t="str">
            <v>m2</v>
          </cell>
          <cell r="F385">
            <v>13.45</v>
          </cell>
        </row>
        <row r="386">
          <cell r="E386" t="str">
            <v>m2</v>
          </cell>
          <cell r="F386">
            <v>14.21</v>
          </cell>
        </row>
        <row r="387">
          <cell r="E387" t="str">
            <v>m2</v>
          </cell>
          <cell r="F387">
            <v>0.78983999999999999</v>
          </cell>
        </row>
        <row r="388">
          <cell r="E388" t="str">
            <v>m2</v>
          </cell>
          <cell r="F388">
            <v>0.71943999999999997</v>
          </cell>
        </row>
        <row r="389">
          <cell r="E389" t="str">
            <v>m2</v>
          </cell>
          <cell r="F389">
            <v>1.0164</v>
          </cell>
        </row>
        <row r="390">
          <cell r="E390" t="str">
            <v>m2</v>
          </cell>
          <cell r="F390">
            <v>1.21</v>
          </cell>
        </row>
        <row r="391">
          <cell r="E391" t="str">
            <v>m2</v>
          </cell>
          <cell r="F391">
            <v>1.5385599999999999</v>
          </cell>
        </row>
        <row r="392">
          <cell r="E392" t="str">
            <v>m2</v>
          </cell>
          <cell r="F392">
            <v>1.23004</v>
          </cell>
        </row>
        <row r="393">
          <cell r="E393" t="str">
            <v>m2</v>
          </cell>
          <cell r="F393">
            <v>17.600000000000001</v>
          </cell>
        </row>
        <row r="394">
          <cell r="E394" t="str">
            <v>gln</v>
          </cell>
          <cell r="F394">
            <v>8.58</v>
          </cell>
        </row>
        <row r="395">
          <cell r="E395" t="str">
            <v>m2</v>
          </cell>
          <cell r="F395">
            <v>0.316</v>
          </cell>
        </row>
        <row r="396">
          <cell r="E396">
            <v>0</v>
          </cell>
          <cell r="F396">
            <v>0</v>
          </cell>
        </row>
        <row r="397">
          <cell r="E397" t="str">
            <v>u</v>
          </cell>
          <cell r="F397">
            <v>0.54</v>
          </cell>
        </row>
        <row r="398">
          <cell r="E398" t="str">
            <v>u</v>
          </cell>
          <cell r="F398">
            <v>0.49</v>
          </cell>
        </row>
        <row r="399">
          <cell r="E399" t="str">
            <v>u</v>
          </cell>
          <cell r="F399">
            <v>0.36</v>
          </cell>
        </row>
        <row r="400">
          <cell r="E400" t="str">
            <v>u</v>
          </cell>
          <cell r="F400">
            <v>0.16</v>
          </cell>
        </row>
        <row r="401">
          <cell r="E401" t="str">
            <v>u</v>
          </cell>
          <cell r="F401">
            <v>0.32</v>
          </cell>
        </row>
        <row r="402">
          <cell r="E402" t="str">
            <v>u</v>
          </cell>
          <cell r="F402">
            <v>0.32</v>
          </cell>
        </row>
        <row r="403">
          <cell r="E403" t="str">
            <v>u</v>
          </cell>
          <cell r="F403">
            <v>0.39</v>
          </cell>
        </row>
        <row r="404">
          <cell r="E404" t="str">
            <v>u</v>
          </cell>
          <cell r="F404">
            <v>0.22</v>
          </cell>
        </row>
        <row r="405">
          <cell r="E405" t="str">
            <v>u</v>
          </cell>
          <cell r="F405">
            <v>0.41</v>
          </cell>
        </row>
        <row r="406">
          <cell r="E406" t="str">
            <v>u</v>
          </cell>
          <cell r="F406">
            <v>0.35</v>
          </cell>
        </row>
        <row r="407">
          <cell r="E407" t="str">
            <v>u</v>
          </cell>
          <cell r="F407">
            <v>0.31</v>
          </cell>
        </row>
        <row r="408">
          <cell r="E408" t="str">
            <v>u</v>
          </cell>
          <cell r="F408">
            <v>0.25</v>
          </cell>
        </row>
        <row r="409">
          <cell r="E409" t="str">
            <v>u</v>
          </cell>
          <cell r="F409">
            <v>0.34</v>
          </cell>
        </row>
        <row r="410">
          <cell r="E410" t="str">
            <v>u</v>
          </cell>
          <cell r="F410">
            <v>0.43</v>
          </cell>
        </row>
        <row r="411">
          <cell r="E411" t="str">
            <v>mll</v>
          </cell>
          <cell r="F411">
            <v>10</v>
          </cell>
        </row>
        <row r="412">
          <cell r="E412" t="str">
            <v>mll       1</v>
          </cell>
          <cell r="F412">
            <v>16</v>
          </cell>
        </row>
        <row r="413">
          <cell r="E413" t="str">
            <v>u</v>
          </cell>
          <cell r="F413">
            <v>0.43</v>
          </cell>
        </row>
        <row r="414">
          <cell r="E414" t="str">
            <v>u</v>
          </cell>
          <cell r="F414">
            <v>0.54</v>
          </cell>
        </row>
        <row r="415">
          <cell r="E415" t="str">
            <v>u</v>
          </cell>
          <cell r="F415">
            <v>0.28000000000000003</v>
          </cell>
        </row>
        <row r="416">
          <cell r="E416" t="str">
            <v>u</v>
          </cell>
          <cell r="F416">
            <v>0.32</v>
          </cell>
        </row>
        <row r="417">
          <cell r="E417" t="str">
            <v>u</v>
          </cell>
          <cell r="F417">
            <v>0.38</v>
          </cell>
        </row>
        <row r="418">
          <cell r="E418" t="str">
            <v>u</v>
          </cell>
          <cell r="F418">
            <v>0.36</v>
          </cell>
        </row>
        <row r="419">
          <cell r="E419" t="str">
            <v>u.</v>
          </cell>
          <cell r="F419">
            <v>10.25</v>
          </cell>
        </row>
        <row r="420">
          <cell r="E420">
            <v>0</v>
          </cell>
          <cell r="F420">
            <v>0</v>
          </cell>
        </row>
        <row r="421">
          <cell r="E421" t="str">
            <v xml:space="preserve">m3        </v>
          </cell>
          <cell r="F421">
            <v>54.32</v>
          </cell>
        </row>
        <row r="422">
          <cell r="E422" t="str">
            <v xml:space="preserve">m3        </v>
          </cell>
          <cell r="F422">
            <v>68.319999999999993</v>
          </cell>
        </row>
        <row r="423">
          <cell r="E423" t="str">
            <v xml:space="preserve">m3        </v>
          </cell>
          <cell r="F423">
            <v>71.67</v>
          </cell>
        </row>
        <row r="424">
          <cell r="E424" t="str">
            <v xml:space="preserve">m3        </v>
          </cell>
          <cell r="F424">
            <v>76.5</v>
          </cell>
        </row>
        <row r="425">
          <cell r="E425" t="str">
            <v xml:space="preserve">m3        </v>
          </cell>
          <cell r="F425">
            <v>78.180000000000007</v>
          </cell>
        </row>
        <row r="426">
          <cell r="E426" t="str">
            <v xml:space="preserve">m3        </v>
          </cell>
          <cell r="F426">
            <v>85.01</v>
          </cell>
        </row>
        <row r="427">
          <cell r="E427" t="str">
            <v xml:space="preserve">m3        </v>
          </cell>
          <cell r="F427">
            <v>86.69</v>
          </cell>
        </row>
        <row r="428">
          <cell r="E428" t="str">
            <v xml:space="preserve">m3        </v>
          </cell>
          <cell r="F428">
            <v>88.7</v>
          </cell>
        </row>
        <row r="429">
          <cell r="E429" t="str">
            <v xml:space="preserve">m3        </v>
          </cell>
          <cell r="F429">
            <v>91</v>
          </cell>
        </row>
        <row r="430">
          <cell r="E430">
            <v>0</v>
          </cell>
          <cell r="F430">
            <v>0</v>
          </cell>
        </row>
        <row r="431">
          <cell r="E431" t="str">
            <v>u</v>
          </cell>
          <cell r="F431">
            <v>4.58</v>
          </cell>
        </row>
        <row r="432">
          <cell r="E432" t="str">
            <v>u</v>
          </cell>
          <cell r="F432">
            <v>5.21</v>
          </cell>
        </row>
        <row r="433">
          <cell r="E433" t="str">
            <v>u</v>
          </cell>
          <cell r="F433">
            <v>6.45</v>
          </cell>
        </row>
        <row r="434">
          <cell r="E434" t="str">
            <v>u</v>
          </cell>
          <cell r="F434">
            <v>6.89</v>
          </cell>
        </row>
        <row r="435">
          <cell r="E435" t="str">
            <v>u</v>
          </cell>
          <cell r="F435">
            <v>7.25</v>
          </cell>
        </row>
        <row r="436">
          <cell r="E436" t="str">
            <v>u</v>
          </cell>
          <cell r="F436">
            <v>8.1199999999999992</v>
          </cell>
        </row>
        <row r="437">
          <cell r="E437" t="str">
            <v>u</v>
          </cell>
          <cell r="F437">
            <v>9.86</v>
          </cell>
        </row>
        <row r="438">
          <cell r="E438" t="str">
            <v>u</v>
          </cell>
          <cell r="F438">
            <v>20.74</v>
          </cell>
        </row>
        <row r="439">
          <cell r="E439" t="str">
            <v>u</v>
          </cell>
          <cell r="F439">
            <v>19.21</v>
          </cell>
        </row>
        <row r="440">
          <cell r="E440" t="str">
            <v>u</v>
          </cell>
          <cell r="F440">
            <v>17.670000000000002</v>
          </cell>
        </row>
        <row r="441">
          <cell r="E441" t="str">
            <v>u</v>
          </cell>
          <cell r="F441">
            <v>25.94</v>
          </cell>
        </row>
        <row r="442">
          <cell r="E442" t="str">
            <v>u</v>
          </cell>
          <cell r="F442">
            <v>24.01</v>
          </cell>
        </row>
        <row r="443">
          <cell r="E443" t="str">
            <v>u</v>
          </cell>
          <cell r="F443">
            <v>22.09</v>
          </cell>
        </row>
        <row r="444">
          <cell r="E444" t="str">
            <v>u</v>
          </cell>
          <cell r="F444">
            <v>29.19</v>
          </cell>
        </row>
        <row r="445">
          <cell r="E445" t="str">
            <v>u</v>
          </cell>
          <cell r="F445">
            <v>27.03</v>
          </cell>
        </row>
        <row r="446">
          <cell r="E446" t="str">
            <v>u</v>
          </cell>
          <cell r="F446">
            <v>24.86</v>
          </cell>
        </row>
        <row r="447">
          <cell r="E447" t="str">
            <v>u</v>
          </cell>
          <cell r="F447">
            <v>12.18</v>
          </cell>
        </row>
        <row r="448">
          <cell r="E448" t="str">
            <v>u</v>
          </cell>
          <cell r="F448">
            <v>10.25</v>
          </cell>
        </row>
        <row r="449">
          <cell r="E449" t="str">
            <v>u</v>
          </cell>
          <cell r="F449">
            <v>7.7</v>
          </cell>
        </row>
        <row r="450">
          <cell r="E450" t="str">
            <v>u</v>
          </cell>
          <cell r="F450">
            <v>7.3</v>
          </cell>
        </row>
        <row r="451">
          <cell r="E451" t="str">
            <v>u</v>
          </cell>
          <cell r="F451">
            <v>6.6</v>
          </cell>
        </row>
        <row r="452">
          <cell r="E452" t="str">
            <v>u</v>
          </cell>
          <cell r="F452">
            <v>8.6999999999999993</v>
          </cell>
        </row>
        <row r="453">
          <cell r="E453" t="str">
            <v>u</v>
          </cell>
          <cell r="F453">
            <v>8.1999999999999993</v>
          </cell>
        </row>
        <row r="454">
          <cell r="E454" t="str">
            <v>u</v>
          </cell>
          <cell r="F454">
            <v>7.4</v>
          </cell>
        </row>
        <row r="455">
          <cell r="E455" t="str">
            <v>u</v>
          </cell>
          <cell r="F455">
            <v>12.8</v>
          </cell>
        </row>
        <row r="456">
          <cell r="E456" t="str">
            <v>u</v>
          </cell>
          <cell r="F456">
            <v>12.1</v>
          </cell>
        </row>
        <row r="457">
          <cell r="E457" t="str">
            <v>u</v>
          </cell>
          <cell r="F457">
            <v>11.2</v>
          </cell>
        </row>
        <row r="458">
          <cell r="E458" t="str">
            <v>u</v>
          </cell>
          <cell r="F458">
            <v>16.2</v>
          </cell>
        </row>
        <row r="459">
          <cell r="E459" t="str">
            <v>u</v>
          </cell>
          <cell r="F459">
            <v>15.3</v>
          </cell>
        </row>
        <row r="460">
          <cell r="E460" t="str">
            <v>u</v>
          </cell>
          <cell r="F460">
            <v>14</v>
          </cell>
        </row>
        <row r="461">
          <cell r="E461" t="str">
            <v>u</v>
          </cell>
          <cell r="F461">
            <v>20.100000000000001</v>
          </cell>
        </row>
        <row r="462">
          <cell r="E462" t="str">
            <v>u</v>
          </cell>
          <cell r="F462">
            <v>19</v>
          </cell>
        </row>
        <row r="463">
          <cell r="E463" t="str">
            <v>u</v>
          </cell>
          <cell r="F463">
            <v>17.5</v>
          </cell>
        </row>
        <row r="464">
          <cell r="E464" t="str">
            <v>u</v>
          </cell>
          <cell r="F464">
            <v>22.6</v>
          </cell>
        </row>
        <row r="465">
          <cell r="E465" t="str">
            <v>u</v>
          </cell>
          <cell r="F465">
            <v>21.4</v>
          </cell>
        </row>
        <row r="466">
          <cell r="E466" t="str">
            <v>u</v>
          </cell>
          <cell r="F466">
            <v>19.8</v>
          </cell>
        </row>
        <row r="467">
          <cell r="E467" t="str">
            <v>u</v>
          </cell>
          <cell r="F467">
            <v>17.5</v>
          </cell>
        </row>
        <row r="468">
          <cell r="E468" t="str">
            <v>u</v>
          </cell>
          <cell r="F468">
            <v>4.0379680000000002</v>
          </cell>
        </row>
        <row r="469">
          <cell r="E469" t="str">
            <v>u</v>
          </cell>
          <cell r="F469">
            <v>5.7924680000000004</v>
          </cell>
        </row>
        <row r="470">
          <cell r="E470" t="str">
            <v>u</v>
          </cell>
          <cell r="F470">
            <v>6.4751280000000007</v>
          </cell>
        </row>
        <row r="471">
          <cell r="E471" t="str">
            <v>u</v>
          </cell>
          <cell r="F471">
            <v>7.807976</v>
          </cell>
        </row>
        <row r="472">
          <cell r="E472" t="str">
            <v>u</v>
          </cell>
          <cell r="F472">
            <v>6.4240000000000004</v>
          </cell>
        </row>
        <row r="473">
          <cell r="E473" t="str">
            <v>u</v>
          </cell>
          <cell r="F473">
            <v>6.82</v>
          </cell>
        </row>
        <row r="474">
          <cell r="E474" t="str">
            <v>u</v>
          </cell>
          <cell r="F474">
            <v>7.8319999999999999</v>
          </cell>
        </row>
        <row r="475">
          <cell r="E475" t="str">
            <v>u</v>
          </cell>
          <cell r="F475">
            <v>8.4039999999999999</v>
          </cell>
        </row>
        <row r="476">
          <cell r="E476" t="str">
            <v>u</v>
          </cell>
          <cell r="F476">
            <v>5.8079999999999998</v>
          </cell>
        </row>
        <row r="477">
          <cell r="E477" t="str">
            <v>u</v>
          </cell>
          <cell r="F477">
            <v>6.16</v>
          </cell>
        </row>
        <row r="478">
          <cell r="E478" t="str">
            <v>u</v>
          </cell>
          <cell r="F478">
            <v>7.04</v>
          </cell>
        </row>
        <row r="479">
          <cell r="E479" t="str">
            <v>u</v>
          </cell>
          <cell r="F479">
            <v>7.6120000000000001</v>
          </cell>
        </row>
        <row r="480">
          <cell r="E480" t="str">
            <v>u</v>
          </cell>
          <cell r="F480">
            <v>6.5823999999999998</v>
          </cell>
        </row>
        <row r="481">
          <cell r="E481" t="str">
            <v>u</v>
          </cell>
          <cell r="F481">
            <v>7.2115999999999998</v>
          </cell>
        </row>
        <row r="482">
          <cell r="E482" t="str">
            <v>u</v>
          </cell>
          <cell r="F482">
            <v>8.2279999999999998</v>
          </cell>
        </row>
        <row r="483">
          <cell r="E483" t="str">
            <v>u</v>
          </cell>
          <cell r="F483">
            <v>9.0023999999999997</v>
          </cell>
        </row>
        <row r="484">
          <cell r="E484" t="str">
            <v>u</v>
          </cell>
          <cell r="F484">
            <v>35.6</v>
          </cell>
        </row>
        <row r="485">
          <cell r="E485" t="str">
            <v>u</v>
          </cell>
          <cell r="F485">
            <v>36.4</v>
          </cell>
        </row>
        <row r="486">
          <cell r="E486" t="str">
            <v>u</v>
          </cell>
          <cell r="F486">
            <v>37</v>
          </cell>
        </row>
        <row r="487">
          <cell r="E487" t="str">
            <v>u</v>
          </cell>
          <cell r="F487">
            <v>37.6</v>
          </cell>
        </row>
        <row r="488">
          <cell r="E488" t="str">
            <v>u</v>
          </cell>
          <cell r="F488">
            <v>39.200000000000003</v>
          </cell>
        </row>
        <row r="489">
          <cell r="E489" t="str">
            <v>u</v>
          </cell>
          <cell r="F489">
            <v>41</v>
          </cell>
        </row>
        <row r="490">
          <cell r="E490" t="str">
            <v>u</v>
          </cell>
          <cell r="F490">
            <v>50</v>
          </cell>
        </row>
        <row r="491">
          <cell r="E491" t="str">
            <v>u</v>
          </cell>
          <cell r="F491">
            <v>52</v>
          </cell>
        </row>
        <row r="492">
          <cell r="E492" t="str">
            <v>u</v>
          </cell>
          <cell r="F492">
            <v>30</v>
          </cell>
        </row>
        <row r="493">
          <cell r="E493" t="str">
            <v>u</v>
          </cell>
          <cell r="F493">
            <v>30</v>
          </cell>
        </row>
        <row r="494">
          <cell r="E494" t="str">
            <v>u</v>
          </cell>
          <cell r="F494">
            <v>30</v>
          </cell>
        </row>
        <row r="495">
          <cell r="E495" t="str">
            <v>u</v>
          </cell>
          <cell r="F495">
            <v>35</v>
          </cell>
        </row>
        <row r="496">
          <cell r="E496" t="str">
            <v>u</v>
          </cell>
          <cell r="F496">
            <v>40</v>
          </cell>
        </row>
        <row r="497">
          <cell r="E497" t="str">
            <v>u</v>
          </cell>
          <cell r="F497">
            <v>70</v>
          </cell>
        </row>
        <row r="498">
          <cell r="E498" t="str">
            <v>u</v>
          </cell>
          <cell r="F498">
            <v>110</v>
          </cell>
        </row>
        <row r="499">
          <cell r="E499" t="str">
            <v>u</v>
          </cell>
          <cell r="F499">
            <v>97</v>
          </cell>
        </row>
        <row r="500">
          <cell r="E500" t="str">
            <v>u</v>
          </cell>
          <cell r="F500">
            <v>150</v>
          </cell>
        </row>
        <row r="501">
          <cell r="E501" t="str">
            <v>u</v>
          </cell>
          <cell r="F501">
            <v>72</v>
          </cell>
        </row>
        <row r="502">
          <cell r="E502" t="str">
            <v>u         2</v>
          </cell>
          <cell r="F502">
            <v>112</v>
          </cell>
        </row>
        <row r="503">
          <cell r="E503" t="str">
            <v>u         2</v>
          </cell>
          <cell r="F503">
            <v>114.4</v>
          </cell>
        </row>
        <row r="504">
          <cell r="E504" t="str">
            <v>u         2</v>
          </cell>
          <cell r="F504">
            <v>116</v>
          </cell>
        </row>
        <row r="505">
          <cell r="E505" t="str">
            <v>u         3</v>
          </cell>
          <cell r="F505">
            <v>118.24</v>
          </cell>
        </row>
        <row r="506">
          <cell r="E506" t="str">
            <v>u         3</v>
          </cell>
          <cell r="F506">
            <v>120</v>
          </cell>
        </row>
        <row r="507">
          <cell r="E507" t="str">
            <v>u         2</v>
          </cell>
          <cell r="F507">
            <v>180</v>
          </cell>
        </row>
        <row r="508">
          <cell r="E508" t="str">
            <v>m2</v>
          </cell>
          <cell r="F508">
            <v>148</v>
          </cell>
        </row>
        <row r="509">
          <cell r="E509" t="str">
            <v>u.</v>
          </cell>
          <cell r="F509">
            <v>28</v>
          </cell>
        </row>
        <row r="510">
          <cell r="E510" t="str">
            <v>u</v>
          </cell>
          <cell r="F510">
            <v>22.2</v>
          </cell>
        </row>
        <row r="511">
          <cell r="E511" t="str">
            <v>u</v>
          </cell>
          <cell r="F511">
            <v>16</v>
          </cell>
        </row>
        <row r="512">
          <cell r="E512" t="str">
            <v>u</v>
          </cell>
          <cell r="F512">
            <v>22.28</v>
          </cell>
        </row>
        <row r="513">
          <cell r="E513" t="str">
            <v>u</v>
          </cell>
          <cell r="F513">
            <v>13.17</v>
          </cell>
        </row>
        <row r="514">
          <cell r="E514" t="str">
            <v>u</v>
          </cell>
          <cell r="F514">
            <v>13.76</v>
          </cell>
        </row>
        <row r="515">
          <cell r="E515" t="str">
            <v>u</v>
          </cell>
          <cell r="F515">
            <v>10.58</v>
          </cell>
        </row>
        <row r="516">
          <cell r="E516" t="str">
            <v>ml</v>
          </cell>
          <cell r="F516">
            <v>0.14000000000000001</v>
          </cell>
        </row>
        <row r="517">
          <cell r="E517" t="str">
            <v>u</v>
          </cell>
          <cell r="F517">
            <v>2.2000000000000002</v>
          </cell>
        </row>
        <row r="518">
          <cell r="E518" t="str">
            <v>ml</v>
          </cell>
          <cell r="F518">
            <v>3.22</v>
          </cell>
        </row>
        <row r="519">
          <cell r="E519" t="str">
            <v>u</v>
          </cell>
          <cell r="F519">
            <v>8.15</v>
          </cell>
        </row>
        <row r="520">
          <cell r="E520" t="str">
            <v>u</v>
          </cell>
          <cell r="F520">
            <v>12.84</v>
          </cell>
        </row>
        <row r="521">
          <cell r="E521" t="str">
            <v>u</v>
          </cell>
          <cell r="F521">
            <v>16</v>
          </cell>
        </row>
        <row r="522">
          <cell r="E522" t="str">
            <v>u</v>
          </cell>
          <cell r="F522">
            <v>12.6</v>
          </cell>
        </row>
        <row r="523">
          <cell r="E523" t="str">
            <v>u</v>
          </cell>
          <cell r="F523">
            <v>60</v>
          </cell>
        </row>
        <row r="524">
          <cell r="E524" t="str">
            <v>u</v>
          </cell>
          <cell r="F524">
            <v>6.35</v>
          </cell>
        </row>
        <row r="525">
          <cell r="E525" t="str">
            <v>u</v>
          </cell>
          <cell r="F525">
            <v>6.94</v>
          </cell>
        </row>
        <row r="526">
          <cell r="E526" t="str">
            <v>u</v>
          </cell>
          <cell r="F526">
            <v>4.84</v>
          </cell>
        </row>
        <row r="527">
          <cell r="E527" t="str">
            <v>u</v>
          </cell>
          <cell r="F527">
            <v>5.68</v>
          </cell>
        </row>
        <row r="528">
          <cell r="E528" t="str">
            <v>u</v>
          </cell>
          <cell r="F528">
            <v>4.5599999999999996</v>
          </cell>
        </row>
        <row r="529">
          <cell r="E529" t="str">
            <v>par</v>
          </cell>
          <cell r="F529">
            <v>0.75</v>
          </cell>
        </row>
        <row r="530">
          <cell r="E530" t="str">
            <v>u.</v>
          </cell>
          <cell r="F530">
            <v>2.8</v>
          </cell>
        </row>
        <row r="531">
          <cell r="E531" t="str">
            <v>par</v>
          </cell>
          <cell r="F531">
            <v>0.21176</v>
          </cell>
        </row>
        <row r="532">
          <cell r="E532" t="str">
            <v>par</v>
          </cell>
          <cell r="F532">
            <v>0.30359999999999998</v>
          </cell>
        </row>
        <row r="533">
          <cell r="E533" t="str">
            <v>par</v>
          </cell>
          <cell r="F533">
            <v>0.2288</v>
          </cell>
        </row>
        <row r="534">
          <cell r="E534" t="str">
            <v>par</v>
          </cell>
          <cell r="F534">
            <v>0.63800000000000001</v>
          </cell>
        </row>
        <row r="535">
          <cell r="E535" t="str">
            <v>par</v>
          </cell>
          <cell r="F535">
            <v>6.7539999999999996</v>
          </cell>
        </row>
        <row r="536">
          <cell r="E536" t="str">
            <v>u</v>
          </cell>
          <cell r="F536">
            <v>3</v>
          </cell>
        </row>
        <row r="537">
          <cell r="E537" t="str">
            <v>u</v>
          </cell>
          <cell r="F537">
            <v>3</v>
          </cell>
        </row>
        <row r="538">
          <cell r="E538" t="str">
            <v>u</v>
          </cell>
          <cell r="F538">
            <v>10</v>
          </cell>
        </row>
        <row r="539">
          <cell r="E539" t="str">
            <v>u</v>
          </cell>
          <cell r="F539">
            <v>0.88880000000000003</v>
          </cell>
        </row>
        <row r="540">
          <cell r="E540" t="str">
            <v>ml</v>
          </cell>
          <cell r="F540">
            <v>1.5664</v>
          </cell>
        </row>
        <row r="541">
          <cell r="E541" t="str">
            <v>ml</v>
          </cell>
          <cell r="F541">
            <v>1.5664</v>
          </cell>
        </row>
        <row r="542">
          <cell r="E542" t="str">
            <v>m2</v>
          </cell>
          <cell r="F542">
            <v>11.1</v>
          </cell>
        </row>
        <row r="543">
          <cell r="E543" t="str">
            <v>m2</v>
          </cell>
          <cell r="F543">
            <v>7.2</v>
          </cell>
        </row>
        <row r="544">
          <cell r="E544" t="str">
            <v>m2</v>
          </cell>
          <cell r="F544">
            <v>8.8699999999999992</v>
          </cell>
        </row>
        <row r="545">
          <cell r="E545" t="str">
            <v>m2</v>
          </cell>
          <cell r="F545">
            <v>2.73</v>
          </cell>
        </row>
        <row r="546">
          <cell r="E546" t="str">
            <v>m2</v>
          </cell>
          <cell r="F546">
            <v>3.024</v>
          </cell>
        </row>
        <row r="547">
          <cell r="E547" t="str">
            <v>u</v>
          </cell>
          <cell r="F547">
            <v>1.2</v>
          </cell>
        </row>
        <row r="548">
          <cell r="E548" t="str">
            <v>u</v>
          </cell>
          <cell r="F548">
            <v>4</v>
          </cell>
        </row>
        <row r="549">
          <cell r="E549" t="str">
            <v>u</v>
          </cell>
          <cell r="F549">
            <v>0.72432800000000008</v>
          </cell>
        </row>
        <row r="550">
          <cell r="E550" t="str">
            <v>u</v>
          </cell>
          <cell r="F550">
            <v>0.60077599999999998</v>
          </cell>
        </row>
        <row r="551">
          <cell r="E551" t="str">
            <v>u</v>
          </cell>
          <cell r="F551">
            <v>1.1884399999999999</v>
          </cell>
        </row>
        <row r="552">
          <cell r="E552" t="str">
            <v>u</v>
          </cell>
          <cell r="F552">
            <v>0.979572</v>
          </cell>
        </row>
        <row r="553">
          <cell r="E553" t="str">
            <v>m2</v>
          </cell>
          <cell r="F553">
            <v>2.3574320000000002</v>
          </cell>
        </row>
        <row r="554">
          <cell r="E554" t="str">
            <v>m2</v>
          </cell>
          <cell r="F554">
            <v>2.539504</v>
          </cell>
        </row>
        <row r="555">
          <cell r="E555" t="str">
            <v>m2</v>
          </cell>
          <cell r="F555">
            <v>2.2373120000000002</v>
          </cell>
        </row>
        <row r="556">
          <cell r="E556" t="str">
            <v>m2</v>
          </cell>
          <cell r="F556">
            <v>16</v>
          </cell>
        </row>
        <row r="557">
          <cell r="E557" t="str">
            <v>u</v>
          </cell>
          <cell r="F557">
            <v>1.4</v>
          </cell>
        </row>
        <row r="558">
          <cell r="E558" t="str">
            <v>u</v>
          </cell>
          <cell r="F558">
            <v>0.11426799999999999</v>
          </cell>
        </row>
        <row r="559">
          <cell r="E559" t="str">
            <v>u</v>
          </cell>
          <cell r="F559">
            <v>9.4775999999999999E-2</v>
          </cell>
        </row>
        <row r="560">
          <cell r="E560" t="str">
            <v>u</v>
          </cell>
          <cell r="F560">
            <v>0.18748400000000001</v>
          </cell>
        </row>
        <row r="561">
          <cell r="E561" t="str">
            <v>u</v>
          </cell>
          <cell r="F561">
            <v>0.154528</v>
          </cell>
        </row>
        <row r="562">
          <cell r="E562">
            <v>0</v>
          </cell>
          <cell r="F562">
            <v>0</v>
          </cell>
        </row>
        <row r="563">
          <cell r="E563" t="str">
            <v>Kg</v>
          </cell>
          <cell r="F563">
            <v>2.48</v>
          </cell>
        </row>
        <row r="564">
          <cell r="E564" t="str">
            <v>Kg</v>
          </cell>
          <cell r="F564">
            <v>2.4</v>
          </cell>
        </row>
        <row r="565">
          <cell r="E565" t="str">
            <v>u</v>
          </cell>
          <cell r="F565">
            <v>0.3</v>
          </cell>
        </row>
        <row r="566">
          <cell r="E566" t="str">
            <v>u</v>
          </cell>
          <cell r="F566">
            <v>1.2</v>
          </cell>
        </row>
        <row r="567">
          <cell r="E567" t="str">
            <v>u.</v>
          </cell>
          <cell r="F567">
            <v>1.5</v>
          </cell>
        </row>
        <row r="568">
          <cell r="E568" t="str">
            <v>kg</v>
          </cell>
          <cell r="F568">
            <v>1.27</v>
          </cell>
        </row>
        <row r="569">
          <cell r="E569" t="str">
            <v>Kg</v>
          </cell>
          <cell r="F569">
            <v>1.27</v>
          </cell>
        </row>
        <row r="570">
          <cell r="E570" t="str">
            <v>Kg</v>
          </cell>
          <cell r="F570">
            <v>0.7</v>
          </cell>
        </row>
        <row r="571">
          <cell r="E571" t="str">
            <v>m</v>
          </cell>
          <cell r="F571">
            <v>0.14000000000000001</v>
          </cell>
        </row>
        <row r="572">
          <cell r="E572" t="str">
            <v>u</v>
          </cell>
          <cell r="F572">
            <v>4</v>
          </cell>
        </row>
        <row r="573">
          <cell r="E573" t="str">
            <v>kg</v>
          </cell>
          <cell r="F573">
            <v>1.23</v>
          </cell>
        </row>
        <row r="574">
          <cell r="E574">
            <v>0</v>
          </cell>
          <cell r="F574">
            <v>0</v>
          </cell>
        </row>
        <row r="575">
          <cell r="E575" t="str">
            <v>u</v>
          </cell>
          <cell r="F575">
            <v>4.2</v>
          </cell>
        </row>
        <row r="576">
          <cell r="E576" t="str">
            <v>u</v>
          </cell>
          <cell r="F576">
            <v>6</v>
          </cell>
        </row>
        <row r="577">
          <cell r="E577" t="str">
            <v>u</v>
          </cell>
          <cell r="F577">
            <v>5.4</v>
          </cell>
        </row>
        <row r="578">
          <cell r="E578" t="str">
            <v>u</v>
          </cell>
          <cell r="F578">
            <v>8</v>
          </cell>
        </row>
        <row r="579">
          <cell r="E579" t="str">
            <v>u</v>
          </cell>
          <cell r="F579">
            <v>7.8</v>
          </cell>
        </row>
        <row r="580">
          <cell r="E580">
            <v>0</v>
          </cell>
          <cell r="F580">
            <v>0</v>
          </cell>
        </row>
        <row r="581">
          <cell r="E581" t="str">
            <v>u</v>
          </cell>
          <cell r="F581">
            <v>3</v>
          </cell>
        </row>
        <row r="582">
          <cell r="E582" t="str">
            <v>u</v>
          </cell>
          <cell r="F582">
            <v>4.16</v>
          </cell>
        </row>
        <row r="583">
          <cell r="E583" t="str">
            <v>u</v>
          </cell>
          <cell r="F583">
            <v>4</v>
          </cell>
        </row>
        <row r="584">
          <cell r="E584" t="str">
            <v>u</v>
          </cell>
          <cell r="F584">
            <v>5</v>
          </cell>
        </row>
        <row r="585">
          <cell r="E585" t="str">
            <v>u</v>
          </cell>
          <cell r="F585">
            <v>10</v>
          </cell>
        </row>
        <row r="586">
          <cell r="E586" t="str">
            <v>m2</v>
          </cell>
          <cell r="F586">
            <v>10.95</v>
          </cell>
        </row>
        <row r="587">
          <cell r="E587" t="str">
            <v>u</v>
          </cell>
          <cell r="F587">
            <v>3</v>
          </cell>
        </row>
        <row r="588">
          <cell r="E588" t="str">
            <v>u</v>
          </cell>
          <cell r="F588">
            <v>5.24</v>
          </cell>
        </row>
        <row r="589">
          <cell r="E589" t="str">
            <v>u</v>
          </cell>
          <cell r="F589">
            <v>9.25</v>
          </cell>
        </row>
        <row r="590">
          <cell r="E590" t="str">
            <v>u</v>
          </cell>
          <cell r="F590">
            <v>15.48</v>
          </cell>
        </row>
        <row r="591">
          <cell r="E591" t="str">
            <v>u</v>
          </cell>
          <cell r="F591">
            <v>22.48</v>
          </cell>
        </row>
        <row r="592">
          <cell r="E592" t="str">
            <v>u</v>
          </cell>
          <cell r="F592">
            <v>26.47</v>
          </cell>
        </row>
        <row r="593">
          <cell r="E593" t="str">
            <v>u</v>
          </cell>
          <cell r="F593">
            <v>32</v>
          </cell>
        </row>
        <row r="594">
          <cell r="E594" t="str">
            <v>u</v>
          </cell>
          <cell r="F594">
            <v>12.3</v>
          </cell>
        </row>
        <row r="595">
          <cell r="E595" t="str">
            <v>u</v>
          </cell>
          <cell r="F595">
            <v>40</v>
          </cell>
        </row>
        <row r="596">
          <cell r="E596" t="str">
            <v>u</v>
          </cell>
          <cell r="F596">
            <v>55</v>
          </cell>
        </row>
        <row r="597">
          <cell r="E597" t="str">
            <v>u</v>
          </cell>
          <cell r="F597" t="str">
            <v>*</v>
          </cell>
        </row>
        <row r="598">
          <cell r="E598" t="str">
            <v>u</v>
          </cell>
          <cell r="F598">
            <v>0.28000000000000003</v>
          </cell>
        </row>
        <row r="599">
          <cell r="E599" t="str">
            <v>u</v>
          </cell>
          <cell r="F599">
            <v>0.77200000000000002</v>
          </cell>
        </row>
        <row r="600">
          <cell r="E600" t="str">
            <v>u</v>
          </cell>
          <cell r="F600">
            <v>0.38600000000000001</v>
          </cell>
        </row>
        <row r="601">
          <cell r="E601" t="str">
            <v>u</v>
          </cell>
          <cell r="F601">
            <v>0.38600000000000001</v>
          </cell>
        </row>
        <row r="602">
          <cell r="E602" t="str">
            <v>u</v>
          </cell>
          <cell r="F602">
            <v>9.5139999999999993</v>
          </cell>
        </row>
        <row r="603">
          <cell r="E603" t="str">
            <v>u</v>
          </cell>
          <cell r="F603">
            <v>12.098000000000001</v>
          </cell>
        </row>
        <row r="604">
          <cell r="E604" t="str">
            <v>u</v>
          </cell>
          <cell r="F604">
            <v>15.093999999999999</v>
          </cell>
        </row>
        <row r="605">
          <cell r="E605" t="str">
            <v>u</v>
          </cell>
          <cell r="F605">
            <v>18.806000000000001</v>
          </cell>
        </row>
        <row r="606">
          <cell r="E606" t="str">
            <v>u</v>
          </cell>
          <cell r="F606">
            <v>0.02</v>
          </cell>
        </row>
        <row r="607">
          <cell r="E607" t="str">
            <v>u</v>
          </cell>
          <cell r="F607">
            <v>2.1516E-2</v>
          </cell>
        </row>
        <row r="608">
          <cell r="E608" t="str">
            <v>u</v>
          </cell>
          <cell r="F608">
            <v>2.2351999999999997E-2</v>
          </cell>
        </row>
        <row r="609">
          <cell r="E609" t="str">
            <v>u         1</v>
          </cell>
          <cell r="F609">
            <v>49.8</v>
          </cell>
        </row>
        <row r="610">
          <cell r="E610" t="str">
            <v>u         1</v>
          </cell>
          <cell r="F610">
            <v>80.19</v>
          </cell>
        </row>
        <row r="611">
          <cell r="E611" t="str">
            <v>u         1</v>
          </cell>
          <cell r="F611">
            <v>198.69</v>
          </cell>
        </row>
        <row r="612">
          <cell r="E612" t="str">
            <v>u         1</v>
          </cell>
          <cell r="F612">
            <v>293.3</v>
          </cell>
        </row>
        <row r="613">
          <cell r="E613" t="str">
            <v>u         1</v>
          </cell>
          <cell r="F613">
            <v>99.3</v>
          </cell>
        </row>
        <row r="614">
          <cell r="E614" t="str">
            <v>u</v>
          </cell>
          <cell r="F614">
            <v>8.6239999999999997E-3</v>
          </cell>
        </row>
        <row r="615">
          <cell r="E615" t="str">
            <v>u</v>
          </cell>
          <cell r="F615">
            <v>1.7204000000000001E-2</v>
          </cell>
        </row>
        <row r="616">
          <cell r="E616" t="str">
            <v>u</v>
          </cell>
          <cell r="F616">
            <v>0.02</v>
          </cell>
        </row>
        <row r="617">
          <cell r="E617" t="str">
            <v>u</v>
          </cell>
          <cell r="F617">
            <v>1.848E-2</v>
          </cell>
        </row>
        <row r="618">
          <cell r="E618" t="str">
            <v>u</v>
          </cell>
          <cell r="F618">
            <v>1.328E-2</v>
          </cell>
        </row>
        <row r="619">
          <cell r="E619" t="str">
            <v>u</v>
          </cell>
          <cell r="F619">
            <v>1.6E-2</v>
          </cell>
        </row>
        <row r="620">
          <cell r="E620" t="str">
            <v>m2</v>
          </cell>
          <cell r="F620">
            <v>2.7320000000000002</v>
          </cell>
        </row>
        <row r="621">
          <cell r="E621" t="str">
            <v>u</v>
          </cell>
          <cell r="F621">
            <v>3.82</v>
          </cell>
        </row>
        <row r="622">
          <cell r="E622" t="str">
            <v>u</v>
          </cell>
          <cell r="F622">
            <v>3.23</v>
          </cell>
        </row>
        <row r="623">
          <cell r="E623" t="str">
            <v>u</v>
          </cell>
          <cell r="F623">
            <v>3</v>
          </cell>
        </row>
        <row r="624">
          <cell r="E624" t="str">
            <v>m2</v>
          </cell>
          <cell r="F624">
            <v>3.8</v>
          </cell>
        </row>
        <row r="625">
          <cell r="E625" t="str">
            <v>m2</v>
          </cell>
          <cell r="F625">
            <v>0.156</v>
          </cell>
        </row>
        <row r="626">
          <cell r="E626" t="str">
            <v>m2</v>
          </cell>
          <cell r="F626">
            <v>0.31159999999999999</v>
          </cell>
        </row>
        <row r="627">
          <cell r="E627" t="str">
            <v>m2</v>
          </cell>
          <cell r="F627">
            <v>0.5</v>
          </cell>
        </row>
        <row r="628">
          <cell r="E628" t="str">
            <v>m2</v>
          </cell>
          <cell r="F628">
            <v>0.878</v>
          </cell>
        </row>
        <row r="629">
          <cell r="E629" t="str">
            <v>m2</v>
          </cell>
          <cell r="F629">
            <v>0.42199999999999999</v>
          </cell>
        </row>
        <row r="630">
          <cell r="E630" t="str">
            <v>m2</v>
          </cell>
          <cell r="F630">
            <v>0.51400000000000001</v>
          </cell>
        </row>
        <row r="631">
          <cell r="E631" t="str">
            <v>m2</v>
          </cell>
          <cell r="F631">
            <v>0.47311999999999999</v>
          </cell>
        </row>
        <row r="632">
          <cell r="E632" t="str">
            <v>m2</v>
          </cell>
          <cell r="F632">
            <v>0.37928000000000001</v>
          </cell>
        </row>
        <row r="633">
          <cell r="E633" t="str">
            <v>m2</v>
          </cell>
          <cell r="F633">
            <v>9.15</v>
          </cell>
        </row>
        <row r="634">
          <cell r="E634" t="str">
            <v>m2</v>
          </cell>
          <cell r="F634">
            <v>3</v>
          </cell>
        </row>
        <row r="635">
          <cell r="E635" t="str">
            <v>u.</v>
          </cell>
          <cell r="F635">
            <v>0.24</v>
          </cell>
        </row>
        <row r="636">
          <cell r="E636" t="str">
            <v>u.</v>
          </cell>
          <cell r="F636">
            <v>0.24</v>
          </cell>
        </row>
        <row r="637">
          <cell r="E637" t="str">
            <v>u</v>
          </cell>
          <cell r="F637">
            <v>0.24</v>
          </cell>
        </row>
        <row r="638">
          <cell r="E638" t="str">
            <v>u</v>
          </cell>
          <cell r="F638">
            <v>0.24</v>
          </cell>
        </row>
        <row r="639">
          <cell r="E639" t="str">
            <v>m2</v>
          </cell>
          <cell r="F639">
            <v>10.32</v>
          </cell>
        </row>
        <row r="640">
          <cell r="E640" t="str">
            <v>m2</v>
          </cell>
          <cell r="F640">
            <v>9.6</v>
          </cell>
        </row>
        <row r="641">
          <cell r="E641" t="str">
            <v>m2</v>
          </cell>
          <cell r="F641">
            <v>6.32</v>
          </cell>
        </row>
        <row r="642">
          <cell r="E642" t="str">
            <v>m2</v>
          </cell>
          <cell r="F642">
            <v>8.5500000000000007</v>
          </cell>
        </row>
        <row r="643">
          <cell r="E643" t="str">
            <v>m2</v>
          </cell>
          <cell r="F643">
            <v>6.04</v>
          </cell>
        </row>
        <row r="644">
          <cell r="E644" t="str">
            <v>m2</v>
          </cell>
          <cell r="F644">
            <v>7.65</v>
          </cell>
        </row>
        <row r="645">
          <cell r="E645" t="str">
            <v>m2</v>
          </cell>
          <cell r="F645">
            <v>8.4499999999999993</v>
          </cell>
        </row>
        <row r="646">
          <cell r="E646" t="str">
            <v>m2</v>
          </cell>
          <cell r="F646">
            <v>10.1</v>
          </cell>
        </row>
        <row r="647">
          <cell r="E647" t="str">
            <v>m2</v>
          </cell>
          <cell r="F647">
            <v>9.9</v>
          </cell>
        </row>
        <row r="648">
          <cell r="E648" t="str">
            <v>m2</v>
          </cell>
          <cell r="F648">
            <v>11.8</v>
          </cell>
        </row>
        <row r="649">
          <cell r="E649" t="str">
            <v>m</v>
          </cell>
          <cell r="F649">
            <v>0.2024</v>
          </cell>
        </row>
        <row r="650">
          <cell r="E650" t="str">
            <v>m</v>
          </cell>
          <cell r="F650">
            <v>0.40479999999999999</v>
          </cell>
        </row>
        <row r="651">
          <cell r="E651" t="str">
            <v>u</v>
          </cell>
          <cell r="F651">
            <v>2.794</v>
          </cell>
        </row>
        <row r="652">
          <cell r="E652" t="str">
            <v>u</v>
          </cell>
          <cell r="F652">
            <v>3.746</v>
          </cell>
        </row>
        <row r="653">
          <cell r="E653" t="str">
            <v>u</v>
          </cell>
          <cell r="F653">
            <v>0.09</v>
          </cell>
        </row>
        <row r="654">
          <cell r="E654" t="str">
            <v>u</v>
          </cell>
          <cell r="F654">
            <v>1.7999999999999999E-2</v>
          </cell>
        </row>
        <row r="655">
          <cell r="E655" t="str">
            <v>u</v>
          </cell>
          <cell r="F655">
            <v>1.5599999999999999E-2</v>
          </cell>
        </row>
        <row r="656">
          <cell r="E656" t="str">
            <v>u</v>
          </cell>
          <cell r="F656">
            <v>6.7200000000000003E-3</v>
          </cell>
        </row>
        <row r="657">
          <cell r="E657" t="str">
            <v>u</v>
          </cell>
          <cell r="F657">
            <v>0.01</v>
          </cell>
        </row>
        <row r="658">
          <cell r="E658" t="str">
            <v>u</v>
          </cell>
          <cell r="F658">
            <v>3.8E-3</v>
          </cell>
        </row>
        <row r="659">
          <cell r="E659" t="str">
            <v>u</v>
          </cell>
          <cell r="F659">
            <v>0.25</v>
          </cell>
        </row>
        <row r="660">
          <cell r="E660" t="str">
            <v>m2</v>
          </cell>
          <cell r="F660">
            <v>8.7999999999999995E-2</v>
          </cell>
        </row>
        <row r="661">
          <cell r="E661">
            <v>0</v>
          </cell>
          <cell r="F661">
            <v>0</v>
          </cell>
        </row>
        <row r="662">
          <cell r="E662">
            <v>0</v>
          </cell>
          <cell r="F662">
            <v>0</v>
          </cell>
        </row>
        <row r="663">
          <cell r="E663" t="str">
            <v>u.</v>
          </cell>
          <cell r="F663">
            <v>13.53</v>
          </cell>
        </row>
        <row r="664">
          <cell r="E664" t="str">
            <v>u.</v>
          </cell>
          <cell r="F664">
            <v>54.38</v>
          </cell>
        </row>
        <row r="665">
          <cell r="E665" t="str">
            <v>u.</v>
          </cell>
          <cell r="F665">
            <v>17.64</v>
          </cell>
        </row>
        <row r="666">
          <cell r="E666" t="str">
            <v>u.</v>
          </cell>
          <cell r="F666">
            <v>21.63</v>
          </cell>
        </row>
        <row r="667">
          <cell r="E667" t="str">
            <v>u.</v>
          </cell>
          <cell r="F667">
            <v>16.8</v>
          </cell>
        </row>
        <row r="668">
          <cell r="E668" t="str">
            <v>u.</v>
          </cell>
          <cell r="F668">
            <v>16.489999999999998</v>
          </cell>
        </row>
        <row r="669">
          <cell r="E669" t="str">
            <v>u.</v>
          </cell>
          <cell r="F669">
            <v>18.13</v>
          </cell>
        </row>
        <row r="670">
          <cell r="E670" t="str">
            <v>u.</v>
          </cell>
          <cell r="F670">
            <v>21.75</v>
          </cell>
        </row>
        <row r="671">
          <cell r="E671" t="str">
            <v>u.</v>
          </cell>
          <cell r="F671">
            <v>18.13</v>
          </cell>
        </row>
        <row r="672">
          <cell r="E672" t="str">
            <v>U</v>
          </cell>
          <cell r="F672">
            <v>28</v>
          </cell>
        </row>
        <row r="673">
          <cell r="E673" t="str">
            <v>u.</v>
          </cell>
          <cell r="F673">
            <v>22.48</v>
          </cell>
        </row>
        <row r="674">
          <cell r="E674" t="str">
            <v>u.</v>
          </cell>
          <cell r="F674">
            <v>19.760000000000002</v>
          </cell>
        </row>
        <row r="675">
          <cell r="E675" t="str">
            <v>u.</v>
          </cell>
          <cell r="F675">
            <v>21.27</v>
          </cell>
        </row>
        <row r="676">
          <cell r="E676" t="str">
            <v>u.</v>
          </cell>
          <cell r="F676">
            <v>23.93</v>
          </cell>
        </row>
        <row r="677">
          <cell r="E677" t="str">
            <v>u.</v>
          </cell>
          <cell r="F677">
            <v>14.5</v>
          </cell>
        </row>
        <row r="678">
          <cell r="E678" t="str">
            <v>u.</v>
          </cell>
          <cell r="F678">
            <v>21.75</v>
          </cell>
        </row>
        <row r="679">
          <cell r="E679" t="str">
            <v>u.</v>
          </cell>
          <cell r="F679">
            <v>21.75</v>
          </cell>
        </row>
        <row r="680">
          <cell r="E680" t="str">
            <v>u.</v>
          </cell>
          <cell r="F680">
            <v>45.91</v>
          </cell>
        </row>
        <row r="681">
          <cell r="E681" t="str">
            <v>u.</v>
          </cell>
          <cell r="F681">
            <v>80.959999999999994</v>
          </cell>
        </row>
        <row r="682">
          <cell r="E682" t="str">
            <v>u.</v>
          </cell>
          <cell r="F682" t="str">
            <v>+</v>
          </cell>
        </row>
        <row r="683">
          <cell r="E683" t="str">
            <v>u</v>
          </cell>
          <cell r="F683" t="str">
            <v>+</v>
          </cell>
        </row>
        <row r="684">
          <cell r="E684" t="str">
            <v>u</v>
          </cell>
          <cell r="F684" t="str">
            <v>+</v>
          </cell>
        </row>
        <row r="685">
          <cell r="E685" t="str">
            <v>u</v>
          </cell>
          <cell r="F685" t="str">
            <v>+</v>
          </cell>
        </row>
        <row r="686">
          <cell r="E686" t="str">
            <v>u</v>
          </cell>
          <cell r="F686">
            <v>28.3</v>
          </cell>
        </row>
        <row r="687">
          <cell r="E687" t="str">
            <v>u.</v>
          </cell>
          <cell r="F687">
            <v>21.45</v>
          </cell>
        </row>
        <row r="688">
          <cell r="E688" t="str">
            <v>u</v>
          </cell>
          <cell r="F688">
            <v>16.75</v>
          </cell>
        </row>
        <row r="689">
          <cell r="E689" t="str">
            <v>u</v>
          </cell>
          <cell r="F689">
            <v>11.95</v>
          </cell>
        </row>
        <row r="690">
          <cell r="E690" t="str">
            <v>u</v>
          </cell>
          <cell r="F690">
            <v>8.15</v>
          </cell>
        </row>
        <row r="691">
          <cell r="E691" t="str">
            <v>u</v>
          </cell>
          <cell r="F691">
            <v>0.91200000000000003</v>
          </cell>
        </row>
        <row r="692">
          <cell r="E692" t="str">
            <v>u</v>
          </cell>
          <cell r="F692">
            <v>1.39</v>
          </cell>
        </row>
        <row r="693">
          <cell r="E693" t="str">
            <v>u</v>
          </cell>
          <cell r="F693">
            <v>0.3</v>
          </cell>
        </row>
        <row r="694">
          <cell r="E694" t="str">
            <v>u</v>
          </cell>
          <cell r="F694">
            <v>0.45</v>
          </cell>
        </row>
        <row r="695">
          <cell r="E695" t="str">
            <v>u</v>
          </cell>
          <cell r="F695">
            <v>0.4</v>
          </cell>
        </row>
        <row r="696">
          <cell r="E696" t="str">
            <v>u</v>
          </cell>
          <cell r="F696">
            <v>0.35</v>
          </cell>
        </row>
        <row r="697">
          <cell r="E697" t="str">
            <v>u</v>
          </cell>
          <cell r="F697">
            <v>0.35</v>
          </cell>
        </row>
        <row r="698">
          <cell r="E698" t="str">
            <v>u</v>
          </cell>
          <cell r="F698">
            <v>0.55000000000000004</v>
          </cell>
        </row>
        <row r="699">
          <cell r="E699" t="str">
            <v>u</v>
          </cell>
          <cell r="F699">
            <v>0.23</v>
          </cell>
        </row>
        <row r="700">
          <cell r="E700" t="str">
            <v>u</v>
          </cell>
          <cell r="F700">
            <v>0.41</v>
          </cell>
        </row>
        <row r="701">
          <cell r="E701" t="str">
            <v>u</v>
          </cell>
          <cell r="F701">
            <v>0.26</v>
          </cell>
        </row>
        <row r="702">
          <cell r="E702" t="str">
            <v>u</v>
          </cell>
          <cell r="F702">
            <v>0.18</v>
          </cell>
        </row>
        <row r="703">
          <cell r="E703" t="str">
            <v>u</v>
          </cell>
          <cell r="F703">
            <v>0.3</v>
          </cell>
        </row>
        <row r="704">
          <cell r="E704" t="str">
            <v>u</v>
          </cell>
          <cell r="F704">
            <v>0.35</v>
          </cell>
        </row>
        <row r="705">
          <cell r="E705" t="str">
            <v>u.</v>
          </cell>
          <cell r="F705">
            <v>0.53</v>
          </cell>
        </row>
        <row r="706">
          <cell r="E706" t="str">
            <v>u.</v>
          </cell>
          <cell r="F706">
            <v>0.9</v>
          </cell>
        </row>
        <row r="707">
          <cell r="E707" t="str">
            <v>u.</v>
          </cell>
          <cell r="F707">
            <v>0.14000000000000001</v>
          </cell>
        </row>
        <row r="708">
          <cell r="E708" t="str">
            <v>u.</v>
          </cell>
          <cell r="F708">
            <v>0.17</v>
          </cell>
        </row>
        <row r="709">
          <cell r="E709" t="str">
            <v>u.</v>
          </cell>
          <cell r="F709">
            <v>0.23</v>
          </cell>
        </row>
        <row r="710">
          <cell r="E710" t="str">
            <v>u.</v>
          </cell>
          <cell r="F710">
            <v>0.37</v>
          </cell>
        </row>
        <row r="711">
          <cell r="E711" t="str">
            <v>u.</v>
          </cell>
          <cell r="F711">
            <v>0.61</v>
          </cell>
        </row>
        <row r="712">
          <cell r="E712">
            <v>0</v>
          </cell>
          <cell r="F712">
            <v>0</v>
          </cell>
        </row>
        <row r="713">
          <cell r="E713" t="str">
            <v>u.</v>
          </cell>
          <cell r="F713" t="str">
            <v>+</v>
          </cell>
        </row>
        <row r="714">
          <cell r="E714" t="str">
            <v>u.</v>
          </cell>
          <cell r="F714" t="str">
            <v>+</v>
          </cell>
        </row>
        <row r="715">
          <cell r="E715" t="str">
            <v>u.</v>
          </cell>
          <cell r="F715" t="str">
            <v>+</v>
          </cell>
        </row>
        <row r="716">
          <cell r="E716" t="str">
            <v>u.</v>
          </cell>
          <cell r="F716" t="str">
            <v>+</v>
          </cell>
        </row>
        <row r="717">
          <cell r="E717" t="str">
            <v>u.</v>
          </cell>
          <cell r="F717" t="str">
            <v>+</v>
          </cell>
        </row>
        <row r="718">
          <cell r="E718" t="str">
            <v>u.</v>
          </cell>
          <cell r="F718" t="str">
            <v>+</v>
          </cell>
        </row>
        <row r="719">
          <cell r="E719" t="str">
            <v>u.</v>
          </cell>
          <cell r="F719" t="str">
            <v>+</v>
          </cell>
        </row>
        <row r="720">
          <cell r="E720" t="str">
            <v>u.</v>
          </cell>
          <cell r="F720" t="str">
            <v>+</v>
          </cell>
        </row>
        <row r="721">
          <cell r="E721" t="str">
            <v>u.</v>
          </cell>
          <cell r="F721" t="str">
            <v>+</v>
          </cell>
        </row>
        <row r="722">
          <cell r="E722" t="str">
            <v>u</v>
          </cell>
          <cell r="F722">
            <v>5</v>
          </cell>
        </row>
        <row r="723">
          <cell r="E723" t="str">
            <v>u.</v>
          </cell>
          <cell r="F723">
            <v>0.08</v>
          </cell>
        </row>
        <row r="724">
          <cell r="E724" t="str">
            <v>u.</v>
          </cell>
          <cell r="F724">
            <v>0.08</v>
          </cell>
        </row>
        <row r="725">
          <cell r="E725" t="str">
            <v>u.</v>
          </cell>
          <cell r="F725">
            <v>0.1</v>
          </cell>
        </row>
        <row r="726">
          <cell r="E726" t="str">
            <v>u.</v>
          </cell>
          <cell r="F726">
            <v>0.19</v>
          </cell>
        </row>
        <row r="727">
          <cell r="E727" t="str">
            <v>u.</v>
          </cell>
          <cell r="F727">
            <v>0.21</v>
          </cell>
        </row>
        <row r="728">
          <cell r="E728" t="str">
            <v>u.</v>
          </cell>
          <cell r="F728">
            <v>5.47</v>
          </cell>
        </row>
        <row r="729">
          <cell r="E729" t="str">
            <v>u.</v>
          </cell>
          <cell r="F729">
            <v>11.43</v>
          </cell>
        </row>
        <row r="730">
          <cell r="E730" t="str">
            <v>u</v>
          </cell>
          <cell r="F730">
            <v>0.7</v>
          </cell>
        </row>
        <row r="731">
          <cell r="E731" t="str">
            <v>u</v>
          </cell>
          <cell r="F731">
            <v>0.72</v>
          </cell>
        </row>
        <row r="732">
          <cell r="E732" t="str">
            <v>u</v>
          </cell>
          <cell r="F732">
            <v>0.78</v>
          </cell>
        </row>
        <row r="733">
          <cell r="E733" t="str">
            <v>u</v>
          </cell>
          <cell r="F733">
            <v>0.78</v>
          </cell>
        </row>
        <row r="734">
          <cell r="E734" t="str">
            <v>u</v>
          </cell>
          <cell r="F734">
            <v>1.42</v>
          </cell>
        </row>
        <row r="735">
          <cell r="E735" t="str">
            <v>u</v>
          </cell>
          <cell r="F735">
            <v>1.42</v>
          </cell>
        </row>
        <row r="736">
          <cell r="E736" t="str">
            <v>u</v>
          </cell>
          <cell r="F736">
            <v>1.42</v>
          </cell>
        </row>
        <row r="737">
          <cell r="E737" t="str">
            <v>u</v>
          </cell>
          <cell r="F737">
            <v>1.1599999999999999</v>
          </cell>
        </row>
        <row r="738">
          <cell r="E738" t="str">
            <v>lt</v>
          </cell>
          <cell r="F738">
            <v>4.68</v>
          </cell>
        </row>
        <row r="739">
          <cell r="E739" t="str">
            <v>ml.</v>
          </cell>
          <cell r="F739">
            <v>1.52</v>
          </cell>
        </row>
        <row r="740">
          <cell r="E740" t="str">
            <v>ml.</v>
          </cell>
          <cell r="F740">
            <v>0.94</v>
          </cell>
        </row>
        <row r="741">
          <cell r="E741" t="str">
            <v>ml.</v>
          </cell>
          <cell r="F741">
            <v>2.2533333333333334</v>
          </cell>
        </row>
        <row r="742">
          <cell r="E742" t="str">
            <v>ml.</v>
          </cell>
          <cell r="F742">
            <v>3.1416666666666671</v>
          </cell>
        </row>
        <row r="743">
          <cell r="E743" t="str">
            <v>ml.</v>
          </cell>
          <cell r="F743">
            <v>3.8016666666666663</v>
          </cell>
        </row>
        <row r="744">
          <cell r="E744" t="str">
            <v>ml.</v>
          </cell>
          <cell r="F744">
            <v>4.78</v>
          </cell>
        </row>
        <row r="745">
          <cell r="E745" t="str">
            <v>u.</v>
          </cell>
          <cell r="F745">
            <v>0.4</v>
          </cell>
        </row>
        <row r="746">
          <cell r="E746" t="str">
            <v>u.</v>
          </cell>
          <cell r="F746">
            <v>1.94</v>
          </cell>
        </row>
        <row r="747">
          <cell r="E747" t="str">
            <v>u.</v>
          </cell>
          <cell r="F747">
            <v>3.02</v>
          </cell>
        </row>
        <row r="748">
          <cell r="E748" t="str">
            <v>u.</v>
          </cell>
          <cell r="F748">
            <v>4.24</v>
          </cell>
        </row>
        <row r="749">
          <cell r="E749" t="str">
            <v>u.</v>
          </cell>
          <cell r="F749">
            <v>5.09</v>
          </cell>
        </row>
        <row r="750">
          <cell r="E750" t="str">
            <v>u.</v>
          </cell>
          <cell r="F750">
            <v>6.29</v>
          </cell>
        </row>
        <row r="751">
          <cell r="E751" t="str">
            <v>u.</v>
          </cell>
          <cell r="F751">
            <v>0.65</v>
          </cell>
        </row>
        <row r="752">
          <cell r="E752" t="str">
            <v>u.</v>
          </cell>
          <cell r="F752">
            <v>0.7</v>
          </cell>
        </row>
        <row r="753">
          <cell r="E753" t="str">
            <v>u.</v>
          </cell>
          <cell r="F753">
            <v>0.92</v>
          </cell>
        </row>
        <row r="754">
          <cell r="E754" t="str">
            <v>u.</v>
          </cell>
          <cell r="F754">
            <v>5.3</v>
          </cell>
        </row>
        <row r="755">
          <cell r="E755" t="str">
            <v>u.</v>
          </cell>
          <cell r="F755">
            <v>11.72</v>
          </cell>
        </row>
        <row r="756">
          <cell r="E756" t="str">
            <v>u.</v>
          </cell>
          <cell r="F756">
            <v>11.76</v>
          </cell>
        </row>
        <row r="757">
          <cell r="E757" t="str">
            <v>u.</v>
          </cell>
          <cell r="F757">
            <v>4.08</v>
          </cell>
        </row>
        <row r="758">
          <cell r="E758" t="str">
            <v>u.</v>
          </cell>
          <cell r="F758">
            <v>5.64</v>
          </cell>
        </row>
        <row r="759">
          <cell r="E759" t="str">
            <v>u.</v>
          </cell>
          <cell r="F759">
            <v>13.52</v>
          </cell>
        </row>
        <row r="760">
          <cell r="E760" t="str">
            <v>u.</v>
          </cell>
          <cell r="F760">
            <v>18.850000000000001</v>
          </cell>
        </row>
        <row r="761">
          <cell r="E761" t="str">
            <v>u.</v>
          </cell>
          <cell r="F761">
            <v>22.81</v>
          </cell>
        </row>
        <row r="762">
          <cell r="E762" t="str">
            <v>u.</v>
          </cell>
          <cell r="F762">
            <v>28.68</v>
          </cell>
        </row>
        <row r="763">
          <cell r="E763" t="str">
            <v>u.</v>
          </cell>
          <cell r="F763">
            <v>13.52</v>
          </cell>
        </row>
        <row r="764">
          <cell r="E764" t="str">
            <v>u</v>
          </cell>
          <cell r="F764">
            <v>4.08</v>
          </cell>
        </row>
        <row r="765">
          <cell r="E765" t="str">
            <v>u</v>
          </cell>
          <cell r="F765">
            <v>5.64</v>
          </cell>
        </row>
        <row r="766">
          <cell r="E766" t="str">
            <v>ml</v>
          </cell>
          <cell r="F766">
            <v>0.63600000000000001</v>
          </cell>
        </row>
        <row r="767">
          <cell r="E767" t="str">
            <v>ml</v>
          </cell>
          <cell r="F767">
            <v>1.3</v>
          </cell>
        </row>
        <row r="768">
          <cell r="E768" t="str">
            <v>ml</v>
          </cell>
          <cell r="F768">
            <v>1.9239999999999999</v>
          </cell>
        </row>
        <row r="769">
          <cell r="E769" t="str">
            <v>ml</v>
          </cell>
          <cell r="F769">
            <v>2.6480000000000001</v>
          </cell>
        </row>
        <row r="770">
          <cell r="E770" t="str">
            <v>ml</v>
          </cell>
          <cell r="F770">
            <v>3</v>
          </cell>
        </row>
        <row r="771">
          <cell r="E771" t="str">
            <v>ml</v>
          </cell>
          <cell r="F771">
            <v>4.28</v>
          </cell>
        </row>
        <row r="772">
          <cell r="E772" t="str">
            <v>ml</v>
          </cell>
          <cell r="F772">
            <v>7.54</v>
          </cell>
        </row>
        <row r="773">
          <cell r="E773" t="str">
            <v>u</v>
          </cell>
          <cell r="F773" t="str">
            <v>+++++</v>
          </cell>
        </row>
        <row r="774">
          <cell r="E774" t="str">
            <v>u</v>
          </cell>
          <cell r="F774">
            <v>1.2</v>
          </cell>
        </row>
        <row r="775">
          <cell r="E775" t="str">
            <v>u.</v>
          </cell>
          <cell r="F775">
            <v>4.5999999999999996</v>
          </cell>
        </row>
        <row r="776">
          <cell r="E776" t="str">
            <v>u.</v>
          </cell>
          <cell r="F776">
            <v>4.71</v>
          </cell>
        </row>
        <row r="777">
          <cell r="E777" t="str">
            <v>u.</v>
          </cell>
          <cell r="F777">
            <v>5.94</v>
          </cell>
        </row>
        <row r="778">
          <cell r="E778" t="str">
            <v>u.</v>
          </cell>
          <cell r="F778">
            <v>9.1</v>
          </cell>
        </row>
        <row r="779">
          <cell r="E779" t="str">
            <v>u.</v>
          </cell>
          <cell r="F779">
            <v>10.72</v>
          </cell>
        </row>
        <row r="780">
          <cell r="E780" t="str">
            <v>u.</v>
          </cell>
          <cell r="F780">
            <v>16.53</v>
          </cell>
        </row>
        <row r="781">
          <cell r="E781" t="str">
            <v>u.</v>
          </cell>
          <cell r="F781">
            <v>0.35</v>
          </cell>
        </row>
        <row r="782">
          <cell r="E782" t="str">
            <v>u.</v>
          </cell>
          <cell r="F782">
            <v>0.87</v>
          </cell>
        </row>
        <row r="783">
          <cell r="E783" t="str">
            <v>u.</v>
          </cell>
          <cell r="F783">
            <v>2.19</v>
          </cell>
        </row>
        <row r="784">
          <cell r="E784" t="str">
            <v>u.</v>
          </cell>
          <cell r="F784">
            <v>2.35</v>
          </cell>
        </row>
        <row r="785">
          <cell r="E785" t="str">
            <v>u.</v>
          </cell>
          <cell r="F785">
            <v>3.51</v>
          </cell>
        </row>
        <row r="786">
          <cell r="E786" t="str">
            <v>u.</v>
          </cell>
          <cell r="F786">
            <v>4.25</v>
          </cell>
        </row>
        <row r="787">
          <cell r="E787" t="str">
            <v>u.</v>
          </cell>
          <cell r="F787">
            <v>0.89</v>
          </cell>
        </row>
        <row r="788">
          <cell r="E788" t="str">
            <v>u.</v>
          </cell>
          <cell r="F788">
            <v>0.94</v>
          </cell>
        </row>
        <row r="789">
          <cell r="E789" t="str">
            <v>u.</v>
          </cell>
          <cell r="F789">
            <v>1.27</v>
          </cell>
        </row>
        <row r="790">
          <cell r="E790" t="str">
            <v>u.</v>
          </cell>
          <cell r="F790">
            <v>1.44</v>
          </cell>
        </row>
        <row r="791">
          <cell r="E791" t="str">
            <v>u.</v>
          </cell>
          <cell r="F791">
            <v>1.44</v>
          </cell>
        </row>
        <row r="792">
          <cell r="E792" t="str">
            <v>u.</v>
          </cell>
          <cell r="F792">
            <v>1.77</v>
          </cell>
        </row>
        <row r="793">
          <cell r="E793" t="str">
            <v>u.</v>
          </cell>
          <cell r="F793">
            <v>3.38</v>
          </cell>
        </row>
        <row r="794">
          <cell r="E794" t="str">
            <v>u.</v>
          </cell>
          <cell r="F794">
            <v>14.1</v>
          </cell>
        </row>
        <row r="795">
          <cell r="E795" t="str">
            <v>u.</v>
          </cell>
          <cell r="F795">
            <v>20.16</v>
          </cell>
        </row>
        <row r="796">
          <cell r="E796" t="str">
            <v>u.</v>
          </cell>
          <cell r="F796">
            <v>52</v>
          </cell>
        </row>
        <row r="797">
          <cell r="E797" t="str">
            <v xml:space="preserve">u.        </v>
          </cell>
          <cell r="F797">
            <v>161.88</v>
          </cell>
        </row>
        <row r="798">
          <cell r="E798" t="str">
            <v>u.</v>
          </cell>
          <cell r="F798">
            <v>3.58</v>
          </cell>
        </row>
        <row r="799">
          <cell r="E799" t="str">
            <v>u.</v>
          </cell>
          <cell r="F799">
            <v>11.35</v>
          </cell>
        </row>
        <row r="800">
          <cell r="E800" t="str">
            <v>u.</v>
          </cell>
          <cell r="F800">
            <v>18.52</v>
          </cell>
        </row>
        <row r="801">
          <cell r="E801" t="str">
            <v>u.</v>
          </cell>
          <cell r="F801">
            <v>50.49</v>
          </cell>
        </row>
        <row r="802">
          <cell r="E802" t="str">
            <v xml:space="preserve">u.        </v>
          </cell>
          <cell r="F802">
            <v>119.47</v>
          </cell>
        </row>
        <row r="803">
          <cell r="E803" t="str">
            <v>u.</v>
          </cell>
          <cell r="F803">
            <v>4.476</v>
          </cell>
        </row>
        <row r="804">
          <cell r="E804" t="str">
            <v>u.</v>
          </cell>
          <cell r="F804">
            <v>5.24</v>
          </cell>
        </row>
        <row r="805">
          <cell r="E805" t="str">
            <v>u.</v>
          </cell>
          <cell r="F805">
            <v>2.4368400000000001</v>
          </cell>
        </row>
        <row r="806">
          <cell r="E806" t="str">
            <v>u.</v>
          </cell>
          <cell r="F806">
            <v>18.52</v>
          </cell>
        </row>
        <row r="807">
          <cell r="E807" t="str">
            <v>u.</v>
          </cell>
          <cell r="F807">
            <v>24.77</v>
          </cell>
        </row>
        <row r="808">
          <cell r="E808" t="str">
            <v>u.</v>
          </cell>
          <cell r="F808">
            <v>52.8</v>
          </cell>
        </row>
        <row r="809">
          <cell r="E809" t="str">
            <v>u.</v>
          </cell>
          <cell r="F809">
            <v>74.709999999999994</v>
          </cell>
        </row>
        <row r="810">
          <cell r="E810" t="str">
            <v>u.</v>
          </cell>
          <cell r="F810">
            <v>17.02</v>
          </cell>
        </row>
        <row r="811">
          <cell r="E811" t="str">
            <v>u.</v>
          </cell>
          <cell r="F811">
            <v>20.81</v>
          </cell>
        </row>
        <row r="812">
          <cell r="E812" t="str">
            <v>u</v>
          </cell>
          <cell r="F812" t="str">
            <v>*</v>
          </cell>
        </row>
        <row r="813">
          <cell r="E813" t="str">
            <v>u.</v>
          </cell>
          <cell r="F813">
            <v>31.57</v>
          </cell>
        </row>
        <row r="814">
          <cell r="E814" t="str">
            <v>u.</v>
          </cell>
          <cell r="F814">
            <v>66.959999999999994</v>
          </cell>
        </row>
        <row r="815">
          <cell r="E815" t="str">
            <v>u.</v>
          </cell>
          <cell r="F815">
            <v>102.09</v>
          </cell>
        </row>
        <row r="816">
          <cell r="E816" t="str">
            <v>u.</v>
          </cell>
          <cell r="F816">
            <v>11.16</v>
          </cell>
        </row>
        <row r="817">
          <cell r="E817" t="str">
            <v>u.</v>
          </cell>
          <cell r="F817">
            <v>14.22</v>
          </cell>
        </row>
        <row r="818">
          <cell r="E818" t="str">
            <v>u.</v>
          </cell>
          <cell r="F818">
            <v>27.28</v>
          </cell>
        </row>
        <row r="819">
          <cell r="E819" t="str">
            <v>u.</v>
          </cell>
          <cell r="F819">
            <v>39.79</v>
          </cell>
        </row>
        <row r="820">
          <cell r="E820" t="str">
            <v>u.</v>
          </cell>
          <cell r="F820">
            <v>79</v>
          </cell>
        </row>
        <row r="821">
          <cell r="E821" t="str">
            <v>u.</v>
          </cell>
          <cell r="F821">
            <v>121.11</v>
          </cell>
        </row>
        <row r="822">
          <cell r="E822" t="str">
            <v>u.</v>
          </cell>
          <cell r="F822">
            <v>8.18</v>
          </cell>
        </row>
        <row r="823">
          <cell r="E823" t="str">
            <v>u.</v>
          </cell>
          <cell r="F823">
            <v>11.45</v>
          </cell>
        </row>
        <row r="824">
          <cell r="E824" t="str">
            <v>u.</v>
          </cell>
          <cell r="F824">
            <v>17.11</v>
          </cell>
        </row>
        <row r="825">
          <cell r="E825" t="str">
            <v>u.</v>
          </cell>
          <cell r="F825">
            <v>34.64</v>
          </cell>
        </row>
        <row r="826">
          <cell r="E826" t="str">
            <v>u.</v>
          </cell>
          <cell r="F826">
            <v>51.01</v>
          </cell>
        </row>
        <row r="827">
          <cell r="E827" t="str">
            <v>u.</v>
          </cell>
          <cell r="F827">
            <v>105.03</v>
          </cell>
        </row>
        <row r="828">
          <cell r="E828" t="str">
            <v>u.</v>
          </cell>
          <cell r="F828">
            <v>151.43</v>
          </cell>
        </row>
        <row r="829">
          <cell r="E829" t="str">
            <v>u.</v>
          </cell>
          <cell r="F829">
            <v>6.81</v>
          </cell>
        </row>
        <row r="830">
          <cell r="E830" t="str">
            <v>u.</v>
          </cell>
          <cell r="F830">
            <v>10.64</v>
          </cell>
        </row>
        <row r="831">
          <cell r="E831" t="str">
            <v>u.</v>
          </cell>
          <cell r="F831">
            <v>14.4</v>
          </cell>
        </row>
        <row r="832">
          <cell r="E832" t="str">
            <v>u.</v>
          </cell>
          <cell r="F832">
            <v>20.9</v>
          </cell>
        </row>
        <row r="833">
          <cell r="E833" t="str">
            <v>u.</v>
          </cell>
          <cell r="F833">
            <v>38.42</v>
          </cell>
        </row>
        <row r="834">
          <cell r="E834" t="str">
            <v>u.</v>
          </cell>
          <cell r="F834">
            <v>57.43</v>
          </cell>
        </row>
        <row r="835">
          <cell r="E835" t="str">
            <v>u.</v>
          </cell>
          <cell r="F835">
            <v>119.19</v>
          </cell>
        </row>
        <row r="836">
          <cell r="E836" t="str">
            <v>u.</v>
          </cell>
          <cell r="F836">
            <v>206.35</v>
          </cell>
        </row>
        <row r="837">
          <cell r="E837" t="str">
            <v>u.</v>
          </cell>
          <cell r="F837">
            <v>0.184</v>
          </cell>
        </row>
        <row r="838">
          <cell r="E838" t="str">
            <v>u.</v>
          </cell>
          <cell r="F838">
            <v>0.23</v>
          </cell>
        </row>
        <row r="839">
          <cell r="E839" t="str">
            <v>u.</v>
          </cell>
          <cell r="F839">
            <v>0.28999999999999998</v>
          </cell>
        </row>
        <row r="840">
          <cell r="E840" t="str">
            <v>u.</v>
          </cell>
          <cell r="F840">
            <v>0.45</v>
          </cell>
        </row>
        <row r="841">
          <cell r="E841" t="str">
            <v>u.</v>
          </cell>
          <cell r="F841">
            <v>2.62</v>
          </cell>
        </row>
        <row r="842">
          <cell r="E842" t="str">
            <v>u.</v>
          </cell>
          <cell r="F842">
            <v>0.63</v>
          </cell>
        </row>
        <row r="843">
          <cell r="E843" t="str">
            <v>u.</v>
          </cell>
          <cell r="F843">
            <v>0.63</v>
          </cell>
        </row>
        <row r="844">
          <cell r="E844" t="str">
            <v>u.</v>
          </cell>
          <cell r="F844">
            <v>0.63</v>
          </cell>
        </row>
        <row r="845">
          <cell r="E845" t="str">
            <v>u.</v>
          </cell>
          <cell r="F845">
            <v>0.9</v>
          </cell>
        </row>
        <row r="846">
          <cell r="E846" t="str">
            <v>u.</v>
          </cell>
          <cell r="F846">
            <v>1.04</v>
          </cell>
        </row>
        <row r="847">
          <cell r="E847" t="str">
            <v>u.</v>
          </cell>
          <cell r="F847">
            <v>0.83</v>
          </cell>
        </row>
        <row r="848">
          <cell r="E848" t="str">
            <v>u.</v>
          </cell>
          <cell r="F848">
            <v>1.04</v>
          </cell>
        </row>
        <row r="849">
          <cell r="E849" t="str">
            <v>u.</v>
          </cell>
          <cell r="F849">
            <v>2.46</v>
          </cell>
        </row>
        <row r="850">
          <cell r="E850" t="str">
            <v>u.</v>
          </cell>
          <cell r="F850">
            <v>5.76</v>
          </cell>
        </row>
        <row r="851">
          <cell r="E851" t="str">
            <v>u.</v>
          </cell>
          <cell r="F851">
            <v>8.9</v>
          </cell>
        </row>
        <row r="852">
          <cell r="E852" t="str">
            <v>u.</v>
          </cell>
          <cell r="F852">
            <v>18.18</v>
          </cell>
        </row>
        <row r="853">
          <cell r="E853" t="str">
            <v>u.</v>
          </cell>
          <cell r="F853">
            <v>0.17599999999999999</v>
          </cell>
        </row>
        <row r="854">
          <cell r="E854" t="str">
            <v>u.</v>
          </cell>
          <cell r="F854">
            <v>0.26400000000000001</v>
          </cell>
        </row>
        <row r="855">
          <cell r="E855" t="str">
            <v>u.</v>
          </cell>
          <cell r="F855">
            <v>5.78</v>
          </cell>
        </row>
        <row r="856">
          <cell r="E856" t="str">
            <v>u.</v>
          </cell>
          <cell r="F856">
            <v>31.85</v>
          </cell>
        </row>
        <row r="857">
          <cell r="E857" t="str">
            <v>u.</v>
          </cell>
          <cell r="F857">
            <v>97.57</v>
          </cell>
        </row>
        <row r="858">
          <cell r="E858" t="str">
            <v>ml</v>
          </cell>
          <cell r="F858">
            <v>78.52</v>
          </cell>
        </row>
        <row r="859">
          <cell r="E859" t="str">
            <v>ml</v>
          </cell>
          <cell r="F859">
            <v>195.21</v>
          </cell>
        </row>
        <row r="860">
          <cell r="E860" t="str">
            <v xml:space="preserve">ml        </v>
          </cell>
          <cell r="F860">
            <v>670.58</v>
          </cell>
        </row>
        <row r="861">
          <cell r="E861" t="str">
            <v>ml</v>
          </cell>
          <cell r="F861">
            <v>15.16</v>
          </cell>
        </row>
        <row r="862">
          <cell r="E862" t="str">
            <v>ml</v>
          </cell>
          <cell r="F862">
            <v>28.06</v>
          </cell>
        </row>
        <row r="863">
          <cell r="E863" t="str">
            <v>u.</v>
          </cell>
          <cell r="F863">
            <v>3.15</v>
          </cell>
        </row>
        <row r="864">
          <cell r="E864" t="str">
            <v>u.</v>
          </cell>
          <cell r="F864">
            <v>2.2400000000000002</v>
          </cell>
        </row>
        <row r="865">
          <cell r="E865" t="str">
            <v xml:space="preserve">u.      </v>
          </cell>
          <cell r="F865">
            <v>48.72</v>
          </cell>
        </row>
        <row r="866">
          <cell r="E866" t="str">
            <v>u.</v>
          </cell>
          <cell r="F866">
            <v>5.12</v>
          </cell>
        </row>
        <row r="867">
          <cell r="E867" t="str">
            <v>u.</v>
          </cell>
          <cell r="F867">
            <v>18.96</v>
          </cell>
        </row>
        <row r="868">
          <cell r="E868" t="str">
            <v>u</v>
          </cell>
          <cell r="F868">
            <v>10.6</v>
          </cell>
        </row>
        <row r="869">
          <cell r="E869" t="str">
            <v>u</v>
          </cell>
          <cell r="F869">
            <v>15.8</v>
          </cell>
        </row>
        <row r="870">
          <cell r="E870" t="str">
            <v>u</v>
          </cell>
          <cell r="F870">
            <v>0.54</v>
          </cell>
        </row>
        <row r="871">
          <cell r="E871" t="str">
            <v>u.</v>
          </cell>
          <cell r="F871">
            <v>9.07</v>
          </cell>
        </row>
        <row r="872">
          <cell r="E872" t="str">
            <v>u.</v>
          </cell>
          <cell r="F872">
            <v>13.45</v>
          </cell>
        </row>
        <row r="873">
          <cell r="E873" t="str">
            <v>u.</v>
          </cell>
          <cell r="F873">
            <v>20.96</v>
          </cell>
        </row>
        <row r="874">
          <cell r="E874">
            <v>0</v>
          </cell>
          <cell r="F874">
            <v>0</v>
          </cell>
        </row>
        <row r="875">
          <cell r="E875" t="str">
            <v>u</v>
          </cell>
          <cell r="F875">
            <v>1.38</v>
          </cell>
        </row>
        <row r="876">
          <cell r="E876" t="str">
            <v>u</v>
          </cell>
          <cell r="F876">
            <v>1.248</v>
          </cell>
        </row>
        <row r="877">
          <cell r="E877" t="str">
            <v>u</v>
          </cell>
          <cell r="F877">
            <v>3.9</v>
          </cell>
        </row>
        <row r="878">
          <cell r="E878" t="str">
            <v>u</v>
          </cell>
          <cell r="F878">
            <v>0.44</v>
          </cell>
        </row>
        <row r="879">
          <cell r="E879" t="str">
            <v>u</v>
          </cell>
          <cell r="F879">
            <v>4.5999999999999996</v>
          </cell>
        </row>
        <row r="880">
          <cell r="E880" t="str">
            <v>u</v>
          </cell>
          <cell r="F880">
            <v>5.8</v>
          </cell>
        </row>
        <row r="881">
          <cell r="E881" t="str">
            <v xml:space="preserve">ml        </v>
          </cell>
          <cell r="F881">
            <v>38.950000000000003</v>
          </cell>
        </row>
        <row r="882">
          <cell r="E882" t="str">
            <v xml:space="preserve">ml        </v>
          </cell>
          <cell r="F882">
            <v>50.1</v>
          </cell>
        </row>
        <row r="883">
          <cell r="E883" t="str">
            <v xml:space="preserve">ml        </v>
          </cell>
          <cell r="F883">
            <v>71.5</v>
          </cell>
        </row>
        <row r="884">
          <cell r="E884" t="str">
            <v xml:space="preserve">ml        </v>
          </cell>
          <cell r="F884">
            <v>120.7</v>
          </cell>
        </row>
        <row r="885">
          <cell r="E885" t="str">
            <v xml:space="preserve">ml        </v>
          </cell>
          <cell r="F885">
            <v>136.44999999999999</v>
          </cell>
        </row>
        <row r="886">
          <cell r="E886" t="str">
            <v xml:space="preserve">ml        </v>
          </cell>
          <cell r="F886">
            <v>179.5</v>
          </cell>
        </row>
        <row r="887">
          <cell r="E887" t="str">
            <v xml:space="preserve">ml        </v>
          </cell>
          <cell r="F887">
            <v>208.4</v>
          </cell>
        </row>
        <row r="888">
          <cell r="E888" t="str">
            <v xml:space="preserve">ml        </v>
          </cell>
          <cell r="F888">
            <v>221.59</v>
          </cell>
        </row>
        <row r="889">
          <cell r="E889" t="str">
            <v xml:space="preserve">ml        </v>
          </cell>
          <cell r="F889">
            <v>421.5</v>
          </cell>
        </row>
        <row r="890">
          <cell r="E890" t="str">
            <v>ml</v>
          </cell>
          <cell r="F890">
            <v>3.15</v>
          </cell>
        </row>
        <row r="891">
          <cell r="E891" t="str">
            <v>ml</v>
          </cell>
          <cell r="F891">
            <v>4.1500000000000004</v>
          </cell>
        </row>
        <row r="892">
          <cell r="E892" t="str">
            <v>ml</v>
          </cell>
          <cell r="F892">
            <v>12.45</v>
          </cell>
        </row>
        <row r="893">
          <cell r="E893" t="str">
            <v>ml</v>
          </cell>
          <cell r="F893">
            <v>8.85</v>
          </cell>
        </row>
        <row r="894">
          <cell r="E894" t="str">
            <v>ml</v>
          </cell>
          <cell r="F894">
            <v>23.05</v>
          </cell>
        </row>
        <row r="895">
          <cell r="E895" t="str">
            <v>ml</v>
          </cell>
          <cell r="F895">
            <v>5.9</v>
          </cell>
        </row>
        <row r="896">
          <cell r="E896" t="str">
            <v>ml</v>
          </cell>
          <cell r="F896">
            <v>44.7</v>
          </cell>
        </row>
        <row r="897">
          <cell r="E897" t="str">
            <v>ml</v>
          </cell>
          <cell r="F897">
            <v>18.350000000000001</v>
          </cell>
        </row>
        <row r="898">
          <cell r="E898" t="str">
            <v>ml</v>
          </cell>
          <cell r="F898">
            <v>63.45</v>
          </cell>
        </row>
        <row r="899">
          <cell r="E899" t="str">
            <v>m</v>
          </cell>
          <cell r="F899">
            <v>1.73</v>
          </cell>
        </row>
        <row r="900">
          <cell r="E900" t="str">
            <v>u</v>
          </cell>
          <cell r="F900">
            <v>14.03</v>
          </cell>
        </row>
        <row r="901">
          <cell r="E901" t="str">
            <v>m</v>
          </cell>
          <cell r="F901">
            <v>4.8600000000000003</v>
          </cell>
        </row>
        <row r="902">
          <cell r="E902" t="str">
            <v>u</v>
          </cell>
          <cell r="F902">
            <v>37.479999999999997</v>
          </cell>
        </row>
        <row r="903">
          <cell r="E903" t="str">
            <v>u</v>
          </cell>
          <cell r="F903">
            <v>56.02</v>
          </cell>
        </row>
        <row r="904">
          <cell r="E904" t="str">
            <v>u</v>
          </cell>
          <cell r="F904">
            <v>116.28</v>
          </cell>
        </row>
        <row r="905">
          <cell r="E905" t="str">
            <v>u</v>
          </cell>
          <cell r="F905">
            <v>201.3</v>
          </cell>
        </row>
        <row r="906">
          <cell r="E906" t="str">
            <v>rll</v>
          </cell>
          <cell r="F906">
            <v>0.24</v>
          </cell>
        </row>
        <row r="907">
          <cell r="E907" t="str">
            <v>litro</v>
          </cell>
          <cell r="F907">
            <v>13.37</v>
          </cell>
        </row>
        <row r="908">
          <cell r="E908" t="str">
            <v>u</v>
          </cell>
          <cell r="F908">
            <v>2</v>
          </cell>
        </row>
        <row r="909">
          <cell r="E909" t="str">
            <v>u.</v>
          </cell>
          <cell r="F909">
            <v>2.052</v>
          </cell>
        </row>
        <row r="910">
          <cell r="E910" t="str">
            <v>u.</v>
          </cell>
          <cell r="F910">
            <v>2.664E-2</v>
          </cell>
        </row>
        <row r="911">
          <cell r="E911" t="str">
            <v>u.</v>
          </cell>
          <cell r="F911">
            <v>9.1999999999999993</v>
          </cell>
        </row>
        <row r="912">
          <cell r="E912" t="str">
            <v>u</v>
          </cell>
          <cell r="F912">
            <v>4.3899999999999997</v>
          </cell>
        </row>
        <row r="913">
          <cell r="E913" t="str">
            <v>ml</v>
          </cell>
          <cell r="F913">
            <v>0.57199999999999995</v>
          </cell>
        </row>
        <row r="914">
          <cell r="E914" t="str">
            <v>ml</v>
          </cell>
          <cell r="F914">
            <v>0.68799999999999994</v>
          </cell>
        </row>
        <row r="915">
          <cell r="E915" t="str">
            <v>ml</v>
          </cell>
          <cell r="F915">
            <v>0.85799999999999998</v>
          </cell>
        </row>
        <row r="916">
          <cell r="E916" t="str">
            <v>ml</v>
          </cell>
          <cell r="F916">
            <v>1.1439999999999999</v>
          </cell>
        </row>
        <row r="917">
          <cell r="E917" t="str">
            <v>ml</v>
          </cell>
          <cell r="F917">
            <v>1.6120000000000001</v>
          </cell>
        </row>
        <row r="918">
          <cell r="E918" t="str">
            <v>ml</v>
          </cell>
          <cell r="F918">
            <v>2.0592000000000001</v>
          </cell>
        </row>
        <row r="919">
          <cell r="E919" t="str">
            <v>ml</v>
          </cell>
          <cell r="F919">
            <v>2.9744000000000002</v>
          </cell>
        </row>
        <row r="920">
          <cell r="E920" t="str">
            <v>ml</v>
          </cell>
          <cell r="F920">
            <v>3.0939999999999999</v>
          </cell>
        </row>
        <row r="921">
          <cell r="E921" t="str">
            <v>ml</v>
          </cell>
          <cell r="F921">
            <v>3.952</v>
          </cell>
        </row>
        <row r="922">
          <cell r="E922" t="str">
            <v>ml</v>
          </cell>
          <cell r="F922">
            <v>29.52</v>
          </cell>
        </row>
        <row r="923">
          <cell r="E923" t="str">
            <v>ml</v>
          </cell>
          <cell r="F923">
            <v>36.479999999999997</v>
          </cell>
        </row>
        <row r="924">
          <cell r="E924" t="str">
            <v>ml</v>
          </cell>
          <cell r="F924">
            <v>61.44</v>
          </cell>
        </row>
        <row r="925">
          <cell r="E925">
            <v>0</v>
          </cell>
          <cell r="F925">
            <v>0</v>
          </cell>
        </row>
        <row r="926">
          <cell r="E926" t="str">
            <v xml:space="preserve">u         </v>
          </cell>
          <cell r="F926">
            <v>80.489999999999995</v>
          </cell>
        </row>
        <row r="927">
          <cell r="E927" t="str">
            <v xml:space="preserve">u         </v>
          </cell>
          <cell r="F927">
            <v>73.180000000000007</v>
          </cell>
        </row>
        <row r="928">
          <cell r="E928" t="str">
            <v xml:space="preserve">u         </v>
          </cell>
          <cell r="F928">
            <v>50.12</v>
          </cell>
        </row>
        <row r="929">
          <cell r="E929" t="str">
            <v xml:space="preserve">u         </v>
          </cell>
          <cell r="F929">
            <v>74</v>
          </cell>
        </row>
        <row r="930">
          <cell r="E930" t="str">
            <v xml:space="preserve">u         </v>
          </cell>
          <cell r="F930">
            <v>68.25</v>
          </cell>
        </row>
        <row r="931">
          <cell r="E931" t="str">
            <v xml:space="preserve">u         </v>
          </cell>
          <cell r="F931">
            <v>70</v>
          </cell>
        </row>
        <row r="932">
          <cell r="E932" t="str">
            <v xml:space="preserve">u         </v>
          </cell>
          <cell r="F932">
            <v>65</v>
          </cell>
        </row>
        <row r="933">
          <cell r="E933" t="str">
            <v xml:space="preserve">u         </v>
          </cell>
          <cell r="F933">
            <v>77.260000000000005</v>
          </cell>
        </row>
        <row r="934">
          <cell r="E934" t="str">
            <v xml:space="preserve">u         </v>
          </cell>
          <cell r="F934">
            <v>140</v>
          </cell>
        </row>
        <row r="935">
          <cell r="E935" t="str">
            <v xml:space="preserve">u         </v>
          </cell>
          <cell r="F935">
            <v>87</v>
          </cell>
        </row>
        <row r="936">
          <cell r="E936" t="str">
            <v xml:space="preserve">u         </v>
          </cell>
          <cell r="F936">
            <v>194.31</v>
          </cell>
        </row>
        <row r="937">
          <cell r="E937" t="str">
            <v xml:space="preserve">u         </v>
          </cell>
          <cell r="F937">
            <v>213.75</v>
          </cell>
        </row>
        <row r="938">
          <cell r="E938" t="str">
            <v xml:space="preserve">u         </v>
          </cell>
          <cell r="F938">
            <v>45</v>
          </cell>
        </row>
        <row r="939">
          <cell r="E939" t="str">
            <v xml:space="preserve">u         </v>
          </cell>
          <cell r="F939">
            <v>50</v>
          </cell>
        </row>
        <row r="940">
          <cell r="E940" t="str">
            <v xml:space="preserve">u         </v>
          </cell>
          <cell r="F940">
            <v>55.25</v>
          </cell>
        </row>
        <row r="941">
          <cell r="E941" t="str">
            <v xml:space="preserve">u         </v>
          </cell>
          <cell r="F941">
            <v>45.98</v>
          </cell>
        </row>
        <row r="942">
          <cell r="E942" t="str">
            <v xml:space="preserve">u         </v>
          </cell>
          <cell r="F942">
            <v>49.94</v>
          </cell>
        </row>
        <row r="943">
          <cell r="E943" t="str">
            <v xml:space="preserve">u         </v>
          </cell>
          <cell r="F943">
            <v>45.4</v>
          </cell>
        </row>
        <row r="944">
          <cell r="E944" t="str">
            <v xml:space="preserve">u         </v>
          </cell>
          <cell r="F944">
            <v>41.27</v>
          </cell>
        </row>
        <row r="945">
          <cell r="E945" t="str">
            <v xml:space="preserve">u         </v>
          </cell>
          <cell r="F945">
            <v>42.12</v>
          </cell>
        </row>
        <row r="946">
          <cell r="E946" t="str">
            <v xml:space="preserve">u         </v>
          </cell>
          <cell r="F946">
            <v>36.479999999999997</v>
          </cell>
        </row>
        <row r="947">
          <cell r="E947" t="str">
            <v xml:space="preserve">u         </v>
          </cell>
          <cell r="F947">
            <v>39.450000000000003</v>
          </cell>
        </row>
        <row r="948">
          <cell r="E948" t="str">
            <v xml:space="preserve">u         </v>
          </cell>
          <cell r="F948">
            <v>29.12</v>
          </cell>
        </row>
        <row r="949">
          <cell r="E949" t="str">
            <v xml:space="preserve">u         </v>
          </cell>
          <cell r="F949">
            <v>42.65</v>
          </cell>
        </row>
        <row r="950">
          <cell r="E950" t="str">
            <v xml:space="preserve">u         </v>
          </cell>
          <cell r="F950">
            <v>36.58</v>
          </cell>
        </row>
        <row r="951">
          <cell r="E951" t="str">
            <v xml:space="preserve">u         </v>
          </cell>
          <cell r="F951">
            <v>65</v>
          </cell>
        </row>
        <row r="952">
          <cell r="E952" t="str">
            <v xml:space="preserve">u         </v>
          </cell>
          <cell r="F952">
            <v>49</v>
          </cell>
        </row>
        <row r="953">
          <cell r="E953" t="str">
            <v xml:space="preserve">u         </v>
          </cell>
          <cell r="F953">
            <v>54</v>
          </cell>
        </row>
        <row r="954">
          <cell r="E954" t="str">
            <v xml:space="preserve">u         </v>
          </cell>
          <cell r="F954">
            <v>40</v>
          </cell>
        </row>
        <row r="955">
          <cell r="E955" t="str">
            <v xml:space="preserve">u         </v>
          </cell>
          <cell r="F955">
            <v>38</v>
          </cell>
        </row>
        <row r="956">
          <cell r="E956" t="str">
            <v xml:space="preserve">u         </v>
          </cell>
          <cell r="F956">
            <v>31</v>
          </cell>
        </row>
        <row r="957">
          <cell r="E957" t="str">
            <v xml:space="preserve">u         </v>
          </cell>
          <cell r="F957">
            <v>30.45</v>
          </cell>
        </row>
        <row r="958">
          <cell r="E958" t="str">
            <v xml:space="preserve">u         </v>
          </cell>
          <cell r="F958">
            <v>54.23</v>
          </cell>
        </row>
        <row r="959">
          <cell r="E959" t="str">
            <v xml:space="preserve">u         </v>
          </cell>
          <cell r="F959">
            <v>45.12</v>
          </cell>
        </row>
        <row r="960">
          <cell r="E960" t="str">
            <v xml:space="preserve">u         </v>
          </cell>
          <cell r="F960">
            <v>70</v>
          </cell>
        </row>
        <row r="961">
          <cell r="E961" t="str">
            <v xml:space="preserve">u         </v>
          </cell>
          <cell r="F961">
            <v>102</v>
          </cell>
        </row>
        <row r="962">
          <cell r="E962" t="str">
            <v>u</v>
          </cell>
          <cell r="F962">
            <v>16.59</v>
          </cell>
        </row>
        <row r="963">
          <cell r="E963" t="str">
            <v>u</v>
          </cell>
          <cell r="F963">
            <v>10.29</v>
          </cell>
        </row>
        <row r="964">
          <cell r="E964" t="str">
            <v>u</v>
          </cell>
          <cell r="F964">
            <v>1025</v>
          </cell>
        </row>
        <row r="965">
          <cell r="E965" t="str">
            <v>u</v>
          </cell>
          <cell r="F965">
            <v>1154</v>
          </cell>
        </row>
        <row r="966">
          <cell r="E966" t="str">
            <v>u</v>
          </cell>
          <cell r="F966">
            <v>1241</v>
          </cell>
        </row>
        <row r="967">
          <cell r="E967" t="str">
            <v>u</v>
          </cell>
          <cell r="F967">
            <v>1100</v>
          </cell>
        </row>
        <row r="968">
          <cell r="E968" t="str">
            <v>u</v>
          </cell>
          <cell r="F968">
            <v>987</v>
          </cell>
        </row>
        <row r="969">
          <cell r="E969" t="str">
            <v>u</v>
          </cell>
          <cell r="F969">
            <v>879</v>
          </cell>
        </row>
        <row r="970">
          <cell r="E970" t="str">
            <v>u</v>
          </cell>
          <cell r="F970">
            <v>914</v>
          </cell>
        </row>
        <row r="971">
          <cell r="E971" t="str">
            <v>u</v>
          </cell>
          <cell r="F971">
            <v>954</v>
          </cell>
        </row>
        <row r="972">
          <cell r="E972" t="str">
            <v>u</v>
          </cell>
          <cell r="F972">
            <v>750</v>
          </cell>
        </row>
        <row r="973">
          <cell r="E973" t="str">
            <v>u</v>
          </cell>
          <cell r="F973">
            <v>714</v>
          </cell>
        </row>
        <row r="974">
          <cell r="E974" t="str">
            <v>u</v>
          </cell>
          <cell r="F974">
            <v>687</v>
          </cell>
        </row>
        <row r="975">
          <cell r="E975" t="str">
            <v>u</v>
          </cell>
          <cell r="F975">
            <v>610</v>
          </cell>
        </row>
        <row r="976">
          <cell r="E976" t="str">
            <v>jgo</v>
          </cell>
          <cell r="F976">
            <v>8.48</v>
          </cell>
        </row>
        <row r="977">
          <cell r="E977" t="str">
            <v>jgo</v>
          </cell>
          <cell r="F977">
            <v>12.07</v>
          </cell>
        </row>
        <row r="978">
          <cell r="E978" t="str">
            <v>jgo</v>
          </cell>
          <cell r="F978">
            <v>10</v>
          </cell>
        </row>
        <row r="979">
          <cell r="E979" t="str">
            <v>jgo</v>
          </cell>
          <cell r="F979">
            <v>10.52</v>
          </cell>
        </row>
        <row r="980">
          <cell r="E980" t="str">
            <v>jgo</v>
          </cell>
          <cell r="F980">
            <v>10.52</v>
          </cell>
        </row>
        <row r="981">
          <cell r="E981" t="str">
            <v>jgo</v>
          </cell>
          <cell r="F981">
            <v>10.52</v>
          </cell>
        </row>
        <row r="982">
          <cell r="E982" t="str">
            <v>u</v>
          </cell>
          <cell r="F982">
            <v>3.92</v>
          </cell>
        </row>
        <row r="983">
          <cell r="E983" t="str">
            <v>u.</v>
          </cell>
          <cell r="F983">
            <v>9.61</v>
          </cell>
        </row>
        <row r="984">
          <cell r="E984" t="str">
            <v>u</v>
          </cell>
          <cell r="F984">
            <v>15.99</v>
          </cell>
        </row>
        <row r="985">
          <cell r="E985" t="str">
            <v>u</v>
          </cell>
          <cell r="F985">
            <v>18</v>
          </cell>
        </row>
        <row r="986">
          <cell r="E986" t="str">
            <v>u</v>
          </cell>
          <cell r="F986">
            <v>3.54</v>
          </cell>
        </row>
        <row r="987">
          <cell r="E987" t="str">
            <v>u</v>
          </cell>
          <cell r="F987">
            <v>3.54</v>
          </cell>
        </row>
        <row r="988">
          <cell r="E988" t="str">
            <v>u</v>
          </cell>
          <cell r="F988">
            <v>3.9</v>
          </cell>
        </row>
        <row r="989">
          <cell r="E989" t="str">
            <v>u</v>
          </cell>
          <cell r="F989">
            <v>3.9</v>
          </cell>
        </row>
        <row r="990">
          <cell r="E990" t="str">
            <v>u</v>
          </cell>
          <cell r="F990">
            <v>16.8</v>
          </cell>
        </row>
        <row r="991">
          <cell r="E991" t="str">
            <v>u</v>
          </cell>
          <cell r="F991">
            <v>3.54</v>
          </cell>
        </row>
        <row r="992">
          <cell r="E992" t="str">
            <v>u</v>
          </cell>
          <cell r="F992">
            <v>12.8</v>
          </cell>
        </row>
        <row r="993">
          <cell r="E993" t="str">
            <v>u</v>
          </cell>
          <cell r="F993">
            <v>89</v>
          </cell>
        </row>
        <row r="994">
          <cell r="E994" t="str">
            <v>u</v>
          </cell>
          <cell r="F994">
            <v>56.25</v>
          </cell>
        </row>
        <row r="995">
          <cell r="E995" t="str">
            <v>u</v>
          </cell>
          <cell r="F995">
            <v>85.24</v>
          </cell>
        </row>
        <row r="996">
          <cell r="E996" t="str">
            <v>u</v>
          </cell>
          <cell r="F996">
            <v>38.65</v>
          </cell>
        </row>
        <row r="997">
          <cell r="E997" t="str">
            <v>u</v>
          </cell>
          <cell r="F997">
            <v>46.16</v>
          </cell>
        </row>
        <row r="998">
          <cell r="E998" t="str">
            <v>u</v>
          </cell>
          <cell r="F998">
            <v>58.29</v>
          </cell>
        </row>
        <row r="999">
          <cell r="E999" t="str">
            <v>u</v>
          </cell>
          <cell r="F999">
            <v>12.911960000000001</v>
          </cell>
        </row>
        <row r="1000">
          <cell r="E1000" t="str">
            <v>u</v>
          </cell>
          <cell r="F1000">
            <v>16.440951999999999</v>
          </cell>
        </row>
        <row r="1001">
          <cell r="E1001" t="str">
            <v>u</v>
          </cell>
          <cell r="F1001">
            <v>57.21</v>
          </cell>
        </row>
        <row r="1002">
          <cell r="E1002" t="str">
            <v>u</v>
          </cell>
          <cell r="F1002">
            <v>14.1388</v>
          </cell>
        </row>
        <row r="1003">
          <cell r="E1003" t="str">
            <v>u</v>
          </cell>
          <cell r="F1003">
            <v>42.89</v>
          </cell>
        </row>
        <row r="1004">
          <cell r="E1004" t="str">
            <v>u</v>
          </cell>
          <cell r="F1004">
            <v>11.08</v>
          </cell>
        </row>
        <row r="1005">
          <cell r="E1005" t="str">
            <v>u</v>
          </cell>
          <cell r="F1005">
            <v>5.0999999999999996</v>
          </cell>
        </row>
        <row r="1006">
          <cell r="E1006" t="str">
            <v>u</v>
          </cell>
          <cell r="F1006">
            <v>2.0699999999999998</v>
          </cell>
        </row>
        <row r="1007">
          <cell r="E1007" t="str">
            <v>u</v>
          </cell>
          <cell r="F1007">
            <v>1.32</v>
          </cell>
        </row>
        <row r="1008">
          <cell r="E1008" t="str">
            <v>u</v>
          </cell>
          <cell r="F1008">
            <v>0.86768000000000001</v>
          </cell>
        </row>
        <row r="1009">
          <cell r="E1009" t="str">
            <v>u</v>
          </cell>
          <cell r="F1009">
            <v>4.5</v>
          </cell>
        </row>
        <row r="1010">
          <cell r="E1010" t="str">
            <v>u</v>
          </cell>
          <cell r="F1010">
            <v>6.53</v>
          </cell>
        </row>
        <row r="1011">
          <cell r="E1011" t="str">
            <v>u</v>
          </cell>
          <cell r="F1011">
            <v>260</v>
          </cell>
        </row>
        <row r="1012">
          <cell r="E1012" t="str">
            <v>u</v>
          </cell>
          <cell r="F1012">
            <v>333.76</v>
          </cell>
        </row>
        <row r="1013">
          <cell r="E1013" t="str">
            <v>u</v>
          </cell>
          <cell r="F1013">
            <v>80</v>
          </cell>
        </row>
        <row r="1014">
          <cell r="E1014" t="str">
            <v>u</v>
          </cell>
          <cell r="F1014">
            <v>35.96</v>
          </cell>
        </row>
        <row r="1015">
          <cell r="E1015" t="str">
            <v>u</v>
          </cell>
          <cell r="F1015">
            <v>44</v>
          </cell>
        </row>
        <row r="1016">
          <cell r="E1016" t="str">
            <v>u</v>
          </cell>
          <cell r="F1016">
            <v>76</v>
          </cell>
        </row>
        <row r="1017">
          <cell r="E1017" t="str">
            <v>u</v>
          </cell>
          <cell r="F1017">
            <v>34.341999999999999</v>
          </cell>
        </row>
        <row r="1018">
          <cell r="E1018">
            <v>0</v>
          </cell>
          <cell r="F1018">
            <v>0</v>
          </cell>
        </row>
        <row r="1019">
          <cell r="E1019" t="str">
            <v>u.</v>
          </cell>
          <cell r="F1019">
            <v>0.8</v>
          </cell>
        </row>
        <row r="1020">
          <cell r="E1020" t="str">
            <v>u</v>
          </cell>
          <cell r="F1020">
            <v>0.70199999999999996</v>
          </cell>
        </row>
        <row r="1021">
          <cell r="E1021">
            <v>0</v>
          </cell>
          <cell r="F1021">
            <v>0</v>
          </cell>
        </row>
        <row r="1022">
          <cell r="E1022" t="str">
            <v>u</v>
          </cell>
          <cell r="F1022">
            <v>30</v>
          </cell>
        </row>
        <row r="1023">
          <cell r="E1023" t="str">
            <v>mt</v>
          </cell>
          <cell r="F1023">
            <v>1.34</v>
          </cell>
        </row>
        <row r="1024">
          <cell r="E1024" t="str">
            <v>mt</v>
          </cell>
          <cell r="F1024">
            <v>0.8</v>
          </cell>
        </row>
        <row r="1025">
          <cell r="E1025" t="str">
            <v>m</v>
          </cell>
          <cell r="F1025">
            <v>0.56999999999999995</v>
          </cell>
        </row>
        <row r="1026">
          <cell r="E1026" t="str">
            <v>mt</v>
          </cell>
          <cell r="F1026">
            <v>0.33</v>
          </cell>
        </row>
        <row r="1027">
          <cell r="E1027" t="str">
            <v>mt</v>
          </cell>
          <cell r="F1027">
            <v>0.15</v>
          </cell>
        </row>
        <row r="1028">
          <cell r="E1028" t="str">
            <v>mt</v>
          </cell>
          <cell r="F1028">
            <v>0.04</v>
          </cell>
        </row>
        <row r="1029">
          <cell r="E1029" t="str">
            <v>mt</v>
          </cell>
          <cell r="F1029">
            <v>0.4</v>
          </cell>
        </row>
        <row r="1030">
          <cell r="E1030" t="str">
            <v>mt</v>
          </cell>
          <cell r="F1030">
            <v>0.249</v>
          </cell>
        </row>
        <row r="1031">
          <cell r="E1031" t="str">
            <v>mt</v>
          </cell>
          <cell r="F1031">
            <v>0.15</v>
          </cell>
        </row>
        <row r="1032">
          <cell r="E1032" t="str">
            <v>mt</v>
          </cell>
          <cell r="F1032">
            <v>0.17100000000000001</v>
          </cell>
        </row>
        <row r="1033">
          <cell r="E1033" t="str">
            <v>mt</v>
          </cell>
          <cell r="F1033">
            <v>0.26800000000000002</v>
          </cell>
        </row>
        <row r="1034">
          <cell r="E1034" t="str">
            <v xml:space="preserve">u.        </v>
          </cell>
          <cell r="F1034">
            <v>76.5</v>
          </cell>
        </row>
        <row r="1035">
          <cell r="E1035" t="str">
            <v>u.</v>
          </cell>
          <cell r="F1035">
            <v>1.1439999999999999</v>
          </cell>
        </row>
        <row r="1036">
          <cell r="E1036" t="str">
            <v>u</v>
          </cell>
          <cell r="F1036">
            <v>0.65</v>
          </cell>
        </row>
        <row r="1037">
          <cell r="E1037" t="str">
            <v>u</v>
          </cell>
          <cell r="F1037">
            <v>5</v>
          </cell>
        </row>
        <row r="1038">
          <cell r="E1038" t="str">
            <v>u</v>
          </cell>
          <cell r="F1038">
            <v>8.8000000000000007</v>
          </cell>
        </row>
        <row r="1039">
          <cell r="E1039" t="str">
            <v>u</v>
          </cell>
          <cell r="F1039">
            <v>17</v>
          </cell>
        </row>
        <row r="1040">
          <cell r="E1040" t="str">
            <v>u</v>
          </cell>
          <cell r="F1040">
            <v>27</v>
          </cell>
        </row>
        <row r="1041">
          <cell r="E1041" t="str">
            <v>mt</v>
          </cell>
          <cell r="F1041">
            <v>0.79984</v>
          </cell>
        </row>
        <row r="1042">
          <cell r="E1042" t="str">
            <v>mt</v>
          </cell>
          <cell r="F1042">
            <v>0.50404000000000004</v>
          </cell>
        </row>
        <row r="1043">
          <cell r="E1043" t="str">
            <v>mt</v>
          </cell>
          <cell r="F1043">
            <v>0.67008000000000001</v>
          </cell>
        </row>
        <row r="1044">
          <cell r="E1044" t="str">
            <v>mt</v>
          </cell>
          <cell r="F1044">
            <v>1.0649999999999999</v>
          </cell>
        </row>
        <row r="1045">
          <cell r="E1045" t="str">
            <v>mt</v>
          </cell>
          <cell r="F1045">
            <v>0.50744</v>
          </cell>
        </row>
        <row r="1046">
          <cell r="E1046" t="str">
            <v xml:space="preserve">rll       </v>
          </cell>
          <cell r="F1046">
            <v>169.15199999999999</v>
          </cell>
        </row>
        <row r="1047">
          <cell r="E1047" t="str">
            <v xml:space="preserve">rll       </v>
          </cell>
          <cell r="F1047">
            <v>95.4</v>
          </cell>
        </row>
        <row r="1048">
          <cell r="E1048" t="str">
            <v xml:space="preserve">rll       </v>
          </cell>
          <cell r="F1048">
            <v>60.6</v>
          </cell>
        </row>
        <row r="1049">
          <cell r="E1049" t="str">
            <v>M</v>
          </cell>
          <cell r="F1049">
            <v>1.7</v>
          </cell>
        </row>
        <row r="1050">
          <cell r="E1050" t="str">
            <v>rll</v>
          </cell>
          <cell r="F1050">
            <v>15</v>
          </cell>
        </row>
        <row r="1051">
          <cell r="E1051" t="str">
            <v xml:space="preserve">u.        </v>
          </cell>
          <cell r="F1051">
            <v>45.863999999999997</v>
          </cell>
        </row>
        <row r="1052">
          <cell r="E1052" t="str">
            <v>u</v>
          </cell>
          <cell r="F1052">
            <v>0.68328</v>
          </cell>
        </row>
        <row r="1053">
          <cell r="E1053" t="str">
            <v>u</v>
          </cell>
          <cell r="F1053">
            <v>1.1439999999999999</v>
          </cell>
        </row>
        <row r="1054">
          <cell r="E1054" t="str">
            <v>u</v>
          </cell>
          <cell r="F1054">
            <v>1.296</v>
          </cell>
        </row>
        <row r="1055">
          <cell r="E1055" t="str">
            <v>u.</v>
          </cell>
          <cell r="F1055">
            <v>0.3</v>
          </cell>
        </row>
        <row r="1056">
          <cell r="E1056" t="str">
            <v>u</v>
          </cell>
          <cell r="F1056">
            <v>0.28000000000000003</v>
          </cell>
        </row>
        <row r="1057">
          <cell r="E1057" t="str">
            <v>u.</v>
          </cell>
          <cell r="F1057">
            <v>0.3</v>
          </cell>
        </row>
        <row r="1058">
          <cell r="E1058" t="str">
            <v>u</v>
          </cell>
          <cell r="F1058">
            <v>0.49</v>
          </cell>
        </row>
        <row r="1059">
          <cell r="E1059" t="str">
            <v>u</v>
          </cell>
          <cell r="F1059">
            <v>0.5</v>
          </cell>
        </row>
        <row r="1060">
          <cell r="E1060" t="str">
            <v xml:space="preserve">u.        </v>
          </cell>
          <cell r="F1060">
            <v>81.272000000000006</v>
          </cell>
        </row>
        <row r="1061">
          <cell r="E1061" t="str">
            <v>u.</v>
          </cell>
          <cell r="F1061">
            <v>2.7360000000000002</v>
          </cell>
        </row>
        <row r="1062">
          <cell r="E1062" t="str">
            <v>u</v>
          </cell>
          <cell r="F1062">
            <v>3.44</v>
          </cell>
        </row>
        <row r="1063">
          <cell r="E1063" t="str">
            <v>u.</v>
          </cell>
          <cell r="F1063">
            <v>1.28</v>
          </cell>
        </row>
        <row r="1064">
          <cell r="E1064" t="str">
            <v>u</v>
          </cell>
          <cell r="F1064">
            <v>0.22</v>
          </cell>
        </row>
        <row r="1065">
          <cell r="E1065" t="str">
            <v>u</v>
          </cell>
          <cell r="F1065">
            <v>0.23</v>
          </cell>
        </row>
        <row r="1066">
          <cell r="E1066" t="str">
            <v>u</v>
          </cell>
          <cell r="F1066">
            <v>0.4</v>
          </cell>
        </row>
        <row r="1067">
          <cell r="E1067" t="str">
            <v>u</v>
          </cell>
          <cell r="F1067">
            <v>0.74</v>
          </cell>
        </row>
        <row r="1068">
          <cell r="E1068" t="str">
            <v>u</v>
          </cell>
          <cell r="F1068">
            <v>0.78</v>
          </cell>
        </row>
        <row r="1069">
          <cell r="E1069" t="str">
            <v>u</v>
          </cell>
          <cell r="F1069">
            <v>1.34</v>
          </cell>
        </row>
        <row r="1070">
          <cell r="E1070" t="str">
            <v>u</v>
          </cell>
          <cell r="F1070">
            <v>0.47199999999999998</v>
          </cell>
        </row>
        <row r="1071">
          <cell r="E1071" t="str">
            <v>u</v>
          </cell>
          <cell r="F1071">
            <v>0.88400000000000001</v>
          </cell>
        </row>
        <row r="1072">
          <cell r="E1072" t="str">
            <v>u.</v>
          </cell>
          <cell r="F1072">
            <v>4.16</v>
          </cell>
        </row>
        <row r="1073">
          <cell r="E1073" t="str">
            <v>u</v>
          </cell>
          <cell r="F1073">
            <v>1.7600000000000001E-2</v>
          </cell>
        </row>
        <row r="1074">
          <cell r="E1074" t="str">
            <v>u</v>
          </cell>
          <cell r="F1074">
            <v>0.104</v>
          </cell>
        </row>
        <row r="1075">
          <cell r="E1075" t="str">
            <v xml:space="preserve">u.        </v>
          </cell>
          <cell r="F1075">
            <v>81.27</v>
          </cell>
        </row>
        <row r="1076">
          <cell r="E1076" t="str">
            <v>u.</v>
          </cell>
          <cell r="F1076">
            <v>0.374</v>
          </cell>
        </row>
        <row r="1077">
          <cell r="E1077" t="str">
            <v>u</v>
          </cell>
          <cell r="F1077">
            <v>0.432</v>
          </cell>
        </row>
        <row r="1078">
          <cell r="E1078" t="str">
            <v>u.</v>
          </cell>
          <cell r="F1078">
            <v>0.1134</v>
          </cell>
        </row>
        <row r="1079">
          <cell r="E1079" t="str">
            <v>u</v>
          </cell>
          <cell r="F1079">
            <v>2.1</v>
          </cell>
        </row>
        <row r="1080">
          <cell r="E1080" t="str">
            <v>u</v>
          </cell>
          <cell r="F1080">
            <v>0.06</v>
          </cell>
        </row>
        <row r="1081">
          <cell r="E1081" t="str">
            <v>u</v>
          </cell>
          <cell r="F1081">
            <v>0.08</v>
          </cell>
        </row>
        <row r="1082">
          <cell r="E1082" t="str">
            <v>u</v>
          </cell>
          <cell r="F1082">
            <v>0.1</v>
          </cell>
        </row>
        <row r="1083">
          <cell r="E1083" t="str">
            <v>u</v>
          </cell>
          <cell r="F1083">
            <v>0.28000000000000003</v>
          </cell>
        </row>
        <row r="1084">
          <cell r="E1084" t="str">
            <v>u</v>
          </cell>
          <cell r="F1084">
            <v>2.2999999999999998</v>
          </cell>
        </row>
        <row r="1085">
          <cell r="E1085" t="str">
            <v>u</v>
          </cell>
          <cell r="F1085">
            <v>3.74</v>
          </cell>
        </row>
        <row r="1086">
          <cell r="E1086" t="str">
            <v>u</v>
          </cell>
          <cell r="F1086">
            <v>0.72799999999999998</v>
          </cell>
        </row>
        <row r="1087">
          <cell r="E1087" t="str">
            <v>u</v>
          </cell>
          <cell r="F1087">
            <v>1.024</v>
          </cell>
        </row>
        <row r="1088">
          <cell r="E1088" t="str">
            <v>u.</v>
          </cell>
          <cell r="F1088">
            <v>0.66</v>
          </cell>
        </row>
        <row r="1089">
          <cell r="E1089" t="str">
            <v>u</v>
          </cell>
          <cell r="F1089">
            <v>0.56000000000000005</v>
          </cell>
        </row>
        <row r="1090">
          <cell r="E1090" t="str">
            <v>u</v>
          </cell>
          <cell r="F1090">
            <v>1.06</v>
          </cell>
        </row>
        <row r="1091">
          <cell r="E1091" t="str">
            <v>u</v>
          </cell>
          <cell r="F1091">
            <v>3.04</v>
          </cell>
        </row>
        <row r="1092">
          <cell r="E1092" t="str">
            <v>u</v>
          </cell>
          <cell r="F1092">
            <v>859.23699999999997</v>
          </cell>
        </row>
        <row r="1093">
          <cell r="E1093" t="str">
            <v>u</v>
          </cell>
          <cell r="F1093">
            <v>895.41539999999998</v>
          </cell>
        </row>
        <row r="1094">
          <cell r="E1094" t="str">
            <v>u</v>
          </cell>
          <cell r="F1094">
            <v>914.34816000000001</v>
          </cell>
        </row>
        <row r="1095">
          <cell r="E1095" t="str">
            <v>u</v>
          </cell>
          <cell r="F1095">
            <v>1028.68868</v>
          </cell>
        </row>
        <row r="1096">
          <cell r="E1096" t="str">
            <v>u</v>
          </cell>
          <cell r="F1096">
            <v>1492.3589999999999</v>
          </cell>
        </row>
        <row r="1097">
          <cell r="E1097" t="str">
            <v>u</v>
          </cell>
          <cell r="F1097">
            <v>904.46</v>
          </cell>
        </row>
        <row r="1098">
          <cell r="E1098" t="str">
            <v>u</v>
          </cell>
          <cell r="F1098">
            <v>750.70180000000005</v>
          </cell>
        </row>
        <row r="1099">
          <cell r="E1099" t="str">
            <v>u</v>
          </cell>
          <cell r="F1099">
            <v>949.68299999999999</v>
          </cell>
        </row>
        <row r="1100">
          <cell r="E1100" t="str">
            <v>u</v>
          </cell>
          <cell r="F1100">
            <v>1353.64572</v>
          </cell>
        </row>
        <row r="1101">
          <cell r="E1101" t="str">
            <v>u</v>
          </cell>
          <cell r="F1101">
            <v>1568.6645599999999</v>
          </cell>
        </row>
        <row r="1102">
          <cell r="E1102" t="str">
            <v>u</v>
          </cell>
          <cell r="F1102">
            <v>2414.94128</v>
          </cell>
        </row>
        <row r="1103">
          <cell r="E1103" t="str">
            <v>u</v>
          </cell>
          <cell r="F1103">
            <v>0.112</v>
          </cell>
        </row>
        <row r="1104">
          <cell r="E1104" t="str">
            <v>u</v>
          </cell>
          <cell r="F1104">
            <v>3.7120000000000002</v>
          </cell>
        </row>
        <row r="1105">
          <cell r="E1105" t="str">
            <v>u</v>
          </cell>
          <cell r="F1105">
            <v>6</v>
          </cell>
        </row>
        <row r="1106">
          <cell r="E1106" t="str">
            <v>u</v>
          </cell>
          <cell r="F1106">
            <v>1.72</v>
          </cell>
        </row>
        <row r="1107">
          <cell r="E1107" t="str">
            <v>u</v>
          </cell>
          <cell r="F1107">
            <v>3</v>
          </cell>
        </row>
        <row r="1108">
          <cell r="E1108" t="str">
            <v>u</v>
          </cell>
          <cell r="F1108">
            <v>3.92</v>
          </cell>
        </row>
        <row r="1109">
          <cell r="E1109" t="str">
            <v>u.</v>
          </cell>
          <cell r="F1109">
            <v>6.24</v>
          </cell>
        </row>
        <row r="1110">
          <cell r="E1110" t="str">
            <v>u</v>
          </cell>
          <cell r="F1110">
            <v>8.0399999999999991</v>
          </cell>
        </row>
        <row r="1111">
          <cell r="E1111" t="str">
            <v>u</v>
          </cell>
          <cell r="F1111">
            <v>9.92</v>
          </cell>
        </row>
        <row r="1112">
          <cell r="E1112" t="str">
            <v>u</v>
          </cell>
          <cell r="F1112">
            <v>0.84</v>
          </cell>
        </row>
        <row r="1113">
          <cell r="E1113" t="str">
            <v>u</v>
          </cell>
          <cell r="F1113">
            <v>0.86399999999999999</v>
          </cell>
        </row>
        <row r="1114">
          <cell r="E1114" t="str">
            <v>u</v>
          </cell>
          <cell r="F1114">
            <v>3.58</v>
          </cell>
        </row>
        <row r="1115">
          <cell r="E1115" t="str">
            <v>u</v>
          </cell>
          <cell r="F1115">
            <v>1.296</v>
          </cell>
        </row>
        <row r="1116">
          <cell r="E1116" t="str">
            <v>u</v>
          </cell>
          <cell r="F1116">
            <v>0.17599999999999999</v>
          </cell>
        </row>
        <row r="1117">
          <cell r="E1117" t="str">
            <v>u</v>
          </cell>
          <cell r="F1117">
            <v>0.23</v>
          </cell>
        </row>
        <row r="1118">
          <cell r="E1118" t="str">
            <v>u</v>
          </cell>
          <cell r="F1118">
            <v>0.312</v>
          </cell>
        </row>
        <row r="1119">
          <cell r="E1119" t="str">
            <v>u</v>
          </cell>
          <cell r="F1119">
            <v>0.71199999999999997</v>
          </cell>
        </row>
        <row r="1120">
          <cell r="E1120" t="str">
            <v>u</v>
          </cell>
          <cell r="F1120">
            <v>0.98280000000000001</v>
          </cell>
        </row>
        <row r="1121">
          <cell r="E1121" t="str">
            <v>u.</v>
          </cell>
          <cell r="F1121">
            <v>9.99</v>
          </cell>
        </row>
        <row r="1122">
          <cell r="E1122" t="str">
            <v>u</v>
          </cell>
          <cell r="F1122">
            <v>13.44</v>
          </cell>
        </row>
        <row r="1123">
          <cell r="E1123" t="str">
            <v>u</v>
          </cell>
          <cell r="F1123">
            <v>4.4400000000000004</v>
          </cell>
        </row>
        <row r="1124">
          <cell r="E1124" t="str">
            <v>u.</v>
          </cell>
          <cell r="F1124">
            <v>20</v>
          </cell>
        </row>
        <row r="1125">
          <cell r="E1125" t="str">
            <v>u</v>
          </cell>
          <cell r="F1125">
            <v>16.36</v>
          </cell>
        </row>
        <row r="1126">
          <cell r="E1126" t="str">
            <v>u.</v>
          </cell>
          <cell r="F1126">
            <v>24.916519999999998</v>
          </cell>
        </row>
        <row r="1127">
          <cell r="E1127" t="str">
            <v>u.</v>
          </cell>
          <cell r="F1127">
            <v>39.25</v>
          </cell>
        </row>
        <row r="1128">
          <cell r="E1128" t="str">
            <v xml:space="preserve">u.        </v>
          </cell>
          <cell r="F1128">
            <v>50.715000000000003</v>
          </cell>
        </row>
        <row r="1129">
          <cell r="E1129" t="str">
            <v>rll</v>
          </cell>
          <cell r="F1129">
            <v>0.77</v>
          </cell>
        </row>
        <row r="1130">
          <cell r="E1130" t="str">
            <v>cj</v>
          </cell>
          <cell r="F1130">
            <v>1.944</v>
          </cell>
        </row>
        <row r="1131">
          <cell r="E1131" t="str">
            <v>cj</v>
          </cell>
          <cell r="F1131">
            <v>2.1254400000000002</v>
          </cell>
        </row>
        <row r="1132">
          <cell r="E1132" t="str">
            <v>cj</v>
          </cell>
          <cell r="F1132">
            <v>1.2096</v>
          </cell>
        </row>
        <row r="1133">
          <cell r="E1133" t="str">
            <v>u</v>
          </cell>
          <cell r="F1133">
            <v>1.9439999999999999E-2</v>
          </cell>
        </row>
        <row r="1134">
          <cell r="E1134" t="str">
            <v>u</v>
          </cell>
          <cell r="F1134">
            <v>1.6400000000000001E-2</v>
          </cell>
        </row>
        <row r="1135">
          <cell r="E1135" t="str">
            <v>u</v>
          </cell>
          <cell r="F1135">
            <v>142.97471999999999</v>
          </cell>
        </row>
        <row r="1136">
          <cell r="E1136" t="str">
            <v>u</v>
          </cell>
          <cell r="F1136">
            <v>181.92815999999999</v>
          </cell>
        </row>
        <row r="1137">
          <cell r="E1137" t="str">
            <v>u</v>
          </cell>
          <cell r="F1137">
            <v>28.72232</v>
          </cell>
        </row>
        <row r="1138">
          <cell r="E1138" t="str">
            <v>u</v>
          </cell>
          <cell r="F1138">
            <v>0.79920000000000002</v>
          </cell>
        </row>
        <row r="1139">
          <cell r="E1139" t="str">
            <v>u</v>
          </cell>
          <cell r="F1139">
            <v>52.028559999999999</v>
          </cell>
        </row>
        <row r="1140">
          <cell r="E1140" t="str">
            <v>u</v>
          </cell>
          <cell r="F1140">
            <v>78.880600000000001</v>
          </cell>
        </row>
        <row r="1141">
          <cell r="E1141" t="str">
            <v>u</v>
          </cell>
          <cell r="F1141">
            <v>85.097560000000001</v>
          </cell>
        </row>
        <row r="1142">
          <cell r="E1142" t="str">
            <v>u.</v>
          </cell>
          <cell r="F1142">
            <v>1.0758399999999999</v>
          </cell>
        </row>
        <row r="1143">
          <cell r="E1143" t="str">
            <v>u.</v>
          </cell>
          <cell r="F1143">
            <v>3.0864400000000001</v>
          </cell>
        </row>
        <row r="1144">
          <cell r="E1144" t="str">
            <v>u</v>
          </cell>
          <cell r="F1144">
            <v>2.1253600000000001</v>
          </cell>
        </row>
        <row r="1145">
          <cell r="E1145" t="str">
            <v>u</v>
          </cell>
          <cell r="F1145">
            <v>8.5628399999999996</v>
          </cell>
        </row>
        <row r="1146">
          <cell r="E1146" t="str">
            <v>u</v>
          </cell>
          <cell r="F1146">
            <v>4.3912000000000004</v>
          </cell>
        </row>
        <row r="1147">
          <cell r="E1147" t="str">
            <v>u</v>
          </cell>
          <cell r="F1147">
            <v>1.6686399999999999</v>
          </cell>
        </row>
        <row r="1148">
          <cell r="E1148" t="str">
            <v>ml</v>
          </cell>
          <cell r="F1148">
            <v>2.8479999999999999</v>
          </cell>
        </row>
        <row r="1149">
          <cell r="E1149" t="str">
            <v>ml</v>
          </cell>
          <cell r="F1149">
            <v>4.4029999999999996</v>
          </cell>
        </row>
        <row r="1150">
          <cell r="E1150" t="str">
            <v>ml</v>
          </cell>
          <cell r="F1150">
            <v>0.33372000000000002</v>
          </cell>
        </row>
        <row r="1151">
          <cell r="E1151" t="str">
            <v>u</v>
          </cell>
          <cell r="F1151">
            <v>26.89612</v>
          </cell>
        </row>
        <row r="1152">
          <cell r="E1152" t="str">
            <v>u</v>
          </cell>
          <cell r="F1152">
            <v>14.93008</v>
          </cell>
        </row>
        <row r="1153">
          <cell r="E1153" t="str">
            <v>u</v>
          </cell>
          <cell r="F1153">
            <v>5.4889999999999999</v>
          </cell>
        </row>
        <row r="1154">
          <cell r="E1154" t="str">
            <v>u</v>
          </cell>
          <cell r="F1154">
            <v>1.4930000000000001</v>
          </cell>
        </row>
        <row r="1155">
          <cell r="E1155" t="str">
            <v>u</v>
          </cell>
          <cell r="F1155">
            <v>12.890359999999999</v>
          </cell>
        </row>
        <row r="1156">
          <cell r="E1156" t="str">
            <v>u</v>
          </cell>
          <cell r="F1156">
            <v>8.7340800000000005</v>
          </cell>
        </row>
        <row r="1157">
          <cell r="E1157" t="str">
            <v>u</v>
          </cell>
          <cell r="F1157">
            <v>1.5369200000000001</v>
          </cell>
        </row>
        <row r="1158">
          <cell r="E1158" t="str">
            <v>u</v>
          </cell>
          <cell r="F1158">
            <v>0.54891999999999996</v>
          </cell>
        </row>
        <row r="1159">
          <cell r="E1159" t="str">
            <v>u</v>
          </cell>
          <cell r="F1159">
            <v>5.1281999999999996</v>
          </cell>
        </row>
        <row r="1160">
          <cell r="E1160" t="str">
            <v>u</v>
          </cell>
          <cell r="F1160">
            <v>0.87824000000000002</v>
          </cell>
        </row>
        <row r="1161">
          <cell r="E1161" t="str">
            <v>u</v>
          </cell>
          <cell r="F1161">
            <v>4.3912000000000004</v>
          </cell>
        </row>
        <row r="1162">
          <cell r="E1162" t="str">
            <v>u</v>
          </cell>
          <cell r="F1162">
            <v>1.84432</v>
          </cell>
        </row>
        <row r="1163">
          <cell r="E1163" t="str">
            <v>u</v>
          </cell>
          <cell r="F1163">
            <v>1.75648</v>
          </cell>
        </row>
        <row r="1164">
          <cell r="E1164" t="str">
            <v>u</v>
          </cell>
          <cell r="F1164">
            <v>0.72892000000000001</v>
          </cell>
        </row>
        <row r="1165">
          <cell r="E1165">
            <v>0</v>
          </cell>
          <cell r="F1165">
            <v>0</v>
          </cell>
        </row>
        <row r="1166">
          <cell r="E1166" t="str">
            <v>u</v>
          </cell>
          <cell r="F1166">
            <v>4.4800000000000004</v>
          </cell>
        </row>
        <row r="1167">
          <cell r="E1167" t="str">
            <v>u</v>
          </cell>
          <cell r="F1167">
            <v>2.8</v>
          </cell>
        </row>
        <row r="1168">
          <cell r="E1168" t="str">
            <v>u</v>
          </cell>
          <cell r="F1168">
            <v>1.68</v>
          </cell>
        </row>
        <row r="1169">
          <cell r="E1169" t="str">
            <v>kg</v>
          </cell>
          <cell r="F1169">
            <v>1.43</v>
          </cell>
        </row>
        <row r="1170">
          <cell r="E1170" t="str">
            <v>u</v>
          </cell>
          <cell r="F1170">
            <v>3.7</v>
          </cell>
        </row>
        <row r="1171">
          <cell r="E1171" t="str">
            <v>m2</v>
          </cell>
          <cell r="F1171">
            <v>18.82</v>
          </cell>
        </row>
        <row r="1172">
          <cell r="E1172" t="str">
            <v>kg</v>
          </cell>
          <cell r="F1172">
            <v>0.66</v>
          </cell>
        </row>
        <row r="1173">
          <cell r="E1173" t="str">
            <v>saco</v>
          </cell>
          <cell r="F1173">
            <v>11.9</v>
          </cell>
        </row>
        <row r="1174">
          <cell r="E1174" t="str">
            <v>u</v>
          </cell>
          <cell r="F1174">
            <v>29</v>
          </cell>
        </row>
        <row r="1175">
          <cell r="E1175" t="str">
            <v>u</v>
          </cell>
          <cell r="F1175">
            <v>0.34</v>
          </cell>
        </row>
        <row r="1176">
          <cell r="E1176" t="str">
            <v>u</v>
          </cell>
          <cell r="F1176">
            <v>19.23</v>
          </cell>
        </row>
        <row r="1177">
          <cell r="E1177" t="str">
            <v xml:space="preserve">m </v>
          </cell>
          <cell r="F1177">
            <v>0.42</v>
          </cell>
        </row>
        <row r="1178">
          <cell r="E1178" t="str">
            <v>u</v>
          </cell>
          <cell r="F1178">
            <v>0.2</v>
          </cell>
        </row>
        <row r="1179">
          <cell r="E1179" t="str">
            <v>u</v>
          </cell>
          <cell r="F1179">
            <v>0.65</v>
          </cell>
        </row>
        <row r="1180">
          <cell r="E1180" t="str">
            <v>u</v>
          </cell>
          <cell r="F1180">
            <v>1.9</v>
          </cell>
        </row>
        <row r="1181">
          <cell r="E1181" t="str">
            <v>Litro</v>
          </cell>
          <cell r="F1181">
            <v>10.07</v>
          </cell>
        </row>
        <row r="1182">
          <cell r="E1182" t="str">
            <v>Litro</v>
          </cell>
          <cell r="F1182">
            <v>6.1</v>
          </cell>
        </row>
        <row r="1183">
          <cell r="E1183" t="str">
            <v>u</v>
          </cell>
          <cell r="F1183">
            <v>2.78</v>
          </cell>
        </row>
        <row r="1184">
          <cell r="E1184" t="str">
            <v>u</v>
          </cell>
          <cell r="F1184">
            <v>2.5499999999999998</v>
          </cell>
        </row>
        <row r="1185">
          <cell r="E1185" t="str">
            <v>ml</v>
          </cell>
          <cell r="F1185">
            <v>3.18</v>
          </cell>
        </row>
        <row r="1186">
          <cell r="E1186" t="str">
            <v>m2</v>
          </cell>
          <cell r="F1186">
            <v>12</v>
          </cell>
        </row>
        <row r="1187">
          <cell r="E1187" t="str">
            <v>u</v>
          </cell>
          <cell r="F1187">
            <v>21.38</v>
          </cell>
        </row>
        <row r="1188">
          <cell r="E1188" t="str">
            <v>u</v>
          </cell>
          <cell r="F1188">
            <v>19</v>
          </cell>
        </row>
        <row r="1189">
          <cell r="E1189" t="str">
            <v>u</v>
          </cell>
          <cell r="F1189">
            <v>20</v>
          </cell>
        </row>
        <row r="1190">
          <cell r="E1190" t="str">
            <v>u</v>
          </cell>
          <cell r="F1190">
            <v>18.2</v>
          </cell>
        </row>
        <row r="1191">
          <cell r="E1191" t="str">
            <v>u</v>
          </cell>
          <cell r="F1191">
            <v>12</v>
          </cell>
        </row>
        <row r="1192">
          <cell r="E1192" t="str">
            <v>m2</v>
          </cell>
          <cell r="F1192">
            <v>1.2</v>
          </cell>
        </row>
        <row r="1193">
          <cell r="E1193" t="str">
            <v>juego</v>
          </cell>
          <cell r="F1193">
            <v>18</v>
          </cell>
        </row>
        <row r="1194">
          <cell r="E1194" t="str">
            <v>tubo</v>
          </cell>
          <cell r="F1194">
            <v>6</v>
          </cell>
        </row>
        <row r="1195">
          <cell r="E1195" t="str">
            <v>gln</v>
          </cell>
          <cell r="F1195">
            <v>19.21</v>
          </cell>
        </row>
        <row r="1196">
          <cell r="E1196" t="str">
            <v>u</v>
          </cell>
          <cell r="F1196">
            <v>0.18</v>
          </cell>
        </row>
        <row r="1197">
          <cell r="E1197" t="str">
            <v>m</v>
          </cell>
          <cell r="F1197">
            <v>1.25</v>
          </cell>
        </row>
        <row r="1198">
          <cell r="E1198" t="str">
            <v>m</v>
          </cell>
          <cell r="F1198">
            <v>1.5999999999999999</v>
          </cell>
        </row>
        <row r="1199">
          <cell r="E1199" t="str">
            <v>M</v>
          </cell>
          <cell r="F1199">
            <v>188.52</v>
          </cell>
        </row>
        <row r="1200">
          <cell r="E1200" t="str">
            <v>m</v>
          </cell>
          <cell r="F1200">
            <v>160.75</v>
          </cell>
        </row>
        <row r="1201">
          <cell r="E1201" t="str">
            <v>kg</v>
          </cell>
          <cell r="F1201">
            <v>0.26800000000000002</v>
          </cell>
        </row>
        <row r="1202">
          <cell r="E1202" t="str">
            <v>ml</v>
          </cell>
          <cell r="F1202">
            <v>6.5866666666666669</v>
          </cell>
        </row>
        <row r="1203">
          <cell r="E1203" t="str">
            <v>m</v>
          </cell>
          <cell r="F1203">
            <v>10.53</v>
          </cell>
        </row>
        <row r="1204">
          <cell r="E1204">
            <v>0</v>
          </cell>
          <cell r="F1204">
            <v>3.08</v>
          </cell>
        </row>
        <row r="1205">
          <cell r="E1205" t="str">
            <v>U</v>
          </cell>
          <cell r="F1205">
            <v>1.58</v>
          </cell>
        </row>
        <row r="1206">
          <cell r="E1206" t="str">
            <v>u</v>
          </cell>
          <cell r="F1206">
            <v>7.5</v>
          </cell>
        </row>
        <row r="1207">
          <cell r="E1207" t="str">
            <v>u</v>
          </cell>
          <cell r="F1207">
            <v>7.99</v>
          </cell>
        </row>
        <row r="1208">
          <cell r="E1208">
            <v>0</v>
          </cell>
          <cell r="F1208">
            <v>0</v>
          </cell>
        </row>
        <row r="1209">
          <cell r="E1209" t="str">
            <v>u</v>
          </cell>
          <cell r="F1209">
            <v>0.25</v>
          </cell>
        </row>
        <row r="1210">
          <cell r="E1210" t="str">
            <v>u</v>
          </cell>
          <cell r="F1210">
            <v>0.5</v>
          </cell>
        </row>
        <row r="1211">
          <cell r="E1211" t="str">
            <v>u</v>
          </cell>
          <cell r="F1211">
            <v>0.5</v>
          </cell>
        </row>
        <row r="1212">
          <cell r="E1212" t="str">
            <v>u</v>
          </cell>
          <cell r="F1212">
            <v>18</v>
          </cell>
        </row>
        <row r="1213">
          <cell r="E1213" t="str">
            <v>m2</v>
          </cell>
          <cell r="F1213">
            <v>3.85</v>
          </cell>
        </row>
        <row r="1214">
          <cell r="E1214" t="str">
            <v>m3</v>
          </cell>
          <cell r="F1214">
            <v>24</v>
          </cell>
        </row>
        <row r="1215">
          <cell r="E1215" t="str">
            <v>m2</v>
          </cell>
          <cell r="F1215">
            <v>2.0369999999999999</v>
          </cell>
        </row>
        <row r="1216">
          <cell r="E1216">
            <v>0</v>
          </cell>
          <cell r="F1216">
            <v>0</v>
          </cell>
        </row>
        <row r="1217">
          <cell r="E1217" t="str">
            <v>u</v>
          </cell>
          <cell r="F1217">
            <v>10.8</v>
          </cell>
        </row>
        <row r="1218">
          <cell r="E1218" t="str">
            <v>u</v>
          </cell>
          <cell r="F1218">
            <v>19.75</v>
          </cell>
        </row>
        <row r="1219">
          <cell r="E1219" t="str">
            <v>u</v>
          </cell>
          <cell r="F1219">
            <v>13.2</v>
          </cell>
        </row>
        <row r="1220">
          <cell r="E1220" t="str">
            <v>u</v>
          </cell>
          <cell r="F1220">
            <v>45.1</v>
          </cell>
        </row>
        <row r="1221">
          <cell r="E1221" t="str">
            <v>u</v>
          </cell>
          <cell r="F1221">
            <v>35.729999999999997</v>
          </cell>
        </row>
        <row r="1222">
          <cell r="E1222" t="str">
            <v>rollo</v>
          </cell>
          <cell r="F1222">
            <v>294.89999999999998</v>
          </cell>
        </row>
        <row r="1223">
          <cell r="E1223" t="str">
            <v>u</v>
          </cell>
          <cell r="F1223">
            <v>23.8</v>
          </cell>
        </row>
        <row r="1224">
          <cell r="E1224" t="str">
            <v>u</v>
          </cell>
          <cell r="F1224">
            <v>71.599999999999994</v>
          </cell>
        </row>
        <row r="1225">
          <cell r="E1225" t="str">
            <v>u</v>
          </cell>
          <cell r="F1225">
            <v>37.049999999999997</v>
          </cell>
        </row>
        <row r="1226">
          <cell r="E1226" t="str">
            <v>u</v>
          </cell>
          <cell r="F1226">
            <v>18.760000000000002</v>
          </cell>
        </row>
        <row r="1227">
          <cell r="E1227" t="str">
            <v>u</v>
          </cell>
          <cell r="F1227">
            <v>139</v>
          </cell>
        </row>
        <row r="1228">
          <cell r="E1228" t="str">
            <v>u</v>
          </cell>
          <cell r="F1228">
            <v>15.86</v>
          </cell>
        </row>
        <row r="1229">
          <cell r="E1229" t="str">
            <v>u</v>
          </cell>
          <cell r="F1229">
            <v>18.760000000000002</v>
          </cell>
        </row>
        <row r="1230">
          <cell r="E1230" t="str">
            <v>u</v>
          </cell>
          <cell r="F1230">
            <v>26.88</v>
          </cell>
        </row>
        <row r="1231">
          <cell r="E1231" t="str">
            <v>u</v>
          </cell>
          <cell r="F1231">
            <v>2.02</v>
          </cell>
        </row>
        <row r="1232">
          <cell r="E1232" t="str">
            <v>u</v>
          </cell>
          <cell r="F1232">
            <v>616</v>
          </cell>
        </row>
        <row r="1233">
          <cell r="E1233" t="str">
            <v>u</v>
          </cell>
          <cell r="F1233">
            <v>1</v>
          </cell>
        </row>
        <row r="1234">
          <cell r="E1234" t="str">
            <v>u</v>
          </cell>
          <cell r="F1234">
            <v>75</v>
          </cell>
        </row>
        <row r="1235">
          <cell r="E1235">
            <v>0</v>
          </cell>
          <cell r="F1235">
            <v>0</v>
          </cell>
        </row>
        <row r="1236">
          <cell r="E1236" t="str">
            <v>saco</v>
          </cell>
          <cell r="F1236">
            <v>2.8</v>
          </cell>
        </row>
        <row r="1237">
          <cell r="E1237" t="str">
            <v>u</v>
          </cell>
          <cell r="F1237">
            <v>65.05</v>
          </cell>
        </row>
        <row r="1238">
          <cell r="E1238" t="str">
            <v>u</v>
          </cell>
          <cell r="F1238">
            <v>0.05</v>
          </cell>
        </row>
        <row r="1239">
          <cell r="E1239" t="str">
            <v>u</v>
          </cell>
          <cell r="F1239">
            <v>30</v>
          </cell>
        </row>
        <row r="1240">
          <cell r="E1240" t="str">
            <v>kg</v>
          </cell>
          <cell r="F1240">
            <v>0.76</v>
          </cell>
        </row>
        <row r="1241">
          <cell r="E1241" t="str">
            <v>u</v>
          </cell>
          <cell r="F1241">
            <v>87.36</v>
          </cell>
        </row>
        <row r="1242">
          <cell r="E1242" t="str">
            <v>u</v>
          </cell>
          <cell r="F1242">
            <v>75.599999999999994</v>
          </cell>
        </row>
        <row r="1243">
          <cell r="E1243" t="str">
            <v>u</v>
          </cell>
          <cell r="F1243">
            <v>41.75</v>
          </cell>
        </row>
        <row r="1244">
          <cell r="E1244" t="str">
            <v>u</v>
          </cell>
          <cell r="F1244">
            <v>23.5</v>
          </cell>
        </row>
        <row r="1245">
          <cell r="E1245" t="str">
            <v>u</v>
          </cell>
          <cell r="F1245">
            <v>26.52</v>
          </cell>
        </row>
        <row r="1246">
          <cell r="E1246" t="str">
            <v>u</v>
          </cell>
          <cell r="F1246">
            <v>42.56</v>
          </cell>
        </row>
        <row r="1247">
          <cell r="E1247" t="str">
            <v>u</v>
          </cell>
          <cell r="F1247">
            <v>16.57</v>
          </cell>
        </row>
        <row r="1248">
          <cell r="E1248" t="str">
            <v>u</v>
          </cell>
          <cell r="F1248">
            <v>0.22</v>
          </cell>
        </row>
        <row r="1249">
          <cell r="E1249" t="str">
            <v>u</v>
          </cell>
          <cell r="F1249">
            <v>8.9</v>
          </cell>
        </row>
        <row r="1250">
          <cell r="E1250" t="str">
            <v>u</v>
          </cell>
          <cell r="F1250">
            <v>34.5</v>
          </cell>
        </row>
        <row r="1251">
          <cell r="E1251" t="str">
            <v>u</v>
          </cell>
          <cell r="F1251">
            <v>16.850000000000001</v>
          </cell>
        </row>
        <row r="1252">
          <cell r="E1252" t="str">
            <v>m</v>
          </cell>
          <cell r="F1252">
            <v>49.66</v>
          </cell>
        </row>
        <row r="1253">
          <cell r="E1253" t="str">
            <v>u</v>
          </cell>
          <cell r="F1253">
            <v>68.72</v>
          </cell>
        </row>
        <row r="1254">
          <cell r="E1254">
            <v>0</v>
          </cell>
          <cell r="F1254">
            <v>43.79</v>
          </cell>
        </row>
        <row r="1255">
          <cell r="E1255">
            <v>0</v>
          </cell>
          <cell r="F1255">
            <v>0</v>
          </cell>
        </row>
        <row r="1256">
          <cell r="E1256">
            <v>0</v>
          </cell>
          <cell r="F1256">
            <v>0</v>
          </cell>
        </row>
        <row r="1257">
          <cell r="E1257">
            <v>0</v>
          </cell>
          <cell r="F1257">
            <v>0</v>
          </cell>
        </row>
        <row r="1258">
          <cell r="E1258">
            <v>0</v>
          </cell>
          <cell r="F1258">
            <v>0</v>
          </cell>
        </row>
        <row r="1259">
          <cell r="E1259">
            <v>0</v>
          </cell>
          <cell r="F1259">
            <v>0</v>
          </cell>
        </row>
        <row r="1260">
          <cell r="E1260" t="str">
            <v>Kg</v>
          </cell>
          <cell r="F1260">
            <v>0.64</v>
          </cell>
        </row>
        <row r="1261">
          <cell r="E1261" t="str">
            <v>Kg</v>
          </cell>
          <cell r="F1261">
            <v>0.68</v>
          </cell>
        </row>
        <row r="1262">
          <cell r="E1262" t="str">
            <v>Kg.</v>
          </cell>
          <cell r="F1262">
            <v>1.2621599999999999</v>
          </cell>
        </row>
        <row r="1263">
          <cell r="E1263" t="str">
            <v>Kg</v>
          </cell>
          <cell r="F1263">
            <v>6.88</v>
          </cell>
        </row>
        <row r="1264">
          <cell r="E1264" t="str">
            <v>Kg</v>
          </cell>
          <cell r="F1264">
            <v>1.2170799999999999</v>
          </cell>
        </row>
        <row r="1265">
          <cell r="E1265" t="str">
            <v>lt</v>
          </cell>
          <cell r="F1265">
            <v>0.62</v>
          </cell>
        </row>
        <row r="1266">
          <cell r="E1266">
            <v>0</v>
          </cell>
          <cell r="F1266">
            <v>0</v>
          </cell>
        </row>
        <row r="1267">
          <cell r="E1267" t="str">
            <v>lt</v>
          </cell>
          <cell r="F1267">
            <v>4</v>
          </cell>
        </row>
        <row r="1268">
          <cell r="E1268" t="str">
            <v>gln</v>
          </cell>
          <cell r="F1268">
            <v>20</v>
          </cell>
        </row>
        <row r="1269">
          <cell r="E1269" t="str">
            <v>gln</v>
          </cell>
          <cell r="F1269">
            <v>3.5828000000000002</v>
          </cell>
        </row>
        <row r="1270">
          <cell r="E1270" t="str">
            <v>gln</v>
          </cell>
          <cell r="F1270">
            <v>3.3696000000000002</v>
          </cell>
        </row>
        <row r="1271">
          <cell r="E1271" t="str">
            <v>gln</v>
          </cell>
          <cell r="F1271">
            <v>3.84</v>
          </cell>
        </row>
        <row r="1272">
          <cell r="E1272" t="str">
            <v>gln</v>
          </cell>
          <cell r="F1272">
            <v>6.5291199999999998</v>
          </cell>
        </row>
        <row r="1273">
          <cell r="E1273" t="str">
            <v>gln</v>
          </cell>
          <cell r="F1273">
            <v>7.1710000000000003</v>
          </cell>
        </row>
        <row r="1274">
          <cell r="E1274" t="str">
            <v>Kg</v>
          </cell>
          <cell r="F1274">
            <v>0.68</v>
          </cell>
        </row>
        <row r="1275">
          <cell r="E1275" t="str">
            <v>Kg.</v>
          </cell>
          <cell r="F1275">
            <v>1.31</v>
          </cell>
        </row>
        <row r="1276">
          <cell r="E1276" t="str">
            <v>Kg.</v>
          </cell>
          <cell r="F1276">
            <v>1.31</v>
          </cell>
        </row>
        <row r="1277">
          <cell r="E1277" t="str">
            <v>Kg.</v>
          </cell>
          <cell r="F1277">
            <v>1.45</v>
          </cell>
        </row>
        <row r="1278">
          <cell r="E1278" t="str">
            <v>Kg.</v>
          </cell>
          <cell r="F1278">
            <v>0.21604000000000001</v>
          </cell>
        </row>
        <row r="1279">
          <cell r="E1279" t="str">
            <v>Kg.</v>
          </cell>
          <cell r="F1279">
            <v>0.15115999999999999</v>
          </cell>
        </row>
        <row r="1280">
          <cell r="E1280" t="str">
            <v>Kg.</v>
          </cell>
          <cell r="F1280">
            <v>0.45495999999999998</v>
          </cell>
        </row>
        <row r="1281">
          <cell r="E1281" t="str">
            <v>Kg.</v>
          </cell>
          <cell r="F1281">
            <v>0.34122000000000002</v>
          </cell>
        </row>
        <row r="1282">
          <cell r="E1282" t="str">
            <v>Kg.</v>
          </cell>
          <cell r="F1282">
            <v>1.08</v>
          </cell>
        </row>
        <row r="1283">
          <cell r="E1283" t="str">
            <v>gln</v>
          </cell>
          <cell r="F1283">
            <v>2.6</v>
          </cell>
        </row>
        <row r="1284">
          <cell r="E1284" t="str">
            <v>gln</v>
          </cell>
          <cell r="F1284">
            <v>1.7929600000000001</v>
          </cell>
        </row>
        <row r="1285">
          <cell r="E1285" t="str">
            <v>gln</v>
          </cell>
          <cell r="F1285">
            <v>1.9792000000000001</v>
          </cell>
        </row>
        <row r="1286">
          <cell r="E1286" t="str">
            <v>gln</v>
          </cell>
          <cell r="F1286">
            <v>2.1307200000000002</v>
          </cell>
        </row>
        <row r="1287">
          <cell r="E1287" t="str">
            <v>Kg.</v>
          </cell>
          <cell r="F1287">
            <v>7.4800000000000005E-2</v>
          </cell>
        </row>
        <row r="1288">
          <cell r="E1288" t="str">
            <v>Kg.</v>
          </cell>
          <cell r="F1288">
            <v>7.4800000000000005E-2</v>
          </cell>
        </row>
        <row r="1289">
          <cell r="E1289" t="str">
            <v>Kg.</v>
          </cell>
          <cell r="F1289">
            <v>7.4800000000000005E-2</v>
          </cell>
        </row>
        <row r="1290">
          <cell r="E1290" t="str">
            <v>gln</v>
          </cell>
          <cell r="F1290">
            <v>2.52</v>
          </cell>
        </row>
        <row r="1291">
          <cell r="E1291" t="str">
            <v>lt.</v>
          </cell>
          <cell r="F1291">
            <v>3.0343200000000001</v>
          </cell>
        </row>
        <row r="1292">
          <cell r="E1292">
            <v>0</v>
          </cell>
          <cell r="F1292">
            <v>0</v>
          </cell>
        </row>
        <row r="1293">
          <cell r="E1293" t="str">
            <v>gln</v>
          </cell>
          <cell r="F1293">
            <v>3.1095999999999999</v>
          </cell>
        </row>
        <row r="1294">
          <cell r="E1294" t="str">
            <v>gln</v>
          </cell>
          <cell r="F1294">
            <v>6.1920000000000002</v>
          </cell>
        </row>
        <row r="1295">
          <cell r="E1295" t="str">
            <v>gln</v>
          </cell>
          <cell r="F1295">
            <v>7.8364000000000003</v>
          </cell>
        </row>
        <row r="1296">
          <cell r="E1296" t="str">
            <v>gln</v>
          </cell>
          <cell r="F1296">
            <v>2.4552</v>
          </cell>
        </row>
        <row r="1297">
          <cell r="E1297" t="str">
            <v>lb.</v>
          </cell>
          <cell r="F1297">
            <v>0.80400000000000005</v>
          </cell>
        </row>
        <row r="1298">
          <cell r="E1298" t="str">
            <v>lb.</v>
          </cell>
          <cell r="F1298">
            <v>9.6799999999999997E-2</v>
          </cell>
        </row>
        <row r="1299">
          <cell r="E1299" t="str">
            <v>lb.</v>
          </cell>
          <cell r="F1299">
            <v>0.35360000000000003</v>
          </cell>
        </row>
        <row r="1300">
          <cell r="E1300" t="str">
            <v>lb.</v>
          </cell>
          <cell r="F1300">
            <v>0.36764000000000002</v>
          </cell>
        </row>
        <row r="1301">
          <cell r="E1301" t="str">
            <v>lb.</v>
          </cell>
          <cell r="F1301">
            <v>0.65207999999999999</v>
          </cell>
        </row>
        <row r="1302">
          <cell r="E1302" t="str">
            <v>Kg.</v>
          </cell>
          <cell r="F1302">
            <v>0.98</v>
          </cell>
        </row>
        <row r="1303">
          <cell r="E1303" t="str">
            <v>Kg.</v>
          </cell>
          <cell r="F1303">
            <v>0.62</v>
          </cell>
        </row>
        <row r="1304">
          <cell r="E1304" t="str">
            <v>Kg.</v>
          </cell>
          <cell r="F1304">
            <v>0.57999999999999996</v>
          </cell>
        </row>
        <row r="1305">
          <cell r="E1305" t="str">
            <v>Kg</v>
          </cell>
          <cell r="F1305">
            <v>6.08</v>
          </cell>
        </row>
        <row r="1306">
          <cell r="E1306" t="str">
            <v>kg</v>
          </cell>
          <cell r="F1306">
            <v>0.1144</v>
          </cell>
        </row>
        <row r="1307">
          <cell r="E1307" t="str">
            <v>kg</v>
          </cell>
          <cell r="F1307">
            <v>4.3119999999999999E-2</v>
          </cell>
        </row>
        <row r="1308">
          <cell r="E1308" t="str">
            <v>kg</v>
          </cell>
          <cell r="F1308">
            <v>9.0200000000000002E-2</v>
          </cell>
        </row>
        <row r="1309">
          <cell r="E1309" t="str">
            <v>Kg</v>
          </cell>
          <cell r="F1309">
            <v>2.64E-2</v>
          </cell>
        </row>
        <row r="1310">
          <cell r="E1310" t="str">
            <v>Kg</v>
          </cell>
          <cell r="F1310">
            <v>4.0480000000000002E-2</v>
          </cell>
        </row>
        <row r="1311">
          <cell r="E1311">
            <v>0</v>
          </cell>
          <cell r="F1311">
            <v>0</v>
          </cell>
        </row>
        <row r="1312">
          <cell r="E1312" t="str">
            <v>gln</v>
          </cell>
          <cell r="F1312">
            <v>2.3444199999999999</v>
          </cell>
        </row>
        <row r="1313">
          <cell r="E1313" t="str">
            <v>Kg</v>
          </cell>
          <cell r="F1313">
            <v>0.10406</v>
          </cell>
        </row>
        <row r="1314">
          <cell r="E1314" t="str">
            <v>Kg</v>
          </cell>
          <cell r="F1314">
            <v>0.71104000000000001</v>
          </cell>
        </row>
        <row r="1315">
          <cell r="E1315" t="str">
            <v>Kg</v>
          </cell>
          <cell r="F1315">
            <v>2.0420000000000003</v>
          </cell>
        </row>
        <row r="1316">
          <cell r="E1316" t="str">
            <v>Kg</v>
          </cell>
          <cell r="F1316">
            <v>2.54</v>
          </cell>
        </row>
        <row r="1317">
          <cell r="E1317" t="str">
            <v>Kg</v>
          </cell>
          <cell r="F1317">
            <v>3.1</v>
          </cell>
        </row>
        <row r="1318">
          <cell r="E1318" t="str">
            <v>Kg</v>
          </cell>
          <cell r="F1318">
            <v>3.45</v>
          </cell>
        </row>
        <row r="1319">
          <cell r="E1319" t="str">
            <v>Kg</v>
          </cell>
          <cell r="F1319">
            <v>0.32</v>
          </cell>
        </row>
        <row r="1320">
          <cell r="E1320" t="str">
            <v>glob</v>
          </cell>
          <cell r="F1320">
            <v>16</v>
          </cell>
        </row>
        <row r="1321">
          <cell r="E1321" t="str">
            <v>glob</v>
          </cell>
          <cell r="F1321">
            <v>30</v>
          </cell>
        </row>
        <row r="1322">
          <cell r="E1322" t="str">
            <v>Kg</v>
          </cell>
          <cell r="F1322">
            <v>0.41689999999999999</v>
          </cell>
        </row>
        <row r="1323">
          <cell r="E1323" t="str">
            <v>Kg</v>
          </cell>
          <cell r="F1323">
            <v>2.2521599999999999</v>
          </cell>
        </row>
        <row r="1324">
          <cell r="E1324" t="str">
            <v>Kg</v>
          </cell>
          <cell r="F1324">
            <v>2.41256</v>
          </cell>
        </row>
        <row r="1325">
          <cell r="E1325" t="str">
            <v>Kg</v>
          </cell>
          <cell r="F1325">
            <v>1.08</v>
          </cell>
        </row>
        <row r="1326">
          <cell r="E1326">
            <v>0</v>
          </cell>
          <cell r="F1326">
            <v>0</v>
          </cell>
        </row>
        <row r="1327">
          <cell r="E1327" t="str">
            <v xml:space="preserve">gln       </v>
          </cell>
          <cell r="F1327">
            <v>12.24</v>
          </cell>
        </row>
        <row r="1328">
          <cell r="E1328" t="str">
            <v>gln</v>
          </cell>
          <cell r="F1328">
            <v>12</v>
          </cell>
        </row>
        <row r="1329">
          <cell r="E1329" t="str">
            <v>gln</v>
          </cell>
          <cell r="F1329">
            <v>10.128959999999999</v>
          </cell>
        </row>
        <row r="1330">
          <cell r="E1330" t="str">
            <v>gln</v>
          </cell>
          <cell r="F1330">
            <v>0.91454000000000002</v>
          </cell>
        </row>
        <row r="1331">
          <cell r="E1331" t="str">
            <v>gln</v>
          </cell>
          <cell r="F1331">
            <v>1.3474999999999999</v>
          </cell>
        </row>
        <row r="1332">
          <cell r="E1332" t="str">
            <v>gln</v>
          </cell>
          <cell r="F1332">
            <v>1.4491400000000001</v>
          </cell>
        </row>
        <row r="1333">
          <cell r="E1333">
            <v>0</v>
          </cell>
          <cell r="F1333">
            <v>0</v>
          </cell>
        </row>
        <row r="1334">
          <cell r="E1334" t="str">
            <v>gln</v>
          </cell>
          <cell r="F1334">
            <v>2.9016000000000002</v>
          </cell>
        </row>
        <row r="1335">
          <cell r="E1335" t="str">
            <v>gln</v>
          </cell>
          <cell r="F1335">
            <v>3.45</v>
          </cell>
        </row>
        <row r="1336">
          <cell r="E1336" t="str">
            <v>lb.</v>
          </cell>
          <cell r="F1336">
            <v>0.35720000000000002</v>
          </cell>
        </row>
        <row r="1337">
          <cell r="E1337" t="str">
            <v>kg</v>
          </cell>
          <cell r="F1337">
            <v>0.44</v>
          </cell>
        </row>
        <row r="1338">
          <cell r="E1338" t="str">
            <v>kg</v>
          </cell>
          <cell r="F1338">
            <v>1.3</v>
          </cell>
        </row>
        <row r="1339">
          <cell r="E1339" t="str">
            <v>gln</v>
          </cell>
          <cell r="F1339">
            <v>20.399999999999999</v>
          </cell>
        </row>
        <row r="1340">
          <cell r="E1340" t="str">
            <v>gln</v>
          </cell>
          <cell r="F1340">
            <v>28</v>
          </cell>
        </row>
        <row r="1341">
          <cell r="E1341" t="str">
            <v>kg</v>
          </cell>
          <cell r="F1341">
            <v>1.64</v>
          </cell>
        </row>
        <row r="1342">
          <cell r="E1342">
            <v>0</v>
          </cell>
          <cell r="F1342">
            <v>0</v>
          </cell>
        </row>
        <row r="1343">
          <cell r="E1343" t="str">
            <v>lb.</v>
          </cell>
          <cell r="F1343">
            <v>0.86272727272727268</v>
          </cell>
        </row>
        <row r="1344">
          <cell r="E1344" t="str">
            <v>kg</v>
          </cell>
          <cell r="F1344">
            <v>7.0000000000000007E-2</v>
          </cell>
        </row>
        <row r="1345">
          <cell r="E1345" t="str">
            <v>m</v>
          </cell>
          <cell r="F1345">
            <v>0.94</v>
          </cell>
        </row>
        <row r="1346">
          <cell r="E1346">
            <v>0</v>
          </cell>
          <cell r="F1346">
            <v>0</v>
          </cell>
        </row>
        <row r="1347">
          <cell r="E1347" t="str">
            <v>ml</v>
          </cell>
          <cell r="F1347">
            <v>0.98666666666666669</v>
          </cell>
        </row>
        <row r="1348">
          <cell r="E1348" t="str">
            <v>KG</v>
          </cell>
          <cell r="F1348">
            <v>4.96</v>
          </cell>
        </row>
        <row r="1349">
          <cell r="E1349" t="str">
            <v>m</v>
          </cell>
          <cell r="F1349">
            <v>0.68</v>
          </cell>
        </row>
        <row r="1350">
          <cell r="E1350" t="str">
            <v>u</v>
          </cell>
          <cell r="F1350">
            <v>0.192</v>
          </cell>
        </row>
        <row r="1351">
          <cell r="E1351" t="str">
            <v>u</v>
          </cell>
          <cell r="F1351">
            <v>0.35200000000000004</v>
          </cell>
        </row>
        <row r="1352">
          <cell r="E1352" t="str">
            <v>u</v>
          </cell>
          <cell r="F1352">
            <v>0.67200000000000004</v>
          </cell>
        </row>
        <row r="1353">
          <cell r="E1353" t="str">
            <v>u</v>
          </cell>
          <cell r="F1353">
            <v>1.6</v>
          </cell>
        </row>
        <row r="1354">
          <cell r="E1354" t="str">
            <v>u</v>
          </cell>
          <cell r="F1354">
            <v>1.92</v>
          </cell>
        </row>
        <row r="1355">
          <cell r="E1355" t="str">
            <v>u</v>
          </cell>
          <cell r="F1355">
            <v>4</v>
          </cell>
        </row>
        <row r="1356">
          <cell r="E1356" t="str">
            <v>u</v>
          </cell>
          <cell r="F1356">
            <v>2</v>
          </cell>
        </row>
        <row r="1357">
          <cell r="E1357" t="str">
            <v>u</v>
          </cell>
          <cell r="F1357">
            <v>0</v>
          </cell>
        </row>
        <row r="1358">
          <cell r="E1358" t="str">
            <v>gl</v>
          </cell>
          <cell r="F1358">
            <v>11.76</v>
          </cell>
        </row>
        <row r="1359">
          <cell r="E1359" t="str">
            <v>u</v>
          </cell>
          <cell r="F1359">
            <v>1</v>
          </cell>
        </row>
        <row r="1360">
          <cell r="E1360" t="str">
            <v>Lb</v>
          </cell>
          <cell r="F1360">
            <v>0.7</v>
          </cell>
        </row>
        <row r="1361">
          <cell r="E1361" t="str">
            <v>kg</v>
          </cell>
          <cell r="F1361">
            <v>1.5</v>
          </cell>
        </row>
        <row r="1362">
          <cell r="E1362" t="str">
            <v>u</v>
          </cell>
          <cell r="F1362">
            <v>1</v>
          </cell>
        </row>
        <row r="1363">
          <cell r="E1363">
            <v>0</v>
          </cell>
          <cell r="F1363">
            <v>0</v>
          </cell>
        </row>
        <row r="1364">
          <cell r="E1364" t="str">
            <v>u</v>
          </cell>
          <cell r="F1364">
            <v>6</v>
          </cell>
        </row>
        <row r="1365">
          <cell r="E1365" t="str">
            <v>u</v>
          </cell>
          <cell r="F1365">
            <v>0.75</v>
          </cell>
        </row>
        <row r="1366">
          <cell r="E1366" t="str">
            <v>u</v>
          </cell>
          <cell r="F1366">
            <v>0.6</v>
          </cell>
        </row>
        <row r="1367">
          <cell r="E1367" t="str">
            <v>u</v>
          </cell>
          <cell r="F1367">
            <v>0.1</v>
          </cell>
        </row>
        <row r="1368">
          <cell r="E1368" t="str">
            <v>u</v>
          </cell>
          <cell r="F1368">
            <v>0.9</v>
          </cell>
        </row>
        <row r="1369">
          <cell r="E1369" t="str">
            <v>u</v>
          </cell>
          <cell r="F1369">
            <v>8.5</v>
          </cell>
        </row>
        <row r="1370">
          <cell r="E1370" t="str">
            <v>u</v>
          </cell>
          <cell r="F1370">
            <v>12</v>
          </cell>
        </row>
        <row r="1371">
          <cell r="E1371" t="str">
            <v>glob</v>
          </cell>
          <cell r="F1371">
            <v>1.6</v>
          </cell>
        </row>
        <row r="1372">
          <cell r="E1372" t="str">
            <v>glob</v>
          </cell>
          <cell r="F1372">
            <v>7</v>
          </cell>
        </row>
        <row r="1373">
          <cell r="E1373" t="str">
            <v>glob</v>
          </cell>
          <cell r="F1373">
            <v>1.5</v>
          </cell>
        </row>
        <row r="1374">
          <cell r="E1374" t="str">
            <v>ml</v>
          </cell>
          <cell r="F1374">
            <v>2.4966666666666666</v>
          </cell>
        </row>
        <row r="1375">
          <cell r="E1375" t="str">
            <v>ml</v>
          </cell>
          <cell r="F1375">
            <v>0.98666666666666669</v>
          </cell>
        </row>
        <row r="1376">
          <cell r="E1376" t="str">
            <v>u</v>
          </cell>
          <cell r="F1376">
            <v>34</v>
          </cell>
        </row>
        <row r="1377">
          <cell r="E1377" t="str">
            <v>u</v>
          </cell>
          <cell r="F1377">
            <v>55</v>
          </cell>
        </row>
        <row r="1378">
          <cell r="E1378" t="str">
            <v>u</v>
          </cell>
          <cell r="F1378">
            <v>25</v>
          </cell>
        </row>
        <row r="1379">
          <cell r="E1379" t="str">
            <v>u</v>
          </cell>
          <cell r="F1379">
            <v>35</v>
          </cell>
        </row>
        <row r="1380">
          <cell r="E1380" t="str">
            <v>glob</v>
          </cell>
          <cell r="F1380">
            <v>3</v>
          </cell>
        </row>
        <row r="1381">
          <cell r="E1381" t="str">
            <v>m3</v>
          </cell>
          <cell r="F1381">
            <v>3</v>
          </cell>
        </row>
        <row r="1382">
          <cell r="E1382" t="str">
            <v>u</v>
          </cell>
          <cell r="F1382">
            <v>0.68</v>
          </cell>
        </row>
        <row r="1383">
          <cell r="E1383" t="str">
            <v>u</v>
          </cell>
          <cell r="F1383">
            <v>3.5</v>
          </cell>
        </row>
        <row r="1384">
          <cell r="E1384" t="str">
            <v>u</v>
          </cell>
          <cell r="F1384">
            <v>100</v>
          </cell>
        </row>
        <row r="1385">
          <cell r="E1385" t="str">
            <v>glob</v>
          </cell>
          <cell r="F1385">
            <v>250</v>
          </cell>
        </row>
        <row r="1386">
          <cell r="E1386" t="str">
            <v>glob</v>
          </cell>
          <cell r="F1386">
            <v>98</v>
          </cell>
        </row>
        <row r="1387">
          <cell r="E1387" t="str">
            <v>u</v>
          </cell>
          <cell r="F1387">
            <v>12</v>
          </cell>
        </row>
        <row r="1388">
          <cell r="E1388" t="str">
            <v>ML</v>
          </cell>
          <cell r="F1388">
            <v>0.92</v>
          </cell>
        </row>
        <row r="1389">
          <cell r="E1389" t="str">
            <v>u</v>
          </cell>
          <cell r="F1389">
            <v>9.3699999999999992</v>
          </cell>
        </row>
        <row r="1390">
          <cell r="E1390" t="str">
            <v>ml</v>
          </cell>
          <cell r="F1390">
            <v>0.94</v>
          </cell>
        </row>
        <row r="1391">
          <cell r="E1391" t="str">
            <v>m3</v>
          </cell>
          <cell r="F1391">
            <v>40</v>
          </cell>
        </row>
        <row r="1392">
          <cell r="E1392" t="str">
            <v>u</v>
          </cell>
          <cell r="F1392">
            <v>78.739999999999995</v>
          </cell>
        </row>
        <row r="1393">
          <cell r="E1393" t="str">
            <v>u</v>
          </cell>
          <cell r="F1393">
            <v>80</v>
          </cell>
        </row>
        <row r="1394">
          <cell r="E1394" t="str">
            <v>u</v>
          </cell>
          <cell r="F1394">
            <v>226</v>
          </cell>
        </row>
        <row r="1395">
          <cell r="E1395" t="str">
            <v>u</v>
          </cell>
          <cell r="F1395">
            <v>240</v>
          </cell>
        </row>
        <row r="1396">
          <cell r="E1396" t="str">
            <v>u</v>
          </cell>
          <cell r="F1396">
            <v>320</v>
          </cell>
        </row>
        <row r="1397">
          <cell r="E1397" t="str">
            <v>ml</v>
          </cell>
          <cell r="F1397">
            <v>0.9</v>
          </cell>
        </row>
        <row r="1398">
          <cell r="E1398" t="str">
            <v>ml</v>
          </cell>
          <cell r="F1398">
            <v>0.6</v>
          </cell>
        </row>
        <row r="1399">
          <cell r="E1399" t="str">
            <v>ml</v>
          </cell>
          <cell r="F1399">
            <v>2.2000000000000002</v>
          </cell>
        </row>
        <row r="1400">
          <cell r="E1400" t="str">
            <v>ml</v>
          </cell>
          <cell r="F1400">
            <v>1</v>
          </cell>
        </row>
        <row r="1401">
          <cell r="E1401" t="str">
            <v>ml</v>
          </cell>
          <cell r="F1401">
            <v>3.2</v>
          </cell>
        </row>
        <row r="1402">
          <cell r="E1402" t="str">
            <v>u</v>
          </cell>
          <cell r="F1402">
            <v>89</v>
          </cell>
        </row>
        <row r="1403">
          <cell r="E1403" t="str">
            <v>u</v>
          </cell>
          <cell r="F1403">
            <v>3.7</v>
          </cell>
        </row>
        <row r="1404">
          <cell r="E1404" t="str">
            <v>u</v>
          </cell>
          <cell r="F1404">
            <v>0.28000000000000003</v>
          </cell>
        </row>
        <row r="1405">
          <cell r="E1405" t="str">
            <v>u</v>
          </cell>
          <cell r="F1405">
            <v>1.6</v>
          </cell>
        </row>
        <row r="1406">
          <cell r="E1406" t="str">
            <v>u</v>
          </cell>
          <cell r="F1406">
            <v>0.14000000000000001</v>
          </cell>
        </row>
        <row r="1407">
          <cell r="E1407" t="str">
            <v>u</v>
          </cell>
          <cell r="F1407">
            <v>0.2</v>
          </cell>
        </row>
        <row r="1408">
          <cell r="E1408" t="str">
            <v>ml</v>
          </cell>
          <cell r="F1408">
            <v>0.2</v>
          </cell>
        </row>
        <row r="1409">
          <cell r="E1409" t="str">
            <v>Ib</v>
          </cell>
          <cell r="F1409">
            <v>0.36</v>
          </cell>
        </row>
        <row r="1410">
          <cell r="E1410" t="str">
            <v>u</v>
          </cell>
          <cell r="F1410">
            <v>3</v>
          </cell>
        </row>
        <row r="1411">
          <cell r="E1411" t="str">
            <v>ml</v>
          </cell>
          <cell r="F1411">
            <v>12</v>
          </cell>
        </row>
        <row r="1412">
          <cell r="E1412" t="str">
            <v>ml</v>
          </cell>
          <cell r="F1412">
            <v>10</v>
          </cell>
        </row>
        <row r="1413">
          <cell r="E1413" t="str">
            <v>u</v>
          </cell>
          <cell r="F1413">
            <v>850</v>
          </cell>
        </row>
        <row r="1414">
          <cell r="E1414" t="str">
            <v>u</v>
          </cell>
          <cell r="F1414">
            <v>68</v>
          </cell>
        </row>
        <row r="1415">
          <cell r="E1415" t="str">
            <v>ml</v>
          </cell>
          <cell r="F1415">
            <v>0.9</v>
          </cell>
        </row>
        <row r="1416">
          <cell r="E1416" t="str">
            <v>u</v>
          </cell>
          <cell r="F1416">
            <v>3</v>
          </cell>
        </row>
        <row r="1417">
          <cell r="E1417" t="str">
            <v>u</v>
          </cell>
          <cell r="F1417">
            <v>0.5</v>
          </cell>
        </row>
        <row r="1418">
          <cell r="E1418" t="str">
            <v>ml</v>
          </cell>
          <cell r="F1418">
            <v>0.3</v>
          </cell>
        </row>
        <row r="1419">
          <cell r="E1419" t="str">
            <v>u</v>
          </cell>
          <cell r="F1419">
            <v>1.87</v>
          </cell>
        </row>
        <row r="1420">
          <cell r="E1420" t="str">
            <v>u</v>
          </cell>
          <cell r="F1420">
            <v>0.5</v>
          </cell>
        </row>
        <row r="1421">
          <cell r="E1421" t="str">
            <v>u</v>
          </cell>
          <cell r="F1421">
            <v>0.5</v>
          </cell>
        </row>
        <row r="1422">
          <cell r="E1422" t="str">
            <v>u</v>
          </cell>
          <cell r="F1422">
            <v>0.4</v>
          </cell>
        </row>
        <row r="1423">
          <cell r="E1423" t="str">
            <v>u</v>
          </cell>
          <cell r="F1423">
            <v>7</v>
          </cell>
        </row>
        <row r="1424">
          <cell r="E1424" t="str">
            <v>glob</v>
          </cell>
          <cell r="F1424">
            <v>0.6</v>
          </cell>
        </row>
        <row r="1425">
          <cell r="E1425" t="str">
            <v>glob</v>
          </cell>
          <cell r="F1425">
            <v>1</v>
          </cell>
        </row>
        <row r="1426">
          <cell r="E1426" t="str">
            <v>glob</v>
          </cell>
          <cell r="F1426">
            <v>117</v>
          </cell>
        </row>
        <row r="1427">
          <cell r="E1427" t="str">
            <v>glob</v>
          </cell>
          <cell r="F1427">
            <v>165</v>
          </cell>
        </row>
        <row r="1428">
          <cell r="E1428" t="str">
            <v>u</v>
          </cell>
          <cell r="F1428">
            <v>72.989999999999995</v>
          </cell>
        </row>
        <row r="1429">
          <cell r="E1429" t="str">
            <v>glob</v>
          </cell>
          <cell r="F1429">
            <v>62</v>
          </cell>
        </row>
        <row r="1430">
          <cell r="E1430" t="str">
            <v>gln</v>
          </cell>
          <cell r="F1430">
            <v>7.33</v>
          </cell>
        </row>
        <row r="1431">
          <cell r="E1431" t="str">
            <v>glob</v>
          </cell>
          <cell r="F1431">
            <v>0.6</v>
          </cell>
        </row>
        <row r="1432">
          <cell r="E1432" t="str">
            <v>m2</v>
          </cell>
          <cell r="F1432">
            <v>42</v>
          </cell>
        </row>
        <row r="1433">
          <cell r="E1433" t="str">
            <v>m2</v>
          </cell>
          <cell r="F1433">
            <v>9.17</v>
          </cell>
        </row>
        <row r="1434">
          <cell r="E1434" t="str">
            <v>m2</v>
          </cell>
          <cell r="F1434">
            <v>9</v>
          </cell>
        </row>
        <row r="1435">
          <cell r="E1435" t="str">
            <v>m2</v>
          </cell>
          <cell r="F1435">
            <v>9</v>
          </cell>
        </row>
        <row r="1436">
          <cell r="E1436" t="str">
            <v>m2</v>
          </cell>
          <cell r="F1436">
            <v>42</v>
          </cell>
        </row>
        <row r="1437">
          <cell r="E1437" t="str">
            <v>c/h</v>
          </cell>
          <cell r="F1437">
            <v>35</v>
          </cell>
        </row>
        <row r="1438">
          <cell r="E1438" t="str">
            <v>c/h</v>
          </cell>
          <cell r="F1438">
            <v>45</v>
          </cell>
        </row>
        <row r="1439">
          <cell r="E1439" t="str">
            <v>c/h</v>
          </cell>
          <cell r="F1439">
            <v>0.9</v>
          </cell>
        </row>
        <row r="1440">
          <cell r="E1440" t="str">
            <v>c/h</v>
          </cell>
          <cell r="F1440">
            <v>2.25</v>
          </cell>
        </row>
        <row r="1441">
          <cell r="E1441" t="str">
            <v>c/h</v>
          </cell>
          <cell r="F1441">
            <v>38</v>
          </cell>
        </row>
        <row r="1442">
          <cell r="E1442" t="str">
            <v>c/h</v>
          </cell>
          <cell r="F1442">
            <v>18</v>
          </cell>
        </row>
        <row r="1443">
          <cell r="E1443" t="str">
            <v>c/h</v>
          </cell>
          <cell r="F1443">
            <v>19</v>
          </cell>
        </row>
        <row r="1444">
          <cell r="E1444" t="str">
            <v>c/h</v>
          </cell>
          <cell r="F1444">
            <v>2.5</v>
          </cell>
        </row>
        <row r="1445">
          <cell r="E1445" t="str">
            <v>c/h</v>
          </cell>
          <cell r="F1445">
            <v>2</v>
          </cell>
        </row>
        <row r="1446">
          <cell r="E1446" t="str">
            <v>c/h</v>
          </cell>
          <cell r="F1446">
            <v>30</v>
          </cell>
        </row>
        <row r="1447">
          <cell r="E1447" t="str">
            <v>c/h</v>
          </cell>
          <cell r="F1447">
            <v>18</v>
          </cell>
        </row>
        <row r="1448">
          <cell r="E1448" t="str">
            <v>c/h</v>
          </cell>
          <cell r="F1448">
            <v>25</v>
          </cell>
        </row>
        <row r="1449">
          <cell r="E1449" t="str">
            <v>c/h</v>
          </cell>
          <cell r="F1449">
            <v>48</v>
          </cell>
        </row>
        <row r="1450">
          <cell r="E1450" t="str">
            <v>c/h</v>
          </cell>
          <cell r="F1450">
            <v>35</v>
          </cell>
        </row>
        <row r="1451">
          <cell r="E1451" t="str">
            <v>c/h</v>
          </cell>
          <cell r="F1451">
            <v>40</v>
          </cell>
        </row>
        <row r="1452">
          <cell r="E1452" t="str">
            <v>c/h</v>
          </cell>
          <cell r="F1452">
            <v>2.5</v>
          </cell>
        </row>
        <row r="1453">
          <cell r="E1453" t="str">
            <v>c/h</v>
          </cell>
          <cell r="F1453">
            <v>3.75</v>
          </cell>
        </row>
        <row r="1454">
          <cell r="E1454" t="str">
            <v>c/h</v>
          </cell>
          <cell r="F1454">
            <v>27.5</v>
          </cell>
        </row>
        <row r="1455">
          <cell r="E1455" t="str">
            <v>c/h</v>
          </cell>
          <cell r="F1455">
            <v>45</v>
          </cell>
        </row>
        <row r="1456">
          <cell r="E1456" t="str">
            <v>c/h</v>
          </cell>
          <cell r="F1456">
            <v>15</v>
          </cell>
        </row>
        <row r="1457">
          <cell r="E1457" t="str">
            <v>c/h</v>
          </cell>
          <cell r="F1457">
            <v>1.25</v>
          </cell>
        </row>
        <row r="1458">
          <cell r="E1458" t="str">
            <v>c/h</v>
          </cell>
          <cell r="F1458">
            <v>0.2</v>
          </cell>
        </row>
        <row r="1459">
          <cell r="E1459" t="str">
            <v>c/h</v>
          </cell>
          <cell r="F1459">
            <v>0.2</v>
          </cell>
        </row>
        <row r="1460">
          <cell r="E1460" t="str">
            <v>c/h</v>
          </cell>
          <cell r="F1460">
            <v>2</v>
          </cell>
        </row>
        <row r="1461">
          <cell r="E1461" t="str">
            <v>c/h</v>
          </cell>
          <cell r="F1461">
            <v>2.2999999999999998</v>
          </cell>
        </row>
        <row r="1462">
          <cell r="E1462" t="str">
            <v>c/h</v>
          </cell>
          <cell r="F1462">
            <v>2</v>
          </cell>
        </row>
        <row r="1463">
          <cell r="E1463" t="str">
            <v>c/h</v>
          </cell>
          <cell r="F1463">
            <v>3.75</v>
          </cell>
        </row>
        <row r="1464">
          <cell r="E1464" t="str">
            <v>c/h</v>
          </cell>
          <cell r="F1464">
            <v>3</v>
          </cell>
        </row>
        <row r="1465">
          <cell r="E1465" t="str">
            <v>m3</v>
          </cell>
          <cell r="F1465">
            <v>75</v>
          </cell>
        </row>
        <row r="1466">
          <cell r="E1466" t="str">
            <v>ml</v>
          </cell>
          <cell r="F1466">
            <v>1</v>
          </cell>
        </row>
        <row r="1467">
          <cell r="E1467" t="str">
            <v>m3</v>
          </cell>
          <cell r="F1467">
            <v>5</v>
          </cell>
        </row>
        <row r="1468">
          <cell r="E1468" t="str">
            <v>m3</v>
          </cell>
          <cell r="F1468">
            <v>45</v>
          </cell>
        </row>
        <row r="1469">
          <cell r="E1469" t="str">
            <v>kg</v>
          </cell>
          <cell r="F1469">
            <v>0.6</v>
          </cell>
        </row>
        <row r="1470">
          <cell r="E1470" t="str">
            <v>gln</v>
          </cell>
          <cell r="F1470">
            <v>0.89</v>
          </cell>
        </row>
        <row r="1471">
          <cell r="E1471" t="str">
            <v>kg</v>
          </cell>
          <cell r="F1471">
            <v>0.44</v>
          </cell>
        </row>
        <row r="1472">
          <cell r="E1472" t="str">
            <v>Kg</v>
          </cell>
          <cell r="F1472">
            <v>0.53</v>
          </cell>
        </row>
        <row r="1473">
          <cell r="E1473" t="str">
            <v>u</v>
          </cell>
          <cell r="F1473">
            <v>5.5</v>
          </cell>
        </row>
        <row r="1474">
          <cell r="E1474" t="str">
            <v>glob</v>
          </cell>
          <cell r="F1474">
            <v>1</v>
          </cell>
        </row>
        <row r="1475">
          <cell r="E1475" t="str">
            <v>glob</v>
          </cell>
          <cell r="F1475">
            <v>3</v>
          </cell>
        </row>
        <row r="1476">
          <cell r="E1476" t="str">
            <v>u</v>
          </cell>
          <cell r="F1476">
            <v>9</v>
          </cell>
        </row>
        <row r="1477">
          <cell r="E1477" t="str">
            <v>u</v>
          </cell>
          <cell r="F1477">
            <v>6</v>
          </cell>
        </row>
        <row r="1478">
          <cell r="E1478" t="str">
            <v>u</v>
          </cell>
          <cell r="F1478">
            <v>28.77</v>
          </cell>
        </row>
        <row r="1479">
          <cell r="E1479" t="str">
            <v>u</v>
          </cell>
          <cell r="F1479">
            <v>15.54</v>
          </cell>
        </row>
        <row r="1480">
          <cell r="E1480" t="str">
            <v>c/h</v>
          </cell>
          <cell r="F1480">
            <v>3.5</v>
          </cell>
        </row>
        <row r="1481">
          <cell r="E1481" t="str">
            <v>u</v>
          </cell>
          <cell r="F1481">
            <v>4.5</v>
          </cell>
        </row>
        <row r="1482">
          <cell r="E1482" t="str">
            <v>u</v>
          </cell>
          <cell r="F1482">
            <v>0.02</v>
          </cell>
        </row>
        <row r="1483">
          <cell r="E1483" t="str">
            <v>gl</v>
          </cell>
          <cell r="F1483">
            <v>21</v>
          </cell>
        </row>
        <row r="1484">
          <cell r="E1484" t="str">
            <v>gl</v>
          </cell>
          <cell r="F1484">
            <v>20.38</v>
          </cell>
        </row>
        <row r="1485">
          <cell r="E1485">
            <v>0</v>
          </cell>
          <cell r="F1485">
            <v>0</v>
          </cell>
        </row>
        <row r="1486">
          <cell r="E1486">
            <v>0</v>
          </cell>
          <cell r="F1486">
            <v>0</v>
          </cell>
        </row>
        <row r="1487">
          <cell r="E1487">
            <v>0</v>
          </cell>
          <cell r="F1487">
            <v>0</v>
          </cell>
        </row>
        <row r="1488">
          <cell r="E1488">
            <v>0</v>
          </cell>
          <cell r="F1488">
            <v>0</v>
          </cell>
        </row>
        <row r="1489">
          <cell r="E1489">
            <v>0</v>
          </cell>
          <cell r="F1489">
            <v>0</v>
          </cell>
        </row>
        <row r="1490">
          <cell r="E1490">
            <v>0</v>
          </cell>
          <cell r="F1490">
            <v>0</v>
          </cell>
        </row>
        <row r="1491">
          <cell r="E1491">
            <v>0</v>
          </cell>
          <cell r="F1491">
            <v>0</v>
          </cell>
        </row>
        <row r="1492">
          <cell r="E1492">
            <v>0</v>
          </cell>
          <cell r="F1492">
            <v>0</v>
          </cell>
        </row>
        <row r="1493">
          <cell r="E1493" t="str">
            <v>u</v>
          </cell>
          <cell r="F1493">
            <v>5</v>
          </cell>
        </row>
        <row r="1494">
          <cell r="E1494" t="str">
            <v>m3</v>
          </cell>
          <cell r="F1494">
            <v>12.7</v>
          </cell>
        </row>
        <row r="1495">
          <cell r="E1495" t="str">
            <v>u</v>
          </cell>
          <cell r="F1495">
            <v>16</v>
          </cell>
        </row>
        <row r="1496">
          <cell r="E1496" t="str">
            <v>sc</v>
          </cell>
          <cell r="F1496">
            <v>10.36</v>
          </cell>
        </row>
        <row r="1497">
          <cell r="E1497" t="str">
            <v>ltt</v>
          </cell>
          <cell r="F1497">
            <v>1.64</v>
          </cell>
        </row>
        <row r="1498">
          <cell r="E1498" t="str">
            <v>plg</v>
          </cell>
          <cell r="F1498">
            <v>0.6</v>
          </cell>
        </row>
        <row r="1499">
          <cell r="E1499" t="str">
            <v>u</v>
          </cell>
          <cell r="F1499">
            <v>5</v>
          </cell>
        </row>
        <row r="1500">
          <cell r="E1500" t="str">
            <v>kg</v>
          </cell>
          <cell r="F1500">
            <v>1.3</v>
          </cell>
        </row>
        <row r="1501">
          <cell r="E1501" t="str">
            <v>m3</v>
          </cell>
          <cell r="F1501">
            <v>18</v>
          </cell>
        </row>
        <row r="1502">
          <cell r="E1502" t="str">
            <v>c/hora</v>
          </cell>
          <cell r="F1502">
            <v>1.25</v>
          </cell>
        </row>
        <row r="1503">
          <cell r="E1503" t="str">
            <v>hora</v>
          </cell>
          <cell r="F1503">
            <v>1</v>
          </cell>
        </row>
        <row r="1504">
          <cell r="E1504" t="str">
            <v>m3</v>
          </cell>
          <cell r="F1504">
            <v>2.2000000000000002</v>
          </cell>
        </row>
        <row r="1505">
          <cell r="E1505" t="str">
            <v>m3</v>
          </cell>
          <cell r="F1505">
            <v>3.3</v>
          </cell>
        </row>
        <row r="1506">
          <cell r="E1506" t="str">
            <v>m3</v>
          </cell>
          <cell r="F1506">
            <v>82</v>
          </cell>
        </row>
        <row r="1507">
          <cell r="E1507" t="str">
            <v>m3</v>
          </cell>
          <cell r="F1507">
            <v>4</v>
          </cell>
        </row>
        <row r="1508">
          <cell r="E1508" t="str">
            <v>kg</v>
          </cell>
          <cell r="F1508">
            <v>0</v>
          </cell>
        </row>
        <row r="1509">
          <cell r="E1509" t="str">
            <v>m3</v>
          </cell>
          <cell r="F1509">
            <v>8.01</v>
          </cell>
        </row>
        <row r="1510">
          <cell r="E1510" t="str">
            <v>m3</v>
          </cell>
          <cell r="F1510">
            <v>1.5</v>
          </cell>
        </row>
        <row r="1511">
          <cell r="E1511" t="str">
            <v>m3</v>
          </cell>
          <cell r="F1511">
            <v>4</v>
          </cell>
        </row>
        <row r="1512">
          <cell r="E1512" t="str">
            <v>gln</v>
          </cell>
          <cell r="F1512">
            <v>2.4</v>
          </cell>
        </row>
        <row r="1513">
          <cell r="E1513" t="str">
            <v>kg</v>
          </cell>
          <cell r="F1513">
            <v>1.2</v>
          </cell>
        </row>
        <row r="1514">
          <cell r="E1514" t="str">
            <v>ml</v>
          </cell>
          <cell r="F1514">
            <v>0.68</v>
          </cell>
        </row>
        <row r="1515">
          <cell r="E1515" t="str">
            <v>u</v>
          </cell>
          <cell r="F1515">
            <v>0.28000000000000003</v>
          </cell>
        </row>
        <row r="1516">
          <cell r="E1516" t="str">
            <v>u</v>
          </cell>
          <cell r="F1516">
            <v>4</v>
          </cell>
        </row>
        <row r="1517">
          <cell r="E1517" t="str">
            <v>u</v>
          </cell>
          <cell r="F1517">
            <v>5.6</v>
          </cell>
        </row>
        <row r="1518">
          <cell r="E1518" t="str">
            <v>glob</v>
          </cell>
          <cell r="F1518">
            <v>0.4</v>
          </cell>
        </row>
        <row r="1519">
          <cell r="E1519" t="str">
            <v>u</v>
          </cell>
          <cell r="F1519">
            <v>0.1</v>
          </cell>
        </row>
        <row r="1520">
          <cell r="E1520" t="str">
            <v>m3</v>
          </cell>
          <cell r="F1520">
            <v>61.904761904761905</v>
          </cell>
        </row>
        <row r="1521">
          <cell r="E1521" t="str">
            <v>ml</v>
          </cell>
          <cell r="F1521">
            <v>0.8</v>
          </cell>
        </row>
        <row r="1522">
          <cell r="E1522" t="str">
            <v>m3</v>
          </cell>
          <cell r="F1522">
            <v>58</v>
          </cell>
        </row>
        <row r="1523">
          <cell r="E1523" t="str">
            <v>m2</v>
          </cell>
          <cell r="F1523">
            <v>0.3</v>
          </cell>
        </row>
        <row r="1524">
          <cell r="E1524" t="str">
            <v>ml</v>
          </cell>
          <cell r="F1524">
            <v>8.85</v>
          </cell>
        </row>
        <row r="1525">
          <cell r="E1525" t="str">
            <v>ml</v>
          </cell>
          <cell r="F1525">
            <v>0.6</v>
          </cell>
        </row>
        <row r="1526">
          <cell r="E1526" t="str">
            <v>kg</v>
          </cell>
          <cell r="F1526">
            <v>0.8</v>
          </cell>
        </row>
        <row r="1527">
          <cell r="E1527" t="str">
            <v>m2</v>
          </cell>
          <cell r="F1527">
            <v>4.7</v>
          </cell>
        </row>
        <row r="1528">
          <cell r="E1528" t="str">
            <v>kg</v>
          </cell>
          <cell r="F1528">
            <v>1.88</v>
          </cell>
        </row>
        <row r="1529">
          <cell r="E1529" t="str">
            <v>u</v>
          </cell>
          <cell r="F1529">
            <v>0.98</v>
          </cell>
        </row>
        <row r="1530">
          <cell r="E1530" t="str">
            <v>kg</v>
          </cell>
          <cell r="F1530">
            <v>0</v>
          </cell>
        </row>
        <row r="1531">
          <cell r="E1531" t="str">
            <v>kg</v>
          </cell>
          <cell r="F1531">
            <v>0</v>
          </cell>
        </row>
        <row r="1532">
          <cell r="E1532" t="str">
            <v>kg</v>
          </cell>
          <cell r="F1532">
            <v>0</v>
          </cell>
        </row>
        <row r="1533">
          <cell r="E1533" t="str">
            <v>kg</v>
          </cell>
          <cell r="F1533">
            <v>0</v>
          </cell>
        </row>
        <row r="1534">
          <cell r="E1534" t="str">
            <v>u</v>
          </cell>
          <cell r="F1534">
            <v>2.5</v>
          </cell>
        </row>
        <row r="1535">
          <cell r="E1535" t="str">
            <v>u</v>
          </cell>
          <cell r="F1535">
            <v>5</v>
          </cell>
        </row>
        <row r="1536">
          <cell r="E1536">
            <v>0</v>
          </cell>
          <cell r="F1536">
            <v>0</v>
          </cell>
        </row>
        <row r="1538">
          <cell r="E1538">
            <v>0</v>
          </cell>
          <cell r="F1538">
            <v>0</v>
          </cell>
        </row>
        <row r="1539">
          <cell r="E1539">
            <v>0</v>
          </cell>
          <cell r="F1539">
            <v>0</v>
          </cell>
        </row>
        <row r="1540">
          <cell r="E1540" t="str">
            <v>m</v>
          </cell>
          <cell r="F1540">
            <v>4.38</v>
          </cell>
        </row>
        <row r="1541">
          <cell r="E1541">
            <v>0</v>
          </cell>
          <cell r="F1541">
            <v>0</v>
          </cell>
        </row>
        <row r="1542">
          <cell r="E1542">
            <v>0</v>
          </cell>
          <cell r="F1542">
            <v>0</v>
          </cell>
        </row>
        <row r="1543">
          <cell r="E1543">
            <v>0</v>
          </cell>
          <cell r="F1543">
            <v>0</v>
          </cell>
        </row>
        <row r="1544">
          <cell r="E1544">
            <v>0</v>
          </cell>
          <cell r="F1544">
            <v>0</v>
          </cell>
        </row>
        <row r="1545">
          <cell r="E1545">
            <v>0</v>
          </cell>
          <cell r="F1545">
            <v>0</v>
          </cell>
        </row>
        <row r="1546">
          <cell r="E1546">
            <v>0</v>
          </cell>
          <cell r="F1546">
            <v>0</v>
          </cell>
        </row>
        <row r="1547">
          <cell r="E1547">
            <v>0</v>
          </cell>
          <cell r="F1547">
            <v>0</v>
          </cell>
        </row>
        <row r="1548">
          <cell r="E1548">
            <v>0</v>
          </cell>
          <cell r="F1548">
            <v>0</v>
          </cell>
        </row>
        <row r="1549">
          <cell r="E1549">
            <v>0</v>
          </cell>
          <cell r="F1549">
            <v>0</v>
          </cell>
        </row>
        <row r="1550">
          <cell r="E1550">
            <v>0</v>
          </cell>
          <cell r="F1550">
            <v>0</v>
          </cell>
        </row>
        <row r="1551">
          <cell r="E1551">
            <v>0</v>
          </cell>
          <cell r="F1551">
            <v>0</v>
          </cell>
        </row>
        <row r="1552">
          <cell r="E1552">
            <v>0</v>
          </cell>
          <cell r="F1552">
            <v>0</v>
          </cell>
        </row>
        <row r="1553">
          <cell r="E1553">
            <v>0</v>
          </cell>
          <cell r="F1553">
            <v>0</v>
          </cell>
        </row>
        <row r="1554">
          <cell r="E1554">
            <v>0</v>
          </cell>
          <cell r="F1554">
            <v>0</v>
          </cell>
        </row>
        <row r="1555">
          <cell r="E1555">
            <v>0</v>
          </cell>
          <cell r="F1555">
            <v>0</v>
          </cell>
        </row>
        <row r="1556">
          <cell r="E1556">
            <v>0</v>
          </cell>
          <cell r="F1556">
            <v>0</v>
          </cell>
        </row>
        <row r="1557">
          <cell r="E1557">
            <v>0</v>
          </cell>
          <cell r="F1557">
            <v>0</v>
          </cell>
        </row>
        <row r="1558">
          <cell r="E1558">
            <v>0</v>
          </cell>
          <cell r="F1558">
            <v>0</v>
          </cell>
        </row>
        <row r="1559">
          <cell r="E1559">
            <v>0</v>
          </cell>
          <cell r="F1559">
            <v>0</v>
          </cell>
        </row>
        <row r="1560">
          <cell r="E1560">
            <v>0</v>
          </cell>
          <cell r="F1560">
            <v>0</v>
          </cell>
        </row>
        <row r="1561">
          <cell r="E1561">
            <v>0</v>
          </cell>
          <cell r="F1561">
            <v>0</v>
          </cell>
        </row>
        <row r="1562">
          <cell r="E1562">
            <v>0</v>
          </cell>
          <cell r="F1562">
            <v>0</v>
          </cell>
        </row>
        <row r="1563">
          <cell r="E1563">
            <v>0</v>
          </cell>
          <cell r="F1563">
            <v>0</v>
          </cell>
        </row>
        <row r="1564">
          <cell r="E1564">
            <v>0</v>
          </cell>
          <cell r="F1564">
            <v>0</v>
          </cell>
        </row>
        <row r="1565">
          <cell r="E1565">
            <v>0</v>
          </cell>
          <cell r="F1565">
            <v>0</v>
          </cell>
        </row>
        <row r="1566">
          <cell r="E1566">
            <v>0</v>
          </cell>
          <cell r="F1566">
            <v>0</v>
          </cell>
        </row>
        <row r="1567">
          <cell r="E1567">
            <v>0</v>
          </cell>
          <cell r="F1567">
            <v>0</v>
          </cell>
        </row>
        <row r="1568">
          <cell r="E1568">
            <v>0</v>
          </cell>
          <cell r="F1568">
            <v>0</v>
          </cell>
        </row>
        <row r="1569">
          <cell r="E1569">
            <v>0</v>
          </cell>
          <cell r="F1569">
            <v>0</v>
          </cell>
        </row>
        <row r="1570">
          <cell r="E1570">
            <v>0</v>
          </cell>
          <cell r="F1570">
            <v>0</v>
          </cell>
        </row>
        <row r="1571">
          <cell r="E1571">
            <v>0</v>
          </cell>
          <cell r="F1571">
            <v>0</v>
          </cell>
        </row>
        <row r="1572">
          <cell r="E1572">
            <v>0</v>
          </cell>
          <cell r="F1572">
            <v>0</v>
          </cell>
        </row>
        <row r="1573">
          <cell r="E1573">
            <v>0</v>
          </cell>
          <cell r="F1573">
            <v>0</v>
          </cell>
        </row>
        <row r="1574">
          <cell r="E1574">
            <v>0</v>
          </cell>
          <cell r="F1574">
            <v>0</v>
          </cell>
        </row>
        <row r="1575">
          <cell r="E1575">
            <v>0</v>
          </cell>
          <cell r="F1575">
            <v>0</v>
          </cell>
        </row>
        <row r="1576">
          <cell r="E1576">
            <v>0</v>
          </cell>
          <cell r="F1576">
            <v>0</v>
          </cell>
        </row>
        <row r="1577">
          <cell r="E1577">
            <v>0</v>
          </cell>
          <cell r="F1577">
            <v>0</v>
          </cell>
        </row>
        <row r="1578">
          <cell r="E1578">
            <v>0</v>
          </cell>
          <cell r="F1578">
            <v>0</v>
          </cell>
        </row>
        <row r="1579">
          <cell r="E1579">
            <v>0</v>
          </cell>
          <cell r="F1579">
            <v>0</v>
          </cell>
        </row>
        <row r="1580">
          <cell r="E1580">
            <v>0</v>
          </cell>
          <cell r="F1580">
            <v>0</v>
          </cell>
        </row>
        <row r="1581">
          <cell r="E1581">
            <v>0</v>
          </cell>
          <cell r="F1581">
            <v>0</v>
          </cell>
        </row>
        <row r="1582">
          <cell r="E1582">
            <v>0</v>
          </cell>
          <cell r="F1582">
            <v>0</v>
          </cell>
        </row>
        <row r="1583">
          <cell r="E1583">
            <v>0</v>
          </cell>
          <cell r="F1583">
            <v>0</v>
          </cell>
        </row>
        <row r="1584">
          <cell r="E1584">
            <v>0</v>
          </cell>
          <cell r="F1584">
            <v>0</v>
          </cell>
        </row>
        <row r="1585">
          <cell r="E1585">
            <v>0</v>
          </cell>
          <cell r="F1585">
            <v>0</v>
          </cell>
        </row>
        <row r="1586">
          <cell r="E1586">
            <v>0</v>
          </cell>
          <cell r="F1586">
            <v>0</v>
          </cell>
        </row>
        <row r="1587">
          <cell r="E1587">
            <v>0</v>
          </cell>
          <cell r="F1587">
            <v>0</v>
          </cell>
        </row>
        <row r="1588">
          <cell r="E1588">
            <v>0</v>
          </cell>
          <cell r="F1588">
            <v>0</v>
          </cell>
        </row>
        <row r="1589">
          <cell r="E1589">
            <v>0</v>
          </cell>
          <cell r="F1589">
            <v>0</v>
          </cell>
        </row>
        <row r="1590">
          <cell r="E1590">
            <v>0</v>
          </cell>
          <cell r="F1590">
            <v>0</v>
          </cell>
        </row>
        <row r="1591">
          <cell r="E1591">
            <v>0</v>
          </cell>
          <cell r="F1591">
            <v>0</v>
          </cell>
        </row>
        <row r="1592">
          <cell r="E1592">
            <v>0</v>
          </cell>
          <cell r="F1592">
            <v>0</v>
          </cell>
        </row>
        <row r="1593">
          <cell r="E1593">
            <v>0</v>
          </cell>
          <cell r="F1593">
            <v>0</v>
          </cell>
        </row>
        <row r="1594">
          <cell r="E1594">
            <v>0</v>
          </cell>
          <cell r="F1594">
            <v>0</v>
          </cell>
        </row>
        <row r="1595">
          <cell r="E1595">
            <v>0</v>
          </cell>
          <cell r="F1595">
            <v>0</v>
          </cell>
        </row>
        <row r="1596">
          <cell r="E1596" t="str">
            <v>u</v>
          </cell>
          <cell r="F1596">
            <v>0.02</v>
          </cell>
        </row>
        <row r="1597">
          <cell r="E1597">
            <v>0</v>
          </cell>
          <cell r="F1597">
            <v>0</v>
          </cell>
        </row>
        <row r="1598">
          <cell r="E1598">
            <v>0</v>
          </cell>
          <cell r="F1598">
            <v>0</v>
          </cell>
        </row>
        <row r="1599">
          <cell r="E1599">
            <v>0</v>
          </cell>
          <cell r="F1599">
            <v>0</v>
          </cell>
        </row>
        <row r="1600">
          <cell r="E1600">
            <v>0</v>
          </cell>
          <cell r="F1600">
            <v>0</v>
          </cell>
        </row>
        <row r="1601">
          <cell r="E1601">
            <v>0</v>
          </cell>
          <cell r="F1601">
            <v>0</v>
          </cell>
        </row>
        <row r="1602">
          <cell r="E1602" t="str">
            <v>u</v>
          </cell>
          <cell r="F1602">
            <v>5</v>
          </cell>
        </row>
        <row r="1603">
          <cell r="E1603">
            <v>0</v>
          </cell>
          <cell r="F1603">
            <v>0</v>
          </cell>
        </row>
        <row r="1604">
          <cell r="E1604">
            <v>0</v>
          </cell>
          <cell r="F1604">
            <v>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69"/>
  <sheetViews>
    <sheetView view="pageBreakPreview" topLeftCell="C25" zoomScale="75" zoomScaleNormal="100" zoomScaleSheetLayoutView="75" workbookViewId="0">
      <selection activeCell="E45" sqref="E45"/>
    </sheetView>
  </sheetViews>
  <sheetFormatPr baseColWidth="10" defaultColWidth="11.44140625" defaultRowHeight="15.6"/>
  <cols>
    <col min="1" max="1" width="15.5546875" style="711" customWidth="1"/>
    <col min="2" max="2" width="76.44140625" style="707" customWidth="1"/>
    <col min="3" max="3" width="10.88671875" style="706" customWidth="1"/>
    <col min="4" max="4" width="18.109375" style="711" customWidth="1"/>
    <col min="5" max="5" width="17.5546875" style="715" customWidth="1"/>
    <col min="6" max="6" width="23.88671875" style="798" bestFit="1" customWidth="1"/>
    <col min="7" max="7" width="17.88671875" style="705" customWidth="1"/>
    <col min="8" max="8" width="20.33203125" style="705" customWidth="1"/>
    <col min="9" max="11" width="11.44140625" style="705"/>
    <col min="12" max="12" width="14.6640625" style="705" bestFit="1" customWidth="1"/>
    <col min="13" max="16384" width="11.44140625" style="705"/>
  </cols>
  <sheetData>
    <row r="2" spans="1:7" ht="22.8">
      <c r="A2" s="860" t="s">
        <v>1891</v>
      </c>
      <c r="B2" s="860"/>
      <c r="C2" s="860"/>
      <c r="D2" s="860"/>
      <c r="E2" s="860"/>
      <c r="F2" s="860"/>
    </row>
    <row r="3" spans="1:7" ht="22.8">
      <c r="A3" s="860" t="s">
        <v>1892</v>
      </c>
      <c r="B3" s="860"/>
      <c r="C3" s="860"/>
      <c r="D3" s="860"/>
      <c r="E3" s="860"/>
      <c r="F3" s="860"/>
    </row>
    <row r="4" spans="1:7" ht="22.5" customHeight="1">
      <c r="A4" s="863" t="s">
        <v>1893</v>
      </c>
      <c r="B4" s="863"/>
      <c r="C4" s="863"/>
      <c r="D4" s="863"/>
      <c r="E4" s="863"/>
      <c r="F4" s="863"/>
    </row>
    <row r="5" spans="1:7" ht="22.5" customHeight="1">
      <c r="A5" s="863" t="s">
        <v>1894</v>
      </c>
      <c r="B5" s="863"/>
      <c r="C5" s="863"/>
      <c r="D5" s="863"/>
      <c r="E5" s="863"/>
      <c r="F5" s="863"/>
    </row>
    <row r="6" spans="1:7">
      <c r="A6" s="861" t="s">
        <v>1907</v>
      </c>
      <c r="B6" s="861"/>
      <c r="C6" s="861"/>
      <c r="D6" s="861"/>
      <c r="E6" s="861"/>
      <c r="F6" s="861"/>
    </row>
    <row r="7" spans="1:7">
      <c r="A7" s="861" t="s">
        <v>1808</v>
      </c>
      <c r="B7" s="861"/>
      <c r="C7" s="861"/>
      <c r="D7" s="861"/>
      <c r="E7" s="861"/>
      <c r="F7" s="861"/>
    </row>
    <row r="8" spans="1:7" s="708" customFormat="1">
      <c r="A8" s="717" t="s">
        <v>1455</v>
      </c>
      <c r="B8" s="865" t="str">
        <f>+FORMATO!C9</f>
        <v>MANTENIMIENTO INTEGRAL DE LA COMPAÑIA DE CUERPO DE BOMBERO CASCOL PERTENECIENTE AL CANTON PAJAN</v>
      </c>
      <c r="C8" s="865"/>
      <c r="D8" s="865"/>
      <c r="E8" s="865"/>
      <c r="F8" s="865"/>
      <c r="G8" s="753"/>
    </row>
    <row r="9" spans="1:7" s="708" customFormat="1">
      <c r="A9" s="717" t="s">
        <v>1810</v>
      </c>
      <c r="B9" s="718"/>
      <c r="C9" s="718"/>
      <c r="D9" s="718"/>
      <c r="E9" s="719"/>
      <c r="F9" s="795"/>
    </row>
    <row r="10" spans="1:7" s="708" customFormat="1">
      <c r="A10" s="720" t="s">
        <v>1456</v>
      </c>
      <c r="B10" s="721" t="str">
        <f>+FORMATO!C10</f>
        <v>CANTON PAJAN</v>
      </c>
      <c r="C10" s="721"/>
      <c r="D10" s="721"/>
      <c r="E10" s="722"/>
      <c r="F10" s="721"/>
    </row>
    <row r="11" spans="1:7" s="708" customFormat="1" ht="18.600000000000001" thickBot="1">
      <c r="A11" s="709"/>
      <c r="B11" s="710"/>
      <c r="C11" s="710" t="s">
        <v>497</v>
      </c>
      <c r="D11" s="866" t="str">
        <f>+FORMATO!C8</f>
        <v>PAJAN, AGOSTO DE 2025</v>
      </c>
      <c r="E11" s="866"/>
      <c r="F11" s="866"/>
    </row>
    <row r="12" spans="1:7" s="712" customFormat="1" ht="31.8" thickBot="1">
      <c r="A12" s="723" t="s">
        <v>1676</v>
      </c>
      <c r="B12" s="724" t="s">
        <v>1133</v>
      </c>
      <c r="C12" s="724" t="s">
        <v>1600</v>
      </c>
      <c r="D12" s="725" t="s">
        <v>1302</v>
      </c>
      <c r="E12" s="726" t="s">
        <v>1809</v>
      </c>
      <c r="F12" s="797" t="s">
        <v>1693</v>
      </c>
    </row>
    <row r="13" spans="1:7" s="825" customFormat="1" ht="15" thickBot="1">
      <c r="A13" s="824" t="s">
        <v>499</v>
      </c>
      <c r="B13" s="867" t="s">
        <v>1863</v>
      </c>
      <c r="C13" s="867"/>
      <c r="D13" s="867"/>
      <c r="E13" s="867"/>
      <c r="F13" s="868"/>
    </row>
    <row r="14" spans="1:7">
      <c r="A14" s="756">
        <v>1</v>
      </c>
      <c r="B14" s="757" t="s">
        <v>1909</v>
      </c>
      <c r="C14" s="758" t="s">
        <v>884</v>
      </c>
      <c r="D14" s="760">
        <f>+CANTIDADES!F19</f>
        <v>14.1</v>
      </c>
      <c r="E14" s="759">
        <f>+'  ANALISIS  '!H55</f>
        <v>4.0999999999999996</v>
      </c>
      <c r="F14" s="845">
        <f t="shared" ref="F14:F54" si="0">+D14*E14</f>
        <v>57.809999999999995</v>
      </c>
      <c r="G14" s="820"/>
    </row>
    <row r="15" spans="1:7">
      <c r="A15" s="756">
        <f>A14+1</f>
        <v>2</v>
      </c>
      <c r="B15" s="757" t="s">
        <v>1910</v>
      </c>
      <c r="C15" s="758" t="s">
        <v>884</v>
      </c>
      <c r="D15" s="760">
        <f>+CANTIDADES!F37</f>
        <v>48.69</v>
      </c>
      <c r="E15" s="759">
        <f>+'  ANALISIS  '!H113</f>
        <v>18</v>
      </c>
      <c r="F15" s="845">
        <f t="shared" si="0"/>
        <v>876.42</v>
      </c>
      <c r="G15" s="820"/>
    </row>
    <row r="16" spans="1:7">
      <c r="A16" s="756">
        <f t="shared" ref="A16:A43" si="1">+A15+1</f>
        <v>3</v>
      </c>
      <c r="B16" s="757" t="s">
        <v>1876</v>
      </c>
      <c r="C16" s="758" t="s">
        <v>476</v>
      </c>
      <c r="D16" s="852">
        <f>+CANTIDADES!F49</f>
        <v>1</v>
      </c>
      <c r="E16" s="759">
        <f>+'  ANALISIS  '!H173</f>
        <v>300</v>
      </c>
      <c r="F16" s="845">
        <f t="shared" si="0"/>
        <v>300</v>
      </c>
      <c r="G16" s="820"/>
    </row>
    <row r="17" spans="1:8">
      <c r="A17" s="756">
        <f t="shared" si="1"/>
        <v>4</v>
      </c>
      <c r="B17" s="757" t="s">
        <v>1941</v>
      </c>
      <c r="C17" s="758" t="s">
        <v>884</v>
      </c>
      <c r="D17" s="852">
        <f>+CANTIDADES!F61</f>
        <v>64</v>
      </c>
      <c r="E17" s="759">
        <f>+'  ANALISIS  '!H233</f>
        <v>11.75</v>
      </c>
      <c r="F17" s="845">
        <f t="shared" si="0"/>
        <v>752</v>
      </c>
      <c r="G17" s="820"/>
    </row>
    <row r="18" spans="1:8" ht="31.2">
      <c r="A18" s="756">
        <f t="shared" si="1"/>
        <v>5</v>
      </c>
      <c r="B18" s="757" t="s">
        <v>1937</v>
      </c>
      <c r="C18" s="758" t="s">
        <v>476</v>
      </c>
      <c r="D18" s="760">
        <v>1</v>
      </c>
      <c r="E18" s="759">
        <f>+'  ANALISIS  '!H293</f>
        <v>90</v>
      </c>
      <c r="F18" s="845">
        <f t="shared" si="0"/>
        <v>90</v>
      </c>
      <c r="G18" s="820"/>
    </row>
    <row r="19" spans="1:8">
      <c r="A19" s="756">
        <f t="shared" si="1"/>
        <v>6</v>
      </c>
      <c r="B19" s="757" t="s">
        <v>1939</v>
      </c>
      <c r="C19" s="758" t="s">
        <v>476</v>
      </c>
      <c r="D19" s="760">
        <v>1</v>
      </c>
      <c r="E19" s="759">
        <f>+'  ANALISIS  '!H351</f>
        <v>400</v>
      </c>
      <c r="F19" s="845">
        <f t="shared" si="0"/>
        <v>400</v>
      </c>
      <c r="G19" s="820"/>
    </row>
    <row r="20" spans="1:8">
      <c r="A20" s="756">
        <f t="shared" si="1"/>
        <v>7</v>
      </c>
      <c r="B20" s="757" t="s">
        <v>1837</v>
      </c>
      <c r="C20" s="758" t="s">
        <v>884</v>
      </c>
      <c r="D20" s="852">
        <f>+CANTIDADES!F99</f>
        <v>92.61</v>
      </c>
      <c r="E20" s="759">
        <f>+'  ANALISIS  '!H412</f>
        <v>9</v>
      </c>
      <c r="F20" s="845">
        <f t="shared" si="0"/>
        <v>833.49</v>
      </c>
      <c r="G20" s="820"/>
    </row>
    <row r="21" spans="1:8" ht="33.75" customHeight="1">
      <c r="A21" s="756">
        <f t="shared" si="1"/>
        <v>8</v>
      </c>
      <c r="B21" s="757" t="s">
        <v>1942</v>
      </c>
      <c r="C21" s="758" t="s">
        <v>884</v>
      </c>
      <c r="D21" s="760">
        <f>+CANTIDADES!F119</f>
        <v>183.55</v>
      </c>
      <c r="E21" s="759">
        <f>+'  ANALISIS  '!H472</f>
        <v>7.4</v>
      </c>
      <c r="F21" s="845">
        <f t="shared" si="0"/>
        <v>1358.2700000000002</v>
      </c>
      <c r="G21" s="820"/>
    </row>
    <row r="22" spans="1:8" ht="31.2">
      <c r="A22" s="756">
        <f t="shared" si="1"/>
        <v>9</v>
      </c>
      <c r="B22" s="757" t="s">
        <v>1943</v>
      </c>
      <c r="C22" s="758" t="s">
        <v>884</v>
      </c>
      <c r="D22" s="760">
        <f>+CANTIDADES!F147</f>
        <v>151.55000000000001</v>
      </c>
      <c r="E22" s="759">
        <f>+'  ANALISIS  '!H532</f>
        <v>6.4</v>
      </c>
      <c r="F22" s="845">
        <f t="shared" si="0"/>
        <v>969.92000000000007</v>
      </c>
      <c r="G22" s="820"/>
    </row>
    <row r="23" spans="1:8">
      <c r="A23" s="756">
        <f t="shared" si="1"/>
        <v>10</v>
      </c>
      <c r="B23" s="757" t="s">
        <v>1854</v>
      </c>
      <c r="C23" s="758" t="s">
        <v>476</v>
      </c>
      <c r="D23" s="852">
        <v>1</v>
      </c>
      <c r="E23" s="759">
        <f>+'  ANALISIS  '!H591</f>
        <v>400</v>
      </c>
      <c r="F23" s="845">
        <f t="shared" si="0"/>
        <v>400</v>
      </c>
      <c r="G23" s="820"/>
    </row>
    <row r="24" spans="1:8" ht="31.2">
      <c r="A24" s="756">
        <f t="shared" si="1"/>
        <v>11</v>
      </c>
      <c r="B24" s="757" t="s">
        <v>1868</v>
      </c>
      <c r="C24" s="758" t="s">
        <v>476</v>
      </c>
      <c r="D24" s="760">
        <v>1</v>
      </c>
      <c r="E24" s="759">
        <f>+'  ANALISIS  '!H650</f>
        <v>906.8</v>
      </c>
      <c r="F24" s="845">
        <f t="shared" si="0"/>
        <v>906.8</v>
      </c>
      <c r="G24" s="820"/>
    </row>
    <row r="25" spans="1:8">
      <c r="A25" s="756">
        <f t="shared" si="1"/>
        <v>12</v>
      </c>
      <c r="B25" s="757" t="s">
        <v>1803</v>
      </c>
      <c r="C25" s="758" t="s">
        <v>884</v>
      </c>
      <c r="D25" s="760">
        <f>+CANTIDADES!F188</f>
        <v>48.69</v>
      </c>
      <c r="E25" s="759">
        <f>+'  ANALISIS  '!H710</f>
        <v>26</v>
      </c>
      <c r="F25" s="845">
        <f t="shared" si="0"/>
        <v>1265.94</v>
      </c>
      <c r="G25" s="820"/>
    </row>
    <row r="26" spans="1:8">
      <c r="A26" s="756">
        <f t="shared" si="1"/>
        <v>13</v>
      </c>
      <c r="B26" s="757" t="s">
        <v>1804</v>
      </c>
      <c r="C26" s="758" t="s">
        <v>884</v>
      </c>
      <c r="D26" s="760">
        <f>+CANTIDADES!F205</f>
        <v>18.5</v>
      </c>
      <c r="E26" s="759">
        <f>+'  ANALISIS  '!H770</f>
        <v>24.1</v>
      </c>
      <c r="F26" s="845">
        <f t="shared" si="0"/>
        <v>445.85</v>
      </c>
      <c r="G26" s="820"/>
    </row>
    <row r="27" spans="1:8" ht="31.2">
      <c r="A27" s="756">
        <f t="shared" si="1"/>
        <v>14</v>
      </c>
      <c r="B27" s="757" t="s">
        <v>1864</v>
      </c>
      <c r="C27" s="758" t="s">
        <v>884</v>
      </c>
      <c r="D27" s="760">
        <f>+CANTIDADES!F222</f>
        <v>2.91</v>
      </c>
      <c r="E27" s="759">
        <f>+'  ANALISIS  '!H830</f>
        <v>99</v>
      </c>
      <c r="F27" s="845">
        <f t="shared" si="0"/>
        <v>288.09000000000003</v>
      </c>
      <c r="G27" s="855">
        <v>99</v>
      </c>
      <c r="H27" s="858">
        <f>+D27*G27</f>
        <v>288.09000000000003</v>
      </c>
    </row>
    <row r="28" spans="1:8">
      <c r="A28" s="756">
        <f t="shared" si="1"/>
        <v>15</v>
      </c>
      <c r="B28" s="757" t="s">
        <v>1946</v>
      </c>
      <c r="C28" s="758" t="s">
        <v>476</v>
      </c>
      <c r="D28" s="760">
        <v>1</v>
      </c>
      <c r="E28" s="759">
        <f>+'  ANALISIS  '!H884</f>
        <v>155</v>
      </c>
      <c r="F28" s="845">
        <f t="shared" si="0"/>
        <v>155</v>
      </c>
      <c r="G28" s="820"/>
    </row>
    <row r="29" spans="1:8">
      <c r="A29" s="756">
        <f t="shared" si="1"/>
        <v>16</v>
      </c>
      <c r="B29" s="757" t="s">
        <v>1877</v>
      </c>
      <c r="C29" s="758" t="s">
        <v>884</v>
      </c>
      <c r="D29" s="760">
        <f>+CANTIDADES!F249</f>
        <v>51.75</v>
      </c>
      <c r="E29" s="759">
        <v>25.2</v>
      </c>
      <c r="F29" s="845">
        <f t="shared" si="0"/>
        <v>1304.0999999999999</v>
      </c>
      <c r="G29" s="855">
        <f>+D29*E29</f>
        <v>1304.0999999999999</v>
      </c>
    </row>
    <row r="30" spans="1:8" ht="31.2">
      <c r="A30" s="756">
        <f t="shared" si="1"/>
        <v>17</v>
      </c>
      <c r="B30" s="757" t="s">
        <v>1882</v>
      </c>
      <c r="C30" s="758" t="s">
        <v>476</v>
      </c>
      <c r="D30" s="760">
        <v>4</v>
      </c>
      <c r="E30" s="759">
        <f>+'  ANALISIS  '!H998</f>
        <v>25</v>
      </c>
      <c r="F30" s="845">
        <f t="shared" si="0"/>
        <v>100</v>
      </c>
      <c r="G30" s="820"/>
    </row>
    <row r="31" spans="1:8">
      <c r="A31" s="756">
        <f t="shared" si="1"/>
        <v>18</v>
      </c>
      <c r="B31" s="757" t="s">
        <v>1879</v>
      </c>
      <c r="C31" s="758" t="s">
        <v>884</v>
      </c>
      <c r="D31" s="760">
        <f>+CANTIDADES!F275</f>
        <v>1.45</v>
      </c>
      <c r="E31" s="759">
        <f>+'  ANALISIS  '!H1058</f>
        <v>134.80000000000001</v>
      </c>
      <c r="F31" s="845">
        <f t="shared" si="0"/>
        <v>195.46</v>
      </c>
      <c r="G31" s="855">
        <v>134.80000000000001</v>
      </c>
      <c r="H31" s="857">
        <f>+D31*G31</f>
        <v>195.46</v>
      </c>
    </row>
    <row r="32" spans="1:8" ht="31.2">
      <c r="A32" s="756">
        <f t="shared" si="1"/>
        <v>19</v>
      </c>
      <c r="B32" s="757" t="s">
        <v>1878</v>
      </c>
      <c r="C32" s="758" t="s">
        <v>884</v>
      </c>
      <c r="D32" s="760">
        <f>+CANTIDADES!F292</f>
        <v>35.840000000000003</v>
      </c>
      <c r="E32" s="759">
        <f>+'  ANALISIS  '!H1118</f>
        <v>36</v>
      </c>
      <c r="F32" s="845">
        <f t="shared" si="0"/>
        <v>1290.2400000000002</v>
      </c>
      <c r="G32" s="820" t="s">
        <v>1967</v>
      </c>
    </row>
    <row r="33" spans="1:9" ht="31.2">
      <c r="A33" s="756">
        <f t="shared" si="1"/>
        <v>20</v>
      </c>
      <c r="B33" s="757" t="s">
        <v>1979</v>
      </c>
      <c r="C33" s="758" t="s">
        <v>476</v>
      </c>
      <c r="D33" s="760">
        <v>1</v>
      </c>
      <c r="E33" s="759">
        <f>+'  ANALISIS  '!H1178</f>
        <v>105</v>
      </c>
      <c r="F33" s="845">
        <f t="shared" si="0"/>
        <v>105</v>
      </c>
      <c r="G33" s="820"/>
    </row>
    <row r="34" spans="1:9" ht="31.2">
      <c r="A34" s="756">
        <f t="shared" si="1"/>
        <v>21</v>
      </c>
      <c r="B34" s="757" t="s">
        <v>1916</v>
      </c>
      <c r="C34" s="758" t="s">
        <v>476</v>
      </c>
      <c r="D34" s="760">
        <v>1</v>
      </c>
      <c r="E34" s="759">
        <f>+'  ANALISIS  '!H1238</f>
        <v>130.19999999999999</v>
      </c>
      <c r="F34" s="845">
        <f t="shared" si="0"/>
        <v>130.19999999999999</v>
      </c>
      <c r="G34" s="820"/>
    </row>
    <row r="35" spans="1:9">
      <c r="A35" s="756">
        <f t="shared" si="1"/>
        <v>22</v>
      </c>
      <c r="B35" s="757" t="s">
        <v>1831</v>
      </c>
      <c r="C35" s="758" t="s">
        <v>884</v>
      </c>
      <c r="D35" s="760">
        <v>1.5</v>
      </c>
      <c r="E35" s="759">
        <f>+'  ANALISIS  '!H1292</f>
        <v>91.12</v>
      </c>
      <c r="F35" s="845">
        <f t="shared" si="0"/>
        <v>136.68</v>
      </c>
      <c r="G35" s="820"/>
    </row>
    <row r="36" spans="1:9">
      <c r="A36" s="756">
        <f t="shared" si="1"/>
        <v>23</v>
      </c>
      <c r="B36" s="757" t="s">
        <v>1950</v>
      </c>
      <c r="C36" s="758" t="s">
        <v>1886</v>
      </c>
      <c r="D36" s="760">
        <v>12</v>
      </c>
      <c r="E36" s="759">
        <f>+'  ANALISIS  '!H1352</f>
        <v>40</v>
      </c>
      <c r="F36" s="845">
        <f t="shared" si="0"/>
        <v>480</v>
      </c>
      <c r="G36" s="820"/>
    </row>
    <row r="37" spans="1:9">
      <c r="A37" s="756">
        <f t="shared" si="1"/>
        <v>24</v>
      </c>
      <c r="B37" s="757" t="s">
        <v>1951</v>
      </c>
      <c r="C37" s="758" t="s">
        <v>476</v>
      </c>
      <c r="D37" s="760">
        <v>12</v>
      </c>
      <c r="E37" s="759">
        <f>+'  ANALISIS  '!H1409</f>
        <v>30</v>
      </c>
      <c r="F37" s="845">
        <f t="shared" si="0"/>
        <v>360</v>
      </c>
      <c r="G37" s="820"/>
    </row>
    <row r="38" spans="1:9">
      <c r="A38" s="756">
        <f t="shared" si="1"/>
        <v>25</v>
      </c>
      <c r="B38" s="757" t="s">
        <v>1885</v>
      </c>
      <c r="C38" s="758" t="s">
        <v>1886</v>
      </c>
      <c r="D38" s="760">
        <v>10</v>
      </c>
      <c r="E38" s="759">
        <f>+'  ANALISIS  '!H1467</f>
        <v>47.8</v>
      </c>
      <c r="F38" s="845">
        <f t="shared" si="0"/>
        <v>478</v>
      </c>
      <c r="G38" s="820"/>
    </row>
    <row r="39" spans="1:9">
      <c r="A39" s="756">
        <f t="shared" si="1"/>
        <v>26</v>
      </c>
      <c r="B39" s="757" t="s">
        <v>1887</v>
      </c>
      <c r="C39" s="758" t="s">
        <v>1886</v>
      </c>
      <c r="D39" s="760">
        <f>+CANTIDADES!F350</f>
        <v>2</v>
      </c>
      <c r="E39" s="759">
        <f>+'  ANALISIS  '!H1526</f>
        <v>55</v>
      </c>
      <c r="F39" s="845">
        <f t="shared" si="0"/>
        <v>110</v>
      </c>
      <c r="G39" s="820"/>
    </row>
    <row r="40" spans="1:9" ht="17.25" customHeight="1">
      <c r="A40" s="756">
        <f t="shared" si="1"/>
        <v>27</v>
      </c>
      <c r="B40" s="757" t="s">
        <v>1858</v>
      </c>
      <c r="C40" s="758" t="s">
        <v>884</v>
      </c>
      <c r="D40" s="760">
        <f>+CANTIDADES!F369</f>
        <v>52.2</v>
      </c>
      <c r="E40" s="759">
        <f>+'  ANALISIS  '!H1581</f>
        <v>100</v>
      </c>
      <c r="F40" s="845">
        <f t="shared" si="0"/>
        <v>5220</v>
      </c>
      <c r="G40" s="853"/>
    </row>
    <row r="41" spans="1:9">
      <c r="A41" s="756">
        <f t="shared" si="1"/>
        <v>28</v>
      </c>
      <c r="B41" s="757" t="s">
        <v>1866</v>
      </c>
      <c r="C41" s="758" t="s">
        <v>476</v>
      </c>
      <c r="D41" s="760">
        <v>3</v>
      </c>
      <c r="E41" s="759">
        <f>+'  ANALISIS  '!H1642</f>
        <v>63.05</v>
      </c>
      <c r="F41" s="845">
        <f t="shared" si="0"/>
        <v>189.14999999999998</v>
      </c>
      <c r="G41" s="820"/>
    </row>
    <row r="42" spans="1:9" ht="16.5" customHeight="1">
      <c r="A42" s="756">
        <f t="shared" si="1"/>
        <v>29</v>
      </c>
      <c r="B42" s="757" t="s">
        <v>1908</v>
      </c>
      <c r="C42" s="758" t="s">
        <v>476</v>
      </c>
      <c r="D42" s="760">
        <v>1</v>
      </c>
      <c r="E42" s="759">
        <f>+'  ANALISIS  '!H1697</f>
        <v>2450.6999999999998</v>
      </c>
      <c r="F42" s="845">
        <f t="shared" si="0"/>
        <v>2450.6999999999998</v>
      </c>
      <c r="G42" s="820"/>
    </row>
    <row r="43" spans="1:9">
      <c r="A43" s="756">
        <f t="shared" si="1"/>
        <v>30</v>
      </c>
      <c r="B43" s="757" t="s">
        <v>1981</v>
      </c>
      <c r="C43" s="758" t="s">
        <v>476</v>
      </c>
      <c r="D43" s="760">
        <v>1</v>
      </c>
      <c r="E43" s="759">
        <f>+'  ANALISIS  '!H1751</f>
        <v>104</v>
      </c>
      <c r="F43" s="845">
        <f t="shared" si="0"/>
        <v>104</v>
      </c>
      <c r="G43" s="820" t="s">
        <v>1968</v>
      </c>
    </row>
    <row r="44" spans="1:9">
      <c r="A44" s="756">
        <f t="shared" ref="A44:A54" si="2">+A43+1</f>
        <v>31</v>
      </c>
      <c r="B44" s="757" t="s">
        <v>1883</v>
      </c>
      <c r="C44" s="758" t="s">
        <v>476</v>
      </c>
      <c r="D44" s="760">
        <f>+CANTIDADES!F424</f>
        <v>4</v>
      </c>
      <c r="E44" s="759">
        <f>+'  ANALISIS  '!H1805</f>
        <v>10</v>
      </c>
      <c r="F44" s="845">
        <f t="shared" si="0"/>
        <v>40</v>
      </c>
      <c r="G44" s="820"/>
    </row>
    <row r="45" spans="1:9">
      <c r="A45" s="756">
        <f t="shared" si="2"/>
        <v>32</v>
      </c>
      <c r="B45" s="757" t="s">
        <v>1884</v>
      </c>
      <c r="C45" s="758" t="s">
        <v>885</v>
      </c>
      <c r="D45" s="760">
        <f>+CANTIDADES!F438</f>
        <v>19</v>
      </c>
      <c r="E45" s="759">
        <f>+'  ANALISIS  '!H1862</f>
        <v>16.5</v>
      </c>
      <c r="F45" s="845">
        <f t="shared" si="0"/>
        <v>313.5</v>
      </c>
      <c r="G45" s="820"/>
      <c r="H45" s="705">
        <f>2+2+0.8</f>
        <v>4.8</v>
      </c>
      <c r="I45" s="705">
        <f>+H45*3</f>
        <v>14.399999999999999</v>
      </c>
    </row>
    <row r="46" spans="1:9" ht="30.75" customHeight="1">
      <c r="A46" s="756">
        <f t="shared" si="2"/>
        <v>33</v>
      </c>
      <c r="B46" s="757" t="s">
        <v>1952</v>
      </c>
      <c r="C46" s="758" t="s">
        <v>476</v>
      </c>
      <c r="D46" s="760">
        <f>+CANTIDADES!F452</f>
        <v>4</v>
      </c>
      <c r="E46" s="759">
        <f>+'  ANALISIS  '!H1919</f>
        <v>60</v>
      </c>
      <c r="F46" s="845">
        <f t="shared" si="0"/>
        <v>240</v>
      </c>
      <c r="G46" s="820"/>
    </row>
    <row r="47" spans="1:9" ht="31.2">
      <c r="A47" s="756">
        <f t="shared" si="2"/>
        <v>34</v>
      </c>
      <c r="B47" s="757" t="s">
        <v>1895</v>
      </c>
      <c r="C47" s="758" t="s">
        <v>476</v>
      </c>
      <c r="D47" s="760">
        <v>1</v>
      </c>
      <c r="E47" s="759">
        <f>+'  ANALISIS  '!H1981</f>
        <v>680</v>
      </c>
      <c r="F47" s="845">
        <f t="shared" si="0"/>
        <v>680</v>
      </c>
      <c r="G47" s="820"/>
    </row>
    <row r="48" spans="1:9" ht="31.2">
      <c r="A48" s="756">
        <f t="shared" si="2"/>
        <v>35</v>
      </c>
      <c r="B48" s="757" t="s">
        <v>1972</v>
      </c>
      <c r="C48" s="758" t="s">
        <v>476</v>
      </c>
      <c r="D48" s="760">
        <v>1</v>
      </c>
      <c r="E48" s="759">
        <f>+'  ANALISIS  '!H2039</f>
        <v>570</v>
      </c>
      <c r="F48" s="845">
        <f t="shared" si="0"/>
        <v>570</v>
      </c>
      <c r="G48" s="820" t="s">
        <v>1969</v>
      </c>
    </row>
    <row r="49" spans="1:9">
      <c r="A49" s="756">
        <f t="shared" si="2"/>
        <v>36</v>
      </c>
      <c r="B49" s="757" t="s">
        <v>1953</v>
      </c>
      <c r="C49" s="758" t="s">
        <v>476</v>
      </c>
      <c r="D49" s="844">
        <v>1</v>
      </c>
      <c r="E49" s="759">
        <f>+'  ANALISIS  '!H2097</f>
        <v>169</v>
      </c>
      <c r="F49" s="845">
        <f t="shared" si="0"/>
        <v>169</v>
      </c>
      <c r="G49" s="820"/>
    </row>
    <row r="50" spans="1:9">
      <c r="A50" s="756">
        <f t="shared" si="2"/>
        <v>37</v>
      </c>
      <c r="B50" s="757" t="s">
        <v>1931</v>
      </c>
      <c r="C50" s="758" t="s">
        <v>476</v>
      </c>
      <c r="D50" s="844">
        <v>1</v>
      </c>
      <c r="E50" s="759">
        <f>+'  ANALISIS  '!H2155</f>
        <v>250</v>
      </c>
      <c r="F50" s="845">
        <f t="shared" si="0"/>
        <v>250</v>
      </c>
      <c r="G50" s="820"/>
    </row>
    <row r="51" spans="1:9">
      <c r="A51" s="756">
        <f t="shared" si="2"/>
        <v>38</v>
      </c>
      <c r="B51" s="757" t="s">
        <v>1956</v>
      </c>
      <c r="C51" s="758" t="s">
        <v>476</v>
      </c>
      <c r="D51" s="844">
        <v>1</v>
      </c>
      <c r="E51" s="759">
        <f>+'  ANALISIS  '!H2213</f>
        <v>572</v>
      </c>
      <c r="F51" s="845">
        <f t="shared" si="0"/>
        <v>572</v>
      </c>
      <c r="G51" s="820"/>
    </row>
    <row r="52" spans="1:9">
      <c r="A52" s="756">
        <f t="shared" si="2"/>
        <v>39</v>
      </c>
      <c r="B52" s="757" t="s">
        <v>1961</v>
      </c>
      <c r="C52" s="758" t="s">
        <v>1886</v>
      </c>
      <c r="D52" s="844">
        <v>3</v>
      </c>
      <c r="E52" s="759">
        <f>+'  ANALISIS  '!H2271</f>
        <v>40</v>
      </c>
      <c r="F52" s="845">
        <f t="shared" si="0"/>
        <v>120</v>
      </c>
      <c r="G52" s="820"/>
    </row>
    <row r="53" spans="1:9">
      <c r="A53" s="756">
        <f t="shared" si="2"/>
        <v>40</v>
      </c>
      <c r="B53" s="757" t="s">
        <v>1984</v>
      </c>
      <c r="C53" s="758" t="s">
        <v>476</v>
      </c>
      <c r="D53" s="844">
        <v>1</v>
      </c>
      <c r="E53" s="759">
        <f>+'  ANALISIS  '!H2325</f>
        <v>150</v>
      </c>
      <c r="F53" s="845">
        <f t="shared" si="0"/>
        <v>150</v>
      </c>
      <c r="G53" s="820"/>
    </row>
    <row r="54" spans="1:9" ht="16.5" customHeight="1">
      <c r="A54" s="756">
        <f t="shared" si="2"/>
        <v>41</v>
      </c>
      <c r="B54" s="757" t="s">
        <v>1957</v>
      </c>
      <c r="C54" s="758" t="s">
        <v>476</v>
      </c>
      <c r="D54" s="844">
        <v>1</v>
      </c>
      <c r="E54" s="759">
        <f>+'  ANALISIS  '!H2383</f>
        <v>60</v>
      </c>
      <c r="F54" s="845">
        <f t="shared" si="0"/>
        <v>60</v>
      </c>
      <c r="G54" s="820" t="s">
        <v>1970</v>
      </c>
    </row>
    <row r="55" spans="1:9" s="768" customFormat="1">
      <c r="A55" s="756"/>
      <c r="B55" s="757"/>
      <c r="C55" s="758"/>
      <c r="D55" s="805"/>
      <c r="E55" s="836" t="s">
        <v>1871</v>
      </c>
      <c r="F55" s="846">
        <f>+SUM(F14:F54)</f>
        <v>24917.620000000006</v>
      </c>
      <c r="G55" s="800"/>
    </row>
    <row r="56" spans="1:9" s="768" customFormat="1">
      <c r="A56" s="801"/>
      <c r="B56" s="802"/>
      <c r="C56" s="803"/>
      <c r="D56" s="804"/>
      <c r="E56" s="836" t="s">
        <v>1872</v>
      </c>
      <c r="F56" s="837">
        <f>F55*0.15</f>
        <v>3737.6430000000009</v>
      </c>
      <c r="G56" s="800"/>
    </row>
    <row r="57" spans="1:9" s="768" customFormat="1">
      <c r="A57" s="801"/>
      <c r="B57" s="802"/>
      <c r="C57" s="803"/>
      <c r="D57" s="804"/>
      <c r="E57" s="836" t="s">
        <v>132</v>
      </c>
      <c r="F57" s="837">
        <f>+F55+F56</f>
        <v>28655.263000000006</v>
      </c>
      <c r="G57" s="800"/>
    </row>
    <row r="58" spans="1:9" ht="18">
      <c r="A58" s="713"/>
      <c r="D58" s="714"/>
      <c r="H58"/>
      <c r="I58"/>
    </row>
    <row r="59" spans="1:9" ht="18">
      <c r="A59" s="713"/>
      <c r="B59" s="707" t="s">
        <v>1824</v>
      </c>
      <c r="C59" s="869" t="s">
        <v>1825</v>
      </c>
      <c r="D59" s="869"/>
      <c r="H59"/>
      <c r="I59"/>
    </row>
    <row r="60" spans="1:9" ht="18">
      <c r="A60" s="713"/>
      <c r="D60" s="714"/>
      <c r="H60"/>
      <c r="I60"/>
    </row>
    <row r="61" spans="1:9" ht="18">
      <c r="A61" s="713"/>
      <c r="D61" s="714"/>
      <c r="H61"/>
      <c r="I61"/>
    </row>
    <row r="62" spans="1:9" ht="18">
      <c r="A62" s="713"/>
      <c r="D62" s="714"/>
      <c r="H62"/>
      <c r="I62"/>
    </row>
    <row r="63" spans="1:9" ht="18">
      <c r="A63" s="713"/>
      <c r="H63"/>
      <c r="I63"/>
    </row>
    <row r="64" spans="1:9" ht="18">
      <c r="A64" s="713"/>
      <c r="H64"/>
      <c r="I64"/>
    </row>
    <row r="65" spans="1:9" ht="15">
      <c r="A65" s="862"/>
      <c r="B65" s="862"/>
      <c r="C65" s="862"/>
      <c r="D65" s="862"/>
      <c r="E65" s="862"/>
      <c r="F65" s="862"/>
      <c r="H65"/>
      <c r="I65"/>
    </row>
    <row r="66" spans="1:9">
      <c r="A66" s="864"/>
      <c r="B66" s="864"/>
      <c r="C66" s="864"/>
      <c r="D66" s="864"/>
      <c r="E66" s="864"/>
      <c r="F66" s="864"/>
    </row>
    <row r="67" spans="1:9" ht="18">
      <c r="A67" s="713"/>
    </row>
    <row r="68" spans="1:9" ht="18">
      <c r="A68" s="713"/>
    </row>
    <row r="69" spans="1:9" ht="18">
      <c r="A69" s="713"/>
    </row>
  </sheetData>
  <mergeCells count="12">
    <mergeCell ref="A66:F66"/>
    <mergeCell ref="B8:F8"/>
    <mergeCell ref="D11:F11"/>
    <mergeCell ref="B13:F13"/>
    <mergeCell ref="C59:D59"/>
    <mergeCell ref="A2:F2"/>
    <mergeCell ref="A6:F6"/>
    <mergeCell ref="A7:F7"/>
    <mergeCell ref="A65:F65"/>
    <mergeCell ref="A3:F3"/>
    <mergeCell ref="A4:F4"/>
    <mergeCell ref="A5:F5"/>
  </mergeCells>
  <phoneticPr fontId="136" type="noConversion"/>
  <printOptions horizontalCentered="1"/>
  <pageMargins left="0" right="0" top="0.74803149606299213" bottom="0.74803149606299213" header="0.31496062992125984" footer="0.31496062992125984"/>
  <pageSetup paperSize="9" scale="60" orientation="portrait" r:id="rId1"/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4"/>
  </sheetPr>
  <dimension ref="A1:P2395"/>
  <sheetViews>
    <sheetView tabSelected="1" view="pageBreakPreview" topLeftCell="A2365" zoomScale="90" zoomScaleNormal="73" zoomScaleSheetLayoutView="90" workbookViewId="0">
      <selection activeCell="J2355" sqref="J2355"/>
    </sheetView>
  </sheetViews>
  <sheetFormatPr baseColWidth="10" defaultColWidth="11.44140625" defaultRowHeight="13.2"/>
  <cols>
    <col min="1" max="1" width="5.88671875" style="553" customWidth="1"/>
    <col min="2" max="2" width="16.109375" style="517" customWidth="1"/>
    <col min="3" max="3" width="13.88671875" style="517" customWidth="1"/>
    <col min="4" max="4" width="11.109375" style="520" customWidth="1"/>
    <col min="5" max="5" width="11.5546875" style="517" customWidth="1"/>
    <col min="6" max="6" width="16.6640625" style="517" customWidth="1"/>
    <col min="7" max="7" width="14" style="517" customWidth="1"/>
    <col min="8" max="8" width="14.6640625" style="518" customWidth="1"/>
    <col min="9" max="9" width="13.6640625" style="614" customWidth="1"/>
    <col min="10" max="10" width="11" style="519" customWidth="1"/>
    <col min="11" max="11" width="8.6640625" style="60" customWidth="1"/>
    <col min="12" max="12" width="12" style="60" bestFit="1" customWidth="1"/>
    <col min="13" max="14" width="11.44140625" style="60"/>
    <col min="15" max="15" width="14.109375" style="60" customWidth="1"/>
    <col min="16" max="16" width="14.5546875" style="60" customWidth="1"/>
    <col min="17" max="17" width="16.109375" style="60" customWidth="1"/>
    <col min="18" max="19" width="11.44140625" style="60"/>
    <col min="20" max="20" width="13.5546875" style="60" customWidth="1"/>
    <col min="21" max="21" width="11.44140625" style="60"/>
    <col min="22" max="22" width="0.5546875" style="60" customWidth="1"/>
    <col min="23" max="16384" width="11.44140625" style="60"/>
  </cols>
  <sheetData>
    <row r="1" spans="1:10" s="650" customFormat="1">
      <c r="A1" s="553"/>
      <c r="B1" s="517"/>
      <c r="C1" s="517"/>
      <c r="D1" s="520"/>
      <c r="E1" s="517"/>
      <c r="F1" s="517"/>
      <c r="G1" s="517"/>
      <c r="H1" s="518"/>
      <c r="I1" s="614"/>
      <c r="J1" s="652"/>
    </row>
    <row r="2" spans="1:10" s="671" customFormat="1">
      <c r="A2" s="553"/>
      <c r="B2" s="517"/>
      <c r="C2" s="517"/>
      <c r="D2" s="520"/>
      <c r="E2" s="517"/>
      <c r="F2" s="517"/>
      <c r="G2" s="517"/>
      <c r="H2" s="518"/>
      <c r="I2" s="614"/>
      <c r="J2" s="681"/>
    </row>
    <row r="3" spans="1:10" s="671" customFormat="1">
      <c r="A3" s="553"/>
      <c r="B3" s="517"/>
      <c r="C3" s="517"/>
      <c r="D3" s="520"/>
      <c r="E3" s="517"/>
      <c r="F3" s="517"/>
      <c r="G3" s="517"/>
      <c r="H3" s="518"/>
      <c r="I3" s="614"/>
      <c r="J3" s="681"/>
    </row>
    <row r="4" spans="1:10" s="681" customFormat="1" ht="17.399999999999999">
      <c r="A4" s="680"/>
      <c r="B4" s="680"/>
      <c r="C4" s="871" t="s">
        <v>1891</v>
      </c>
      <c r="D4" s="871"/>
      <c r="E4" s="871"/>
      <c r="F4" s="871"/>
      <c r="G4" s="871"/>
      <c r="H4" s="680"/>
      <c r="I4" s="669"/>
    </row>
    <row r="5" spans="1:10" s="650" customFormat="1" ht="17.399999999999999">
      <c r="A5" s="516"/>
      <c r="B5" s="554"/>
      <c r="C5" s="872" t="s">
        <v>1892</v>
      </c>
      <c r="D5" s="872"/>
      <c r="E5" s="872"/>
      <c r="F5" s="872"/>
      <c r="G5" s="872"/>
      <c r="H5" s="516"/>
      <c r="I5" s="614"/>
      <c r="J5" s="652"/>
    </row>
    <row r="6" spans="1:10" s="650" customFormat="1" ht="14.4">
      <c r="A6" s="516"/>
      <c r="B6" s="554"/>
      <c r="C6" s="873"/>
      <c r="D6" s="873"/>
      <c r="E6" s="873"/>
      <c r="F6" s="873"/>
      <c r="G6" s="873"/>
      <c r="H6" s="516"/>
      <c r="I6" s="614"/>
      <c r="J6" s="652"/>
    </row>
    <row r="7" spans="1:10" s="650" customFormat="1" ht="13.8" thickBot="1">
      <c r="A7" s="516"/>
      <c r="B7" s="554"/>
      <c r="C7" s="554"/>
      <c r="D7" s="649"/>
      <c r="E7" s="554"/>
      <c r="F7" s="554"/>
      <c r="G7" s="554"/>
      <c r="H7" s="516"/>
      <c r="I7" s="614"/>
      <c r="J7" s="652"/>
    </row>
    <row r="8" spans="1:10" s="650" customFormat="1" ht="13.8" thickBot="1">
      <c r="A8" s="516"/>
      <c r="B8" s="524"/>
      <c r="C8" s="874" t="s">
        <v>1740</v>
      </c>
      <c r="D8" s="875" t="s">
        <v>687</v>
      </c>
      <c r="E8" s="875"/>
      <c r="F8" s="875"/>
      <c r="G8" s="634" t="str">
        <f>+FORMATO!$J$14</f>
        <v>ITEM</v>
      </c>
      <c r="H8" s="716">
        <f>+PRESUPUESTO!A14</f>
        <v>1</v>
      </c>
      <c r="I8" s="614"/>
      <c r="J8" s="652"/>
    </row>
    <row r="9" spans="1:10" s="650" customFormat="1">
      <c r="A9" s="522"/>
      <c r="B9" s="651" t="str">
        <f>FORMATO!$B$4</f>
        <v>RUBRO:</v>
      </c>
      <c r="C9" s="876" t="str">
        <f>+PRESUPUESTO!B14</f>
        <v>DEMOLICION DE ESCTRUCTURAS DE HORMIGON</v>
      </c>
      <c r="D9" s="877"/>
      <c r="E9" s="877"/>
      <c r="F9" s="877"/>
      <c r="G9" s="634" t="str">
        <f>+FORMATO!$J$15</f>
        <v>UNIDAD</v>
      </c>
      <c r="H9" s="523" t="str">
        <f>+PRESUPUESTO!C14</f>
        <v>M2</v>
      </c>
      <c r="I9" s="614"/>
      <c r="J9" s="652"/>
    </row>
    <row r="10" spans="1:10" s="650" customFormat="1">
      <c r="A10" s="522"/>
      <c r="B10" s="651" t="str">
        <f>FORMATO!$B$5</f>
        <v>ELABORADO:</v>
      </c>
      <c r="C10" s="524">
        <f>(FORMATO!$C$5)</f>
        <v>0</v>
      </c>
      <c r="D10" s="656"/>
      <c r="E10" s="657"/>
      <c r="F10" s="657"/>
      <c r="G10" s="634" t="str">
        <f>+FORMATO!$J$16</f>
        <v>REND.</v>
      </c>
      <c r="H10" s="642">
        <f>+ROUND(8/30.64,4)</f>
        <v>0.2611</v>
      </c>
      <c r="I10" s="614"/>
      <c r="J10" s="652"/>
    </row>
    <row r="11" spans="1:10" s="650" customFormat="1">
      <c r="A11" s="525"/>
      <c r="B11" s="651" t="str">
        <f>FORMATO!$B$9</f>
        <v xml:space="preserve">PROYECTO: </v>
      </c>
      <c r="C11" s="878" t="str">
        <f>+FORMATO!C9</f>
        <v>MANTENIMIENTO INTEGRAL DE LA COMPAÑIA DE CUERPO DE BOMBERO CASCOL PERTENECIENTE AL CANTON PAJAN</v>
      </c>
      <c r="D11" s="879"/>
      <c r="E11" s="879"/>
      <c r="F11" s="879"/>
      <c r="G11" s="879"/>
      <c r="H11" s="879"/>
      <c r="I11" s="622">
        <f>+H55</f>
        <v>4.0999999999999996</v>
      </c>
      <c r="J11" s="641"/>
    </row>
    <row r="12" spans="1:10" s="650" customFormat="1" ht="13.8" thickBot="1">
      <c r="A12" s="522"/>
      <c r="B12" s="555" t="s">
        <v>689</v>
      </c>
      <c r="C12" s="555"/>
      <c r="D12" s="556"/>
      <c r="E12" s="557"/>
      <c r="F12" s="558"/>
      <c r="G12" s="558"/>
      <c r="H12" s="559"/>
      <c r="I12" s="614"/>
      <c r="J12" s="652"/>
    </row>
    <row r="13" spans="1:10" s="650" customFormat="1" ht="13.8" thickTop="1">
      <c r="A13" s="522"/>
      <c r="B13" s="560" t="s">
        <v>1133</v>
      </c>
      <c r="C13" s="561"/>
      <c r="D13" s="562" t="s">
        <v>1302</v>
      </c>
      <c r="E13" s="563" t="s">
        <v>1596</v>
      </c>
      <c r="F13" s="551" t="s">
        <v>1597</v>
      </c>
      <c r="G13" s="564" t="s">
        <v>1598</v>
      </c>
      <c r="H13" s="565" t="s">
        <v>1485</v>
      </c>
      <c r="I13" s="614"/>
      <c r="J13" s="640"/>
    </row>
    <row r="14" spans="1:10" s="650" customFormat="1">
      <c r="A14" s="522"/>
      <c r="B14" s="566"/>
      <c r="C14" s="567"/>
      <c r="D14" s="526" t="s">
        <v>499</v>
      </c>
      <c r="E14" s="527" t="s">
        <v>500</v>
      </c>
      <c r="F14" s="528" t="s">
        <v>501</v>
      </c>
      <c r="G14" s="528" t="s">
        <v>1599</v>
      </c>
      <c r="H14" s="529" t="s">
        <v>502</v>
      </c>
      <c r="I14" s="614"/>
      <c r="J14" s="652"/>
    </row>
    <row r="15" spans="1:10" s="650" customFormat="1">
      <c r="A15" s="644">
        <v>1600</v>
      </c>
      <c r="B15" s="568" t="s">
        <v>1632</v>
      </c>
      <c r="C15" s="524"/>
      <c r="D15" s="645"/>
      <c r="E15" s="535"/>
      <c r="F15" s="648"/>
      <c r="G15" s="533"/>
      <c r="H15" s="569">
        <f>ROUND(H30*0.05,3)</f>
        <v>0.11700000000000001</v>
      </c>
      <c r="I15" s="614"/>
      <c r="J15" s="652"/>
    </row>
    <row r="16" spans="1:10" s="650" customFormat="1">
      <c r="A16" s="644">
        <v>1476</v>
      </c>
      <c r="B16" s="530" t="str">
        <f>INDEX(MATERIALES!$D$5:$D$1604,A16)</f>
        <v>martillo demoledor</v>
      </c>
      <c r="C16" s="521"/>
      <c r="D16" s="531">
        <v>1</v>
      </c>
      <c r="E16" s="532">
        <f>INDEX(MATERIALES!$F$5:$F$1604,A16)</f>
        <v>3.5</v>
      </c>
      <c r="F16" s="459">
        <f>ROUND(E16*D16,3)</f>
        <v>3.5</v>
      </c>
      <c r="G16" s="535">
        <f>+H10</f>
        <v>0.2611</v>
      </c>
      <c r="H16" s="534">
        <f>ROUND(F16*G16,3)</f>
        <v>0.91400000000000003</v>
      </c>
      <c r="I16" s="614"/>
      <c r="J16" s="652"/>
    </row>
    <row r="17" spans="1:10" s="650" customFormat="1">
      <c r="A17" s="644">
        <v>1600</v>
      </c>
      <c r="B17" s="530">
        <f>INDEX(MATERIALES!$D$5:$D$1604,A17)</f>
        <v>0</v>
      </c>
      <c r="C17" s="521"/>
      <c r="D17" s="531"/>
      <c r="E17" s="532">
        <f>INDEX(MATERIALES!$F$5:$F$1604,A17)</f>
        <v>0</v>
      </c>
      <c r="F17" s="459">
        <f>ROUND(E17*D17,3)</f>
        <v>0</v>
      </c>
      <c r="G17" s="535"/>
      <c r="H17" s="570">
        <f>ROUND(F17*G17,3)</f>
        <v>0</v>
      </c>
      <c r="I17" s="614"/>
      <c r="J17" s="652"/>
    </row>
    <row r="18" spans="1:10" s="650" customFormat="1">
      <c r="A18" s="644">
        <v>1600</v>
      </c>
      <c r="B18" s="530">
        <f>INDEX(MATERIALES!$D$5:$D$1604,A18)</f>
        <v>0</v>
      </c>
      <c r="C18" s="521"/>
      <c r="D18" s="531"/>
      <c r="E18" s="532">
        <f>INDEX(MATERIALES!$F$5:$F$1604,A18)</f>
        <v>0</v>
      </c>
      <c r="F18" s="459">
        <f>ROUND(E18*D18,3)</f>
        <v>0</v>
      </c>
      <c r="G18" s="535"/>
      <c r="H18" s="570">
        <f>ROUND(F18*G18,3)</f>
        <v>0</v>
      </c>
      <c r="I18" s="614"/>
      <c r="J18" s="652"/>
    </row>
    <row r="19" spans="1:10" s="650" customFormat="1">
      <c r="A19" s="644">
        <v>1600</v>
      </c>
      <c r="B19" s="571" t="s">
        <v>1348</v>
      </c>
      <c r="C19" s="524"/>
      <c r="D19" s="645">
        <v>0</v>
      </c>
      <c r="E19" s="535"/>
      <c r="F19" s="648">
        <f>ROUND(E19*D19,3)</f>
        <v>0</v>
      </c>
      <c r="G19" s="536">
        <v>0</v>
      </c>
      <c r="H19" s="572">
        <f>ROUND(SUM(H15:H18),2)</f>
        <v>1.03</v>
      </c>
      <c r="I19" s="614"/>
      <c r="J19" s="652"/>
    </row>
    <row r="20" spans="1:10" s="650" customFormat="1">
      <c r="A20" s="644"/>
      <c r="B20" s="573" t="s">
        <v>1135</v>
      </c>
      <c r="C20" s="574"/>
      <c r="D20" s="575"/>
      <c r="E20" s="576"/>
      <c r="F20" s="577"/>
      <c r="G20" s="578"/>
      <c r="H20" s="579"/>
      <c r="I20" s="614"/>
      <c r="J20" s="652"/>
    </row>
    <row r="21" spans="1:10" s="650" customFormat="1">
      <c r="A21" s="644"/>
      <c r="B21" s="580" t="s">
        <v>1133</v>
      </c>
      <c r="C21" s="581"/>
      <c r="D21" s="582" t="s">
        <v>1302</v>
      </c>
      <c r="E21" s="583" t="s">
        <v>961</v>
      </c>
      <c r="F21" s="583" t="s">
        <v>1597</v>
      </c>
      <c r="G21" s="584" t="s">
        <v>1598</v>
      </c>
      <c r="H21" s="585" t="s">
        <v>1485</v>
      </c>
      <c r="I21" s="614"/>
      <c r="J21" s="652"/>
    </row>
    <row r="22" spans="1:10" s="650" customFormat="1">
      <c r="A22" s="644"/>
      <c r="B22" s="566"/>
      <c r="C22" s="567"/>
      <c r="D22" s="526" t="s">
        <v>499</v>
      </c>
      <c r="E22" s="528" t="s">
        <v>500</v>
      </c>
      <c r="F22" s="528" t="s">
        <v>501</v>
      </c>
      <c r="G22" s="528" t="s">
        <v>1599</v>
      </c>
      <c r="H22" s="529" t="s">
        <v>502</v>
      </c>
      <c r="I22" s="614"/>
      <c r="J22" s="652"/>
    </row>
    <row r="23" spans="1:10" s="650" customFormat="1">
      <c r="A23" s="644">
        <v>11</v>
      </c>
      <c r="B23" s="568" t="str">
        <f>INDEX('[2]MANO DE OBRA'!$C$5:$C$38,A23)</f>
        <v>Maestro   (estr.ocp. C1)</v>
      </c>
      <c r="C23" s="586"/>
      <c r="D23" s="646">
        <v>1</v>
      </c>
      <c r="E23" s="537">
        <f>INDEX('MANO DE OBRA'!$F$5:$F$38,A23)</f>
        <v>4.75</v>
      </c>
      <c r="F23" s="616">
        <f>ROUND(E23*D23,4)</f>
        <v>4.75</v>
      </c>
      <c r="G23" s="538">
        <f>+H10</f>
        <v>0.2611</v>
      </c>
      <c r="H23" s="569">
        <f>ROUND(F23*G23,3)</f>
        <v>1.24</v>
      </c>
      <c r="I23" s="614"/>
      <c r="J23" s="652"/>
    </row>
    <row r="24" spans="1:10" s="650" customFormat="1">
      <c r="A24" s="644">
        <v>1</v>
      </c>
      <c r="B24" s="568" t="str">
        <f>INDEX('[2]MANO DE OBRA'!$C$5:$C$38,A24)</f>
        <v>Peon  (estr.ocp. E2)</v>
      </c>
      <c r="C24" s="586"/>
      <c r="D24" s="646">
        <v>1</v>
      </c>
      <c r="E24" s="532">
        <f>INDEX('MANO DE OBRA'!$F$5:$F$38,A24)</f>
        <v>4.2300000000000004</v>
      </c>
      <c r="F24" s="616">
        <f>ROUND(E24*D24,4)</f>
        <v>4.2300000000000004</v>
      </c>
      <c r="G24" s="535">
        <f>H10</f>
        <v>0.2611</v>
      </c>
      <c r="H24" s="569">
        <f>ROUND(F24*G24,3)</f>
        <v>1.1040000000000001</v>
      </c>
      <c r="I24" s="614"/>
      <c r="J24" s="652"/>
    </row>
    <row r="25" spans="1:10" s="650" customFormat="1">
      <c r="A25" s="644">
        <v>34</v>
      </c>
      <c r="B25" s="568">
        <f>INDEX('[2]MANO DE OBRA'!$C$5:$C$38,A25)</f>
        <v>0</v>
      </c>
      <c r="C25" s="586"/>
      <c r="D25" s="646"/>
      <c r="E25" s="532">
        <f>INDEX('MANO DE OBRA'!$F$5:$F$38,A25)</f>
        <v>0</v>
      </c>
      <c r="F25" s="616">
        <f>ROUND(E25*D25,4)</f>
        <v>0</v>
      </c>
      <c r="G25" s="535"/>
      <c r="H25" s="569">
        <f>ROUND(F25*G25,3)</f>
        <v>0</v>
      </c>
      <c r="I25" s="614"/>
      <c r="J25" s="652"/>
    </row>
    <row r="26" spans="1:10" s="650" customFormat="1">
      <c r="A26" s="644">
        <v>34</v>
      </c>
      <c r="B26" s="568">
        <f>INDEX('[2]MANO DE OBRA'!$C$5:$C$38,A26)</f>
        <v>0</v>
      </c>
      <c r="C26" s="586"/>
      <c r="D26" s="646"/>
      <c r="E26" s="532">
        <f>INDEX('MANO DE OBRA'!$F$5:$F$38,A26)</f>
        <v>0</v>
      </c>
      <c r="F26" s="616">
        <f>ROUND(E26*D26,4)</f>
        <v>0</v>
      </c>
      <c r="G26" s="535">
        <f>+G25</f>
        <v>0</v>
      </c>
      <c r="H26" s="569">
        <f>ROUND(F26*G26,3)</f>
        <v>0</v>
      </c>
      <c r="I26" s="614"/>
      <c r="J26" s="652"/>
    </row>
    <row r="27" spans="1:10" s="650" customFormat="1">
      <c r="A27" s="644">
        <v>34</v>
      </c>
      <c r="B27" s="568">
        <f>INDEX('[2]MANO DE OBRA'!$C$5:$C$38,A27)</f>
        <v>0</v>
      </c>
      <c r="C27" s="586"/>
      <c r="D27" s="646"/>
      <c r="E27" s="532">
        <f>INDEX('MANO DE OBRA'!$F$5:$F$38,A27)</f>
        <v>0</v>
      </c>
      <c r="F27" s="616">
        <f>ROUND(E27*D27,4)</f>
        <v>0</v>
      </c>
      <c r="G27" s="535"/>
      <c r="H27" s="569">
        <f>ROUND(F27*G27,4)</f>
        <v>0</v>
      </c>
      <c r="I27" s="614"/>
      <c r="J27" s="652"/>
    </row>
    <row r="28" spans="1:10" s="650" customFormat="1">
      <c r="A28" s="644">
        <v>34</v>
      </c>
      <c r="B28" s="568"/>
      <c r="C28" s="586"/>
      <c r="D28" s="647"/>
      <c r="E28" s="535"/>
      <c r="F28" s="616"/>
      <c r="G28" s="535"/>
      <c r="H28" s="569">
        <f>ROUND(F28*G28,4)</f>
        <v>0</v>
      </c>
      <c r="I28" s="614"/>
      <c r="J28" s="652"/>
    </row>
    <row r="29" spans="1:10" s="650" customFormat="1">
      <c r="A29" s="644">
        <v>34</v>
      </c>
      <c r="B29" s="568"/>
      <c r="C29" s="586"/>
      <c r="D29" s="647"/>
      <c r="E29" s="535"/>
      <c r="F29" s="616"/>
      <c r="G29" s="535"/>
      <c r="H29" s="569">
        <f>ROUND(F29*G29,4)</f>
        <v>0</v>
      </c>
      <c r="I29" s="614"/>
      <c r="J29" s="652"/>
    </row>
    <row r="30" spans="1:10" s="650" customFormat="1">
      <c r="A30" s="644">
        <v>34</v>
      </c>
      <c r="B30" s="571" t="s">
        <v>1202</v>
      </c>
      <c r="C30" s="524"/>
      <c r="D30" s="617">
        <v>0</v>
      </c>
      <c r="E30" s="536"/>
      <c r="F30" s="616">
        <f>ROUND(E30*D30,3)</f>
        <v>0</v>
      </c>
      <c r="G30" s="536">
        <v>0</v>
      </c>
      <c r="H30" s="572">
        <f>ROUND(SUM(H23:H29),2)</f>
        <v>2.34</v>
      </c>
      <c r="I30" s="614"/>
      <c r="J30" s="652"/>
    </row>
    <row r="31" spans="1:10" s="650" customFormat="1">
      <c r="A31" s="644"/>
      <c r="B31" s="573" t="s">
        <v>493</v>
      </c>
      <c r="C31" s="587"/>
      <c r="D31" s="588"/>
      <c r="E31" s="576"/>
      <c r="F31" s="577"/>
      <c r="G31" s="578"/>
      <c r="H31" s="579"/>
      <c r="I31" s="614"/>
      <c r="J31" s="652"/>
    </row>
    <row r="32" spans="1:10" s="650" customFormat="1">
      <c r="A32" s="644"/>
      <c r="B32" s="580" t="s">
        <v>1133</v>
      </c>
      <c r="C32" s="581"/>
      <c r="D32" s="649"/>
      <c r="E32" s="583" t="s">
        <v>1600</v>
      </c>
      <c r="F32" s="583" t="s">
        <v>1302</v>
      </c>
      <c r="G32" s="583" t="s">
        <v>960</v>
      </c>
      <c r="H32" s="585" t="s">
        <v>1485</v>
      </c>
      <c r="I32" s="614"/>
      <c r="J32" s="652"/>
    </row>
    <row r="33" spans="1:10" s="650" customFormat="1">
      <c r="A33" s="644"/>
      <c r="B33" s="566"/>
      <c r="C33" s="567"/>
      <c r="D33" s="589"/>
      <c r="E33" s="590"/>
      <c r="F33" s="527" t="s">
        <v>499</v>
      </c>
      <c r="G33" s="528" t="s">
        <v>500</v>
      </c>
      <c r="H33" s="529" t="s">
        <v>501</v>
      </c>
      <c r="I33" s="614"/>
      <c r="J33" s="652"/>
    </row>
    <row r="34" spans="1:10" s="650" customFormat="1">
      <c r="A34" s="644">
        <v>1371</v>
      </c>
      <c r="B34" s="658" t="str">
        <f>INDEX(MATERIALES!$D$5:$D$1604,A34)</f>
        <v>Tub. PVC rig. Desague 2" 50mm.</v>
      </c>
      <c r="C34" s="591"/>
      <c r="D34" s="592"/>
      <c r="E34" s="677" t="str">
        <f>INDEX([2]MATERIALES!$E$5:$E$1604,A34)</f>
        <v>ml</v>
      </c>
      <c r="F34" s="679">
        <v>0.05</v>
      </c>
      <c r="G34" s="535">
        <f>INDEX([2]MATERIALES!$F$5:$F$1604,A34)</f>
        <v>0.98666666666666669</v>
      </c>
      <c r="H34" s="593">
        <f>ROUND(F34*G34,3)</f>
        <v>4.9000000000000002E-2</v>
      </c>
      <c r="I34" s="614"/>
      <c r="J34" s="652"/>
    </row>
    <row r="35" spans="1:10" s="650" customFormat="1">
      <c r="A35" s="644">
        <v>1600</v>
      </c>
      <c r="B35" s="658">
        <f>INDEX(MATERIALES!$D$5:$D$1604,A35)</f>
        <v>0</v>
      </c>
      <c r="C35" s="591"/>
      <c r="D35" s="592"/>
      <c r="E35" s="635">
        <f>INDEX([2]MATERIALES!$E$5:$E$1604,A35)</f>
        <v>0</v>
      </c>
      <c r="F35" s="552"/>
      <c r="G35" s="535">
        <f>INDEX([2]MATERIALES!$F$5:$F$1604,A35)</f>
        <v>0</v>
      </c>
      <c r="H35" s="593">
        <f t="shared" ref="H35:H42" si="0">ROUND(F35*G35,3)</f>
        <v>0</v>
      </c>
      <c r="I35" s="614"/>
      <c r="J35" s="652"/>
    </row>
    <row r="36" spans="1:10" s="650" customFormat="1">
      <c r="A36" s="623">
        <v>1600</v>
      </c>
      <c r="B36" s="658">
        <f>INDEX(MATERIALES!$D$5:$D$1604,A36)</f>
        <v>0</v>
      </c>
      <c r="C36" s="591"/>
      <c r="D36" s="592"/>
      <c r="E36" s="635">
        <f>INDEX([2]MATERIALES!$E$5:$E$1604,A36)</f>
        <v>0</v>
      </c>
      <c r="F36" s="552"/>
      <c r="G36" s="535">
        <f>INDEX([2]MATERIALES!$F$5:$F$1604,A36)</f>
        <v>0</v>
      </c>
      <c r="H36" s="593">
        <f t="shared" si="0"/>
        <v>0</v>
      </c>
      <c r="I36" s="614"/>
      <c r="J36" s="652"/>
    </row>
    <row r="37" spans="1:10" s="650" customFormat="1">
      <c r="A37" s="623">
        <v>1600</v>
      </c>
      <c r="B37" s="658">
        <f>INDEX(MATERIALES!$D$5:$D$1604,A37)</f>
        <v>0</v>
      </c>
      <c r="C37" s="591"/>
      <c r="D37" s="592"/>
      <c r="E37" s="635">
        <f>INDEX([2]MATERIALES!$E$5:$E$1604,A37)</f>
        <v>0</v>
      </c>
      <c r="F37" s="552"/>
      <c r="G37" s="535">
        <f>INDEX([2]MATERIALES!$F$5:$F$1604,A37)</f>
        <v>0</v>
      </c>
      <c r="H37" s="593">
        <f t="shared" si="0"/>
        <v>0</v>
      </c>
      <c r="I37" s="614"/>
      <c r="J37" s="652"/>
    </row>
    <row r="38" spans="1:10" s="650" customFormat="1">
      <c r="A38" s="623">
        <v>1600</v>
      </c>
      <c r="B38" s="658">
        <f>INDEX(MATERIALES!$D$5:$D$1604,A38)</f>
        <v>0</v>
      </c>
      <c r="C38" s="591"/>
      <c r="D38" s="592"/>
      <c r="E38" s="635">
        <f>INDEX([2]MATERIALES!$E$5:$E$1604,A38)</f>
        <v>0</v>
      </c>
      <c r="F38" s="552"/>
      <c r="G38" s="535">
        <f>INDEX([2]MATERIALES!$F$5:$F$1604,A38)</f>
        <v>0</v>
      </c>
      <c r="H38" s="593">
        <f t="shared" si="0"/>
        <v>0</v>
      </c>
      <c r="I38" s="614"/>
      <c r="J38" s="652"/>
    </row>
    <row r="39" spans="1:10" s="650" customFormat="1">
      <c r="A39" s="623">
        <v>1600</v>
      </c>
      <c r="B39" s="658">
        <f>INDEX(MATERIALES!$D$5:$D$1604,A39)</f>
        <v>0</v>
      </c>
      <c r="C39" s="591"/>
      <c r="D39" s="592"/>
      <c r="E39" s="635">
        <f>INDEX([2]MATERIALES!$E$5:$E$1604,A39)</f>
        <v>0</v>
      </c>
      <c r="F39" s="552"/>
      <c r="G39" s="535">
        <f>INDEX([2]MATERIALES!$F$5:$F$1604,A39)</f>
        <v>0</v>
      </c>
      <c r="H39" s="593">
        <f t="shared" si="0"/>
        <v>0</v>
      </c>
      <c r="I39" s="614"/>
      <c r="J39" s="652"/>
    </row>
    <row r="40" spans="1:10" s="650" customFormat="1">
      <c r="A40" s="623">
        <v>1600</v>
      </c>
      <c r="B40" s="658">
        <f>INDEX(MATERIALES!$D$5:$D$1604,A40)</f>
        <v>0</v>
      </c>
      <c r="C40" s="591"/>
      <c r="D40" s="592"/>
      <c r="E40" s="635">
        <f>INDEX([2]MATERIALES!$E$5:$E$1604,A40)</f>
        <v>0</v>
      </c>
      <c r="F40" s="552"/>
      <c r="G40" s="535">
        <f>INDEX([2]MATERIALES!$F$5:$F$1604,A40)</f>
        <v>0</v>
      </c>
      <c r="H40" s="593">
        <f t="shared" si="0"/>
        <v>0</v>
      </c>
      <c r="I40" s="614"/>
      <c r="J40" s="652"/>
    </row>
    <row r="41" spans="1:10" s="650" customFormat="1">
      <c r="A41" s="623">
        <v>1600</v>
      </c>
      <c r="B41" s="658">
        <f>INDEX(MATERIALES!$D$5:$D$1604,A41)</f>
        <v>0</v>
      </c>
      <c r="C41" s="591"/>
      <c r="D41" s="592"/>
      <c r="E41" s="635">
        <f>INDEX([2]MATERIALES!$E$5:$E$1604,A41)</f>
        <v>0</v>
      </c>
      <c r="F41" s="552"/>
      <c r="G41" s="535">
        <f>INDEX([2]MATERIALES!$F$5:$F$1604,A41)</f>
        <v>0</v>
      </c>
      <c r="H41" s="593">
        <f t="shared" si="0"/>
        <v>0</v>
      </c>
      <c r="I41" s="614"/>
      <c r="J41" s="652"/>
    </row>
    <row r="42" spans="1:10" s="650" customFormat="1">
      <c r="A42" s="623">
        <v>1600</v>
      </c>
      <c r="B42" s="658">
        <f>INDEX(MATERIALES!$D$5:$D$1604,A42)</f>
        <v>0</v>
      </c>
      <c r="C42" s="591"/>
      <c r="D42" s="592"/>
      <c r="E42" s="635">
        <f>INDEX([2]MATERIALES!$E$5:$E$1604,A42)</f>
        <v>0</v>
      </c>
      <c r="F42" s="552"/>
      <c r="G42" s="535">
        <f>INDEX([2]MATERIALES!$F$5:$F$1604,A42)</f>
        <v>0</v>
      </c>
      <c r="H42" s="593">
        <f t="shared" si="0"/>
        <v>0</v>
      </c>
      <c r="I42" s="614"/>
      <c r="J42" s="652"/>
    </row>
    <row r="43" spans="1:10" s="650" customFormat="1">
      <c r="A43" s="644"/>
      <c r="B43" s="571" t="s">
        <v>1349</v>
      </c>
      <c r="C43" s="524"/>
      <c r="D43" s="594">
        <v>0</v>
      </c>
      <c r="E43" s="635"/>
      <c r="F43" s="648"/>
      <c r="G43" s="536">
        <v>0</v>
      </c>
      <c r="H43" s="572">
        <f>ROUND(SUM(H34:H42),2)</f>
        <v>0.05</v>
      </c>
      <c r="I43" s="614"/>
      <c r="J43" s="652"/>
    </row>
    <row r="44" spans="1:10" s="650" customFormat="1">
      <c r="A44" s="644"/>
      <c r="B44" s="573" t="s">
        <v>494</v>
      </c>
      <c r="C44" s="587"/>
      <c r="D44" s="588"/>
      <c r="E44" s="576"/>
      <c r="F44" s="577"/>
      <c r="G44" s="578"/>
      <c r="H44" s="579"/>
      <c r="I44" s="614"/>
      <c r="J44" s="652"/>
    </row>
    <row r="45" spans="1:10" s="650" customFormat="1">
      <c r="A45" s="644"/>
      <c r="B45" s="580" t="s">
        <v>1133</v>
      </c>
      <c r="C45" s="581"/>
      <c r="D45" s="649"/>
      <c r="E45" s="582" t="s">
        <v>1600</v>
      </c>
      <c r="F45" s="582" t="s">
        <v>1302</v>
      </c>
      <c r="G45" s="582" t="s">
        <v>1596</v>
      </c>
      <c r="H45" s="585" t="s">
        <v>1485</v>
      </c>
      <c r="I45" s="614"/>
      <c r="J45" s="652"/>
    </row>
    <row r="46" spans="1:10" s="650" customFormat="1">
      <c r="A46" s="644"/>
      <c r="B46" s="566"/>
      <c r="C46" s="567"/>
      <c r="D46" s="589"/>
      <c r="E46" s="595"/>
      <c r="F46" s="539" t="s">
        <v>499</v>
      </c>
      <c r="G46" s="526" t="s">
        <v>500</v>
      </c>
      <c r="H46" s="529" t="s">
        <v>501</v>
      </c>
      <c r="I46" s="614"/>
      <c r="J46" s="652"/>
    </row>
    <row r="47" spans="1:10" s="650" customFormat="1">
      <c r="A47" s="644">
        <v>20</v>
      </c>
      <c r="B47" s="540">
        <f>INDEX('MANO DE OBRA'!$C$41:$C$60,A47)</f>
        <v>0</v>
      </c>
      <c r="C47" s="521"/>
      <c r="D47" s="541"/>
      <c r="E47" s="531">
        <f>INDEX('MANO DE OBRA'!$B$41:$B$60,A47)</f>
        <v>0</v>
      </c>
      <c r="F47" s="542">
        <f>+F35+F36</f>
        <v>0</v>
      </c>
      <c r="G47" s="542"/>
      <c r="H47" s="460">
        <f>F47*G47</f>
        <v>0</v>
      </c>
      <c r="I47" s="614"/>
      <c r="J47" s="652"/>
    </row>
    <row r="48" spans="1:10" s="650" customFormat="1">
      <c r="A48" s="644">
        <v>20</v>
      </c>
      <c r="B48" s="540">
        <f>INDEX('MANO DE OBRA'!$C$41:$C$60,A48)</f>
        <v>0</v>
      </c>
      <c r="C48" s="521"/>
      <c r="D48" s="541"/>
      <c r="E48" s="531">
        <f>INDEX('MANO DE OBRA'!$B$41:$B$60,A48)</f>
        <v>0</v>
      </c>
      <c r="F48" s="542">
        <f>+F38+F39+F40</f>
        <v>0</v>
      </c>
      <c r="G48" s="542"/>
      <c r="H48" s="543">
        <f>ROUND(F48*G48,3)</f>
        <v>0</v>
      </c>
      <c r="I48" s="614"/>
      <c r="J48" s="652"/>
    </row>
    <row r="49" spans="1:10" s="650" customFormat="1">
      <c r="A49" s="644">
        <v>20</v>
      </c>
      <c r="B49" s="540">
        <f>INDEX('MANO DE OBRA'!$C$41:$C$60,A49)</f>
        <v>0</v>
      </c>
      <c r="C49" s="521"/>
      <c r="D49" s="541"/>
      <c r="E49" s="531">
        <f>INDEX('MANO DE OBRA'!$B$41:$B$60,A49)</f>
        <v>0</v>
      </c>
      <c r="F49" s="542"/>
      <c r="G49" s="542"/>
      <c r="H49" s="543">
        <f>ROUND(F49*G49,3)</f>
        <v>0</v>
      </c>
      <c r="I49" s="614"/>
      <c r="J49" s="652"/>
    </row>
    <row r="50" spans="1:10" s="650" customFormat="1">
      <c r="A50" s="516"/>
      <c r="B50" s="571" t="s">
        <v>1350</v>
      </c>
      <c r="C50" s="597"/>
      <c r="D50" s="659"/>
      <c r="E50" s="598"/>
      <c r="F50" s="599"/>
      <c r="G50" s="590"/>
      <c r="H50" s="572">
        <f>ROUND(SUM(H47:H49),4)</f>
        <v>0</v>
      </c>
      <c r="I50" s="614"/>
      <c r="J50" s="652"/>
    </row>
    <row r="51" spans="1:10" s="650" customFormat="1">
      <c r="A51" s="516"/>
      <c r="B51" s="554"/>
      <c r="C51" s="554"/>
      <c r="D51" s="596"/>
      <c r="E51" s="600" t="s">
        <v>495</v>
      </c>
      <c r="F51" s="601"/>
      <c r="G51" s="601"/>
      <c r="H51" s="602">
        <f>ROUND(SUM(H50,H43,H30,H19),4)</f>
        <v>3.42</v>
      </c>
      <c r="I51" s="614"/>
      <c r="J51" s="652"/>
    </row>
    <row r="52" spans="1:10" s="650" customFormat="1">
      <c r="A52" s="516"/>
      <c r="B52" s="554"/>
      <c r="C52" s="554"/>
      <c r="D52" s="596"/>
      <c r="E52" s="603" t="s">
        <v>177</v>
      </c>
      <c r="F52" s="604"/>
      <c r="G52" s="660">
        <f>(FORMATO!$C$37)</f>
        <v>0.2</v>
      </c>
      <c r="H52" s="602">
        <f>ROUND(H51*G52,2)</f>
        <v>0.68</v>
      </c>
      <c r="I52" s="614"/>
      <c r="J52" s="652"/>
    </row>
    <row r="53" spans="1:10" s="650" customFormat="1">
      <c r="A53" s="516"/>
      <c r="B53" s="554"/>
      <c r="C53" s="554"/>
      <c r="D53" s="596"/>
      <c r="E53" s="603" t="s">
        <v>178</v>
      </c>
      <c r="F53" s="604"/>
      <c r="G53" s="605"/>
      <c r="H53" s="606"/>
      <c r="I53" s="614"/>
      <c r="J53" s="652"/>
    </row>
    <row r="54" spans="1:10" s="650" customFormat="1">
      <c r="A54" s="516"/>
      <c r="B54" s="554"/>
      <c r="C54" s="554"/>
      <c r="D54" s="596"/>
      <c r="E54" s="603" t="s">
        <v>496</v>
      </c>
      <c r="F54" s="607"/>
      <c r="G54" s="607"/>
      <c r="H54" s="606">
        <f>ROUND(SUM(H51:H52),4)</f>
        <v>4.0999999999999996</v>
      </c>
      <c r="I54" s="614"/>
      <c r="J54" s="652"/>
    </row>
    <row r="55" spans="1:10" s="650" customFormat="1" ht="16.2" thickBot="1">
      <c r="A55" s="516"/>
      <c r="B55" s="524" t="str">
        <f>(FORMATO!$C$8)</f>
        <v>PAJAN, AGOSTO DE 2025</v>
      </c>
      <c r="C55" s="554"/>
      <c r="D55" s="596"/>
      <c r="E55" s="544">
        <f>+'  ANALISIS  '!A856382</f>
        <v>0</v>
      </c>
      <c r="F55" s="545"/>
      <c r="G55" s="545" t="s">
        <v>504</v>
      </c>
      <c r="H55" s="613">
        <f>ROUND(H54,2)</f>
        <v>4.0999999999999996</v>
      </c>
      <c r="I55" s="614"/>
      <c r="J55" s="652"/>
    </row>
    <row r="56" spans="1:10" s="671" customFormat="1" ht="13.8" thickTop="1">
      <c r="A56" s="546"/>
      <c r="B56" s="521"/>
      <c r="C56" s="547"/>
      <c r="D56" s="548"/>
      <c r="E56" s="549"/>
      <c r="F56" s="549"/>
      <c r="G56" s="549"/>
      <c r="H56" s="550"/>
      <c r="I56" s="614"/>
      <c r="J56" s="681"/>
    </row>
    <row r="57" spans="1:10" s="671" customFormat="1">
      <c r="A57" s="546"/>
      <c r="B57" s="796"/>
      <c r="C57" s="547"/>
      <c r="D57" s="548"/>
      <c r="E57" s="549"/>
      <c r="F57" s="549"/>
      <c r="G57" s="549"/>
      <c r="H57" s="550"/>
      <c r="I57" s="614"/>
      <c r="J57" s="681"/>
    </row>
    <row r="58" spans="1:10" s="671" customFormat="1" ht="15.6">
      <c r="A58" s="680"/>
      <c r="B58" s="796"/>
      <c r="C58" s="554"/>
      <c r="D58" s="666"/>
      <c r="E58" s="664"/>
      <c r="F58" s="663"/>
      <c r="G58" s="663"/>
      <c r="H58" s="665"/>
      <c r="I58" s="614"/>
      <c r="J58" s="681"/>
    </row>
    <row r="59" spans="1:10" s="671" customFormat="1">
      <c r="A59" s="546"/>
      <c r="B59" s="796"/>
      <c r="C59" s="653"/>
      <c r="D59" s="654"/>
      <c r="E59" s="655"/>
      <c r="F59" s="655"/>
      <c r="G59" s="655"/>
      <c r="H59" s="611"/>
      <c r="I59" s="614"/>
      <c r="J59" s="641"/>
    </row>
    <row r="60" spans="1:10" s="671" customFormat="1">
      <c r="A60" s="546"/>
      <c r="B60" s="870"/>
      <c r="C60" s="870"/>
      <c r="D60" s="870"/>
      <c r="E60" s="870"/>
      <c r="F60" s="870"/>
      <c r="G60" s="870"/>
      <c r="H60" s="870"/>
      <c r="I60" s="614"/>
      <c r="J60" s="681"/>
    </row>
    <row r="61" spans="1:10" s="671" customFormat="1">
      <c r="A61" s="553"/>
      <c r="B61" s="517"/>
      <c r="C61" s="517"/>
      <c r="D61" s="520"/>
      <c r="E61" s="517"/>
      <c r="F61" s="517"/>
      <c r="G61" s="517"/>
      <c r="H61" s="518"/>
      <c r="I61" s="614"/>
      <c r="J61" s="681"/>
    </row>
    <row r="62" spans="1:10" s="681" customFormat="1" ht="17.399999999999999">
      <c r="A62" s="680"/>
      <c r="B62" s="680"/>
      <c r="C62" s="871" t="str">
        <f>+C4</f>
        <v>BENEMÉRITO CUERPO DE BOMBEROS DEL CANTÓN PAJÁN</v>
      </c>
      <c r="D62" s="871"/>
      <c r="E62" s="871"/>
      <c r="F62" s="871"/>
      <c r="G62" s="871"/>
      <c r="H62" s="680"/>
      <c r="I62" s="669"/>
    </row>
    <row r="63" spans="1:10" s="671" customFormat="1" ht="17.399999999999999">
      <c r="A63" s="680"/>
      <c r="B63" s="554"/>
      <c r="C63" s="872" t="str">
        <f>+C5</f>
        <v>CRNL. ROBERTO PEÑAFIEL RODRÍGUEZ</v>
      </c>
      <c r="D63" s="872"/>
      <c r="E63" s="872"/>
      <c r="F63" s="872"/>
      <c r="G63" s="872"/>
      <c r="H63" s="680"/>
      <c r="I63" s="614"/>
      <c r="J63" s="681"/>
    </row>
    <row r="64" spans="1:10" s="671" customFormat="1" ht="14.4">
      <c r="A64" s="680"/>
      <c r="B64" s="554"/>
      <c r="C64" s="873"/>
      <c r="D64" s="873"/>
      <c r="E64" s="873"/>
      <c r="F64" s="873"/>
      <c r="G64" s="873"/>
      <c r="H64" s="680"/>
      <c r="I64" s="614"/>
      <c r="J64" s="681"/>
    </row>
    <row r="65" spans="1:10" s="671" customFormat="1" ht="13.8" thickBot="1">
      <c r="A65" s="680"/>
      <c r="B65" s="554"/>
      <c r="C65" s="554"/>
      <c r="D65" s="649"/>
      <c r="E65" s="554"/>
      <c r="F65" s="554"/>
      <c r="G65" s="554"/>
      <c r="H65" s="680"/>
      <c r="I65" s="614"/>
      <c r="J65" s="681"/>
    </row>
    <row r="66" spans="1:10" s="671" customFormat="1" ht="13.8" thickBot="1">
      <c r="A66" s="680"/>
      <c r="B66" s="796"/>
      <c r="C66" s="874" t="str">
        <f>+FORMATO!$J$13</f>
        <v>ANÁLISIS DE PRECIOS UNITARIOS</v>
      </c>
      <c r="D66" s="875" t="s">
        <v>687</v>
      </c>
      <c r="E66" s="875"/>
      <c r="F66" s="875"/>
      <c r="G66" s="675" t="str">
        <f>+FORMATO!$J$14</f>
        <v>ITEM</v>
      </c>
      <c r="H66" s="716">
        <f>+PRESUPUESTO!A15</f>
        <v>2</v>
      </c>
      <c r="I66" s="614"/>
      <c r="J66" s="681"/>
    </row>
    <row r="67" spans="1:10" s="671" customFormat="1">
      <c r="A67" s="522"/>
      <c r="B67" s="673" t="str">
        <f>FORMATO!$B$4</f>
        <v>RUBRO:</v>
      </c>
      <c r="C67" s="876" t="str">
        <f>+PRESUPUESTO!B15</f>
        <v>HORMIGÓN SIMPLE PARA CONTRAPISO DE ESP. = 5 CM F´C = 210 KG/CM3</v>
      </c>
      <c r="D67" s="877"/>
      <c r="E67" s="877"/>
      <c r="F67" s="877"/>
      <c r="G67" s="675" t="str">
        <f>+FORMATO!$J$15</f>
        <v>UNIDAD</v>
      </c>
      <c r="H67" s="674" t="str">
        <f>+PRESUPUESTO!C15</f>
        <v>M2</v>
      </c>
      <c r="I67" s="614"/>
      <c r="J67" s="681"/>
    </row>
    <row r="68" spans="1:10" s="671" customFormat="1">
      <c r="A68" s="522"/>
      <c r="B68" s="673" t="str">
        <f>FORMATO!$B$5</f>
        <v>ELABORADO:</v>
      </c>
      <c r="C68" s="796">
        <f>(FORMATO!$C$5)</f>
        <v>0</v>
      </c>
      <c r="D68" s="656"/>
      <c r="E68" s="657"/>
      <c r="F68" s="657"/>
      <c r="G68" s="675" t="str">
        <f>+FORMATO!$J$16</f>
        <v>REND.</v>
      </c>
      <c r="H68" s="642">
        <f>+ROUND(8/48,4)</f>
        <v>0.16669999999999999</v>
      </c>
      <c r="I68" s="614"/>
      <c r="J68" s="681"/>
    </row>
    <row r="69" spans="1:10" s="671" customFormat="1">
      <c r="A69" s="525"/>
      <c r="B69" s="673" t="str">
        <f>FORMATO!$B$9</f>
        <v xml:space="preserve">PROYECTO: </v>
      </c>
      <c r="C69" s="878" t="str">
        <f>+C11</f>
        <v>MANTENIMIENTO INTEGRAL DE LA COMPAÑIA DE CUERPO DE BOMBERO CASCOL PERTENECIENTE AL CANTON PAJAN</v>
      </c>
      <c r="D69" s="879"/>
      <c r="E69" s="879"/>
      <c r="F69" s="879"/>
      <c r="G69" s="879"/>
      <c r="H69" s="879"/>
      <c r="I69" s="622">
        <f>+H113</f>
        <v>18</v>
      </c>
      <c r="J69" s="641"/>
    </row>
    <row r="70" spans="1:10" s="671" customFormat="1" ht="13.8" thickBot="1">
      <c r="A70" s="522"/>
      <c r="B70" s="555" t="s">
        <v>689</v>
      </c>
      <c r="C70" s="555"/>
      <c r="D70" s="556"/>
      <c r="E70" s="557"/>
      <c r="F70" s="558"/>
      <c r="G70" s="558"/>
      <c r="H70" s="559"/>
      <c r="I70" s="614"/>
      <c r="J70" s="681"/>
    </row>
    <row r="71" spans="1:10" s="671" customFormat="1" ht="13.8" thickTop="1">
      <c r="A71" s="522"/>
      <c r="B71" s="560" t="s">
        <v>1133</v>
      </c>
      <c r="C71" s="767"/>
      <c r="D71" s="562" t="s">
        <v>1302</v>
      </c>
      <c r="E71" s="563" t="s">
        <v>1596</v>
      </c>
      <c r="F71" s="678" t="s">
        <v>1597</v>
      </c>
      <c r="G71" s="564" t="s">
        <v>1598</v>
      </c>
      <c r="H71" s="565" t="s">
        <v>1485</v>
      </c>
      <c r="I71" s="614"/>
      <c r="J71" s="640"/>
    </row>
    <row r="72" spans="1:10" s="671" customFormat="1">
      <c r="A72" s="522"/>
      <c r="B72" s="566"/>
      <c r="C72" s="567"/>
      <c r="D72" s="526" t="s">
        <v>499</v>
      </c>
      <c r="E72" s="527" t="s">
        <v>500</v>
      </c>
      <c r="F72" s="528" t="s">
        <v>501</v>
      </c>
      <c r="G72" s="528" t="s">
        <v>1599</v>
      </c>
      <c r="H72" s="529" t="s">
        <v>502</v>
      </c>
      <c r="I72" s="614"/>
      <c r="J72" s="681"/>
    </row>
    <row r="73" spans="1:10" s="671" customFormat="1">
      <c r="A73" s="676">
        <v>1600</v>
      </c>
      <c r="B73" s="568" t="s">
        <v>1632</v>
      </c>
      <c r="C73" s="796"/>
      <c r="D73" s="645"/>
      <c r="E73" s="535"/>
      <c r="F73" s="672"/>
      <c r="G73" s="533"/>
      <c r="H73" s="569">
        <f>ROUND(H88*0.05,3)</f>
        <v>0.28699999999999998</v>
      </c>
      <c r="I73" s="614"/>
      <c r="J73" s="681"/>
    </row>
    <row r="74" spans="1:10" s="671" customFormat="1">
      <c r="A74" s="676">
        <v>1449</v>
      </c>
      <c r="B74" s="530" t="str">
        <f>INDEX(MATERIALES!$D$5:$D$1604,A74)</f>
        <v>Concretera de 1 Saco</v>
      </c>
      <c r="C74" s="521"/>
      <c r="D74" s="531">
        <v>1</v>
      </c>
      <c r="E74" s="532">
        <f>INDEX(MATERIALES!$F$5:$F$1604,A74)</f>
        <v>3.75</v>
      </c>
      <c r="F74" s="459">
        <f>ROUND(E74*D74,3)</f>
        <v>3.75</v>
      </c>
      <c r="G74" s="535">
        <f>+H68</f>
        <v>0.16669999999999999</v>
      </c>
      <c r="H74" s="534">
        <f>ROUND(F74*G74,3)</f>
        <v>0.625</v>
      </c>
      <c r="I74" s="614"/>
      <c r="J74" s="681"/>
    </row>
    <row r="75" spans="1:10" s="671" customFormat="1">
      <c r="A75" s="676">
        <v>1600</v>
      </c>
      <c r="B75" s="530">
        <f>INDEX(MATERIALES!$D$5:$D$1604,A75)</f>
        <v>0</v>
      </c>
      <c r="C75" s="521"/>
      <c r="D75" s="531"/>
      <c r="E75" s="532">
        <f>INDEX(MATERIALES!$F$5:$F$1604,A75)</f>
        <v>0</v>
      </c>
      <c r="F75" s="459">
        <f>ROUND(E75*D75,3)</f>
        <v>0</v>
      </c>
      <c r="G75" s="535"/>
      <c r="H75" s="570">
        <f>ROUND(F75*G75,3)</f>
        <v>0</v>
      </c>
      <c r="I75" s="614"/>
      <c r="J75" s="681"/>
    </row>
    <row r="76" spans="1:10" s="671" customFormat="1">
      <c r="A76" s="676">
        <v>1600</v>
      </c>
      <c r="B76" s="530">
        <f>INDEX(MATERIALES!$D$5:$D$1604,A76)</f>
        <v>0</v>
      </c>
      <c r="C76" s="521"/>
      <c r="D76" s="531"/>
      <c r="E76" s="532">
        <f>INDEX(MATERIALES!$F$5:$F$1604,A76)</f>
        <v>0</v>
      </c>
      <c r="F76" s="459">
        <f>ROUND(E76*D76,3)</f>
        <v>0</v>
      </c>
      <c r="G76" s="535"/>
      <c r="H76" s="570">
        <f>ROUND(F76*G76,3)</f>
        <v>0</v>
      </c>
      <c r="I76" s="614"/>
      <c r="J76" s="681"/>
    </row>
    <row r="77" spans="1:10" s="671" customFormat="1">
      <c r="A77" s="676">
        <v>1600</v>
      </c>
      <c r="B77" s="571" t="s">
        <v>1348</v>
      </c>
      <c r="C77" s="796"/>
      <c r="D77" s="645">
        <v>0</v>
      </c>
      <c r="E77" s="535"/>
      <c r="F77" s="672">
        <f>ROUND(E77*D77,3)</f>
        <v>0</v>
      </c>
      <c r="G77" s="536">
        <v>0</v>
      </c>
      <c r="H77" s="572">
        <f>ROUND(SUM(H73:H76),2)</f>
        <v>0.91</v>
      </c>
      <c r="I77" s="614"/>
      <c r="J77" s="681"/>
    </row>
    <row r="78" spans="1:10" s="671" customFormat="1">
      <c r="A78" s="676"/>
      <c r="B78" s="573" t="s">
        <v>1135</v>
      </c>
      <c r="C78" s="574"/>
      <c r="D78" s="575"/>
      <c r="E78" s="576"/>
      <c r="F78" s="577"/>
      <c r="G78" s="578"/>
      <c r="H78" s="579"/>
      <c r="I78" s="614"/>
      <c r="J78" s="681"/>
    </row>
    <row r="79" spans="1:10" s="671" customFormat="1">
      <c r="A79" s="676"/>
      <c r="B79" s="580" t="s">
        <v>1133</v>
      </c>
      <c r="C79" s="581"/>
      <c r="D79" s="582" t="s">
        <v>1302</v>
      </c>
      <c r="E79" s="583" t="s">
        <v>961</v>
      </c>
      <c r="F79" s="583" t="s">
        <v>1597</v>
      </c>
      <c r="G79" s="584" t="s">
        <v>1598</v>
      </c>
      <c r="H79" s="585" t="s">
        <v>1485</v>
      </c>
      <c r="I79" s="614"/>
      <c r="J79" s="681"/>
    </row>
    <row r="80" spans="1:10" s="671" customFormat="1">
      <c r="A80" s="676"/>
      <c r="B80" s="566"/>
      <c r="C80" s="567"/>
      <c r="D80" s="526" t="s">
        <v>499</v>
      </c>
      <c r="E80" s="528" t="s">
        <v>500</v>
      </c>
      <c r="F80" s="528" t="s">
        <v>501</v>
      </c>
      <c r="G80" s="528" t="s">
        <v>1599</v>
      </c>
      <c r="H80" s="529" t="s">
        <v>502</v>
      </c>
      <c r="I80" s="614"/>
      <c r="J80" s="681"/>
    </row>
    <row r="81" spans="1:11" s="671" customFormat="1">
      <c r="A81" s="676">
        <v>11</v>
      </c>
      <c r="B81" s="568" t="str">
        <f>INDEX('[2]MANO DE OBRA'!$C$5:$C$38,A81)</f>
        <v>Maestro   (estr.ocp. C1)</v>
      </c>
      <c r="C81" s="586"/>
      <c r="D81" s="646">
        <v>1</v>
      </c>
      <c r="E81" s="537">
        <f>INDEX('MANO DE OBRA'!$F$5:$F$38,A81)</f>
        <v>4.75</v>
      </c>
      <c r="F81" s="616">
        <f>ROUND(E81*D81,4)</f>
        <v>4.75</v>
      </c>
      <c r="G81" s="538">
        <f>+H68</f>
        <v>0.16669999999999999</v>
      </c>
      <c r="H81" s="569">
        <f>ROUND(F81*G81,3)</f>
        <v>0.79200000000000004</v>
      </c>
      <c r="I81" s="614"/>
      <c r="J81" s="681"/>
    </row>
    <row r="82" spans="1:11" s="671" customFormat="1">
      <c r="A82" s="676">
        <v>3</v>
      </c>
      <c r="B82" s="568" t="str">
        <f>INDEX('[2]MANO DE OBRA'!$C$5:$C$38,A82)</f>
        <v>Albañil  (estr.ocp. D2) cat III</v>
      </c>
      <c r="C82" s="586"/>
      <c r="D82" s="646">
        <v>1</v>
      </c>
      <c r="E82" s="532">
        <f>INDEX('MANO DE OBRA'!$F$5:$F$38,A82)</f>
        <v>4.28</v>
      </c>
      <c r="F82" s="616">
        <f>ROUND(E82*D82,4)</f>
        <v>4.28</v>
      </c>
      <c r="G82" s="535">
        <f>H68</f>
        <v>0.16669999999999999</v>
      </c>
      <c r="H82" s="569">
        <f>ROUND(F82*G82,3)</f>
        <v>0.71299999999999997</v>
      </c>
      <c r="I82" s="614"/>
      <c r="J82" s="681"/>
    </row>
    <row r="83" spans="1:11" s="671" customFormat="1">
      <c r="A83" s="676">
        <v>4</v>
      </c>
      <c r="B83" s="568" t="str">
        <f>INDEX('[2]MANO DE OBRA'!$C$5:$C$38,A83)</f>
        <v>Carpintero  (estr.ocp. D2) cat III</v>
      </c>
      <c r="C83" s="586"/>
      <c r="D83" s="646">
        <v>1</v>
      </c>
      <c r="E83" s="532">
        <f>INDEX('MANO DE OBRA'!$F$5:$F$38,A83)</f>
        <v>4.28</v>
      </c>
      <c r="F83" s="616">
        <f>ROUND(E83*D83,4)</f>
        <v>4.28</v>
      </c>
      <c r="G83" s="535">
        <f>+G82</f>
        <v>0.16669999999999999</v>
      </c>
      <c r="H83" s="569">
        <f>ROUND(F83*G83,3)</f>
        <v>0.71299999999999997</v>
      </c>
      <c r="I83" s="614"/>
      <c r="J83" s="681"/>
    </row>
    <row r="84" spans="1:11" s="671" customFormat="1">
      <c r="A84" s="676">
        <v>1</v>
      </c>
      <c r="B84" s="568" t="str">
        <f>INDEX('[2]MANO DE OBRA'!$C$5:$C$38,A84)</f>
        <v>Peon  (estr.ocp. E2)</v>
      </c>
      <c r="C84" s="586"/>
      <c r="D84" s="646">
        <v>5</v>
      </c>
      <c r="E84" s="532">
        <f>INDEX('MANO DE OBRA'!$F$5:$F$38,A84)</f>
        <v>4.2300000000000004</v>
      </c>
      <c r="F84" s="616">
        <f>ROUND(E84*D84,4)</f>
        <v>21.15</v>
      </c>
      <c r="G84" s="535">
        <f>+G83</f>
        <v>0.16669999999999999</v>
      </c>
      <c r="H84" s="569">
        <f>ROUND(F84*G84,3)</f>
        <v>3.5259999999999998</v>
      </c>
      <c r="I84" s="614"/>
      <c r="J84" s="681"/>
    </row>
    <row r="85" spans="1:11" s="671" customFormat="1">
      <c r="A85" s="676">
        <v>34</v>
      </c>
      <c r="B85" s="568">
        <f>INDEX('[2]MANO DE OBRA'!$C$5:$C$38,A85)</f>
        <v>0</v>
      </c>
      <c r="C85" s="586"/>
      <c r="D85" s="646"/>
      <c r="E85" s="532">
        <f>INDEX('MANO DE OBRA'!$F$5:$F$38,A85)</f>
        <v>0</v>
      </c>
      <c r="F85" s="616">
        <f>ROUND(E85*D85,4)</f>
        <v>0</v>
      </c>
      <c r="G85" s="535"/>
      <c r="H85" s="569">
        <f>ROUND(F85*G85,4)</f>
        <v>0</v>
      </c>
      <c r="I85" s="614"/>
      <c r="J85" s="681"/>
    </row>
    <row r="86" spans="1:11" s="671" customFormat="1">
      <c r="A86" s="676">
        <v>34</v>
      </c>
      <c r="B86" s="568"/>
      <c r="C86" s="586"/>
      <c r="D86" s="647"/>
      <c r="E86" s="535"/>
      <c r="F86" s="616"/>
      <c r="G86" s="535"/>
      <c r="H86" s="569">
        <f>ROUND(F86*G86,4)</f>
        <v>0</v>
      </c>
      <c r="I86" s="614"/>
      <c r="J86" s="681"/>
    </row>
    <row r="87" spans="1:11" s="671" customFormat="1">
      <c r="A87" s="676">
        <v>34</v>
      </c>
      <c r="B87" s="568"/>
      <c r="C87" s="586"/>
      <c r="D87" s="647"/>
      <c r="E87" s="535"/>
      <c r="F87" s="616"/>
      <c r="G87" s="535"/>
      <c r="H87" s="569">
        <f>ROUND(F87*G87,4)</f>
        <v>0</v>
      </c>
      <c r="I87" s="614"/>
      <c r="J87" s="681"/>
    </row>
    <row r="88" spans="1:11" s="671" customFormat="1">
      <c r="A88" s="676">
        <v>34</v>
      </c>
      <c r="B88" s="571" t="s">
        <v>1202</v>
      </c>
      <c r="C88" s="796"/>
      <c r="D88" s="617">
        <v>0</v>
      </c>
      <c r="E88" s="536"/>
      <c r="F88" s="616">
        <f>ROUND(E88*D88,3)</f>
        <v>0</v>
      </c>
      <c r="G88" s="536">
        <v>0</v>
      </c>
      <c r="H88" s="572">
        <f>ROUND(SUM(H81:H87),2)</f>
        <v>5.74</v>
      </c>
      <c r="I88" s="614"/>
      <c r="J88" s="681"/>
    </row>
    <row r="89" spans="1:11" s="671" customFormat="1">
      <c r="A89" s="676"/>
      <c r="B89" s="573" t="s">
        <v>493</v>
      </c>
      <c r="C89" s="587"/>
      <c r="D89" s="588"/>
      <c r="E89" s="576"/>
      <c r="F89" s="577"/>
      <c r="G89" s="578"/>
      <c r="H89" s="579"/>
      <c r="I89" s="614"/>
      <c r="J89" s="681"/>
    </row>
    <row r="90" spans="1:11" s="671" customFormat="1">
      <c r="A90" s="676"/>
      <c r="B90" s="580" t="s">
        <v>1133</v>
      </c>
      <c r="C90" s="581"/>
      <c r="D90" s="649"/>
      <c r="E90" s="583" t="s">
        <v>1600</v>
      </c>
      <c r="F90" s="583" t="s">
        <v>1302</v>
      </c>
      <c r="G90" s="583" t="s">
        <v>960</v>
      </c>
      <c r="H90" s="585" t="s">
        <v>1485</v>
      </c>
      <c r="I90" s="614"/>
      <c r="J90" s="681">
        <v>50</v>
      </c>
      <c r="K90" s="671">
        <v>100</v>
      </c>
    </row>
    <row r="91" spans="1:11" s="671" customFormat="1">
      <c r="A91" s="676"/>
      <c r="B91" s="566"/>
      <c r="C91" s="567"/>
      <c r="D91" s="589"/>
      <c r="E91" s="590"/>
      <c r="F91" s="527" t="s">
        <v>499</v>
      </c>
      <c r="G91" s="528" t="s">
        <v>500</v>
      </c>
      <c r="H91" s="529" t="s">
        <v>501</v>
      </c>
      <c r="I91" s="614"/>
      <c r="J91" s="681"/>
    </row>
    <row r="92" spans="1:11" s="671" customFormat="1">
      <c r="A92" s="676">
        <v>282</v>
      </c>
      <c r="B92" s="658" t="str">
        <f>INDEX(MATERIALES!$D$5:$D$1604,A92)</f>
        <v>Cemento tipo I(50 Kg)</v>
      </c>
      <c r="C92" s="591"/>
      <c r="D92" s="592"/>
      <c r="E92" s="677" t="str">
        <f>INDEX([2]MATERIALES!$E$5:$E$1604,A92)</f>
        <v>kg</v>
      </c>
      <c r="F92" s="679">
        <v>25</v>
      </c>
      <c r="G92" s="535">
        <f>INDEX([2]MATERIALES!$F$5:$F$1604,A92)</f>
        <v>0.15060000000000001</v>
      </c>
      <c r="H92" s="593">
        <f t="shared" ref="H92:H100" si="1">ROUND(F92*G92,3)</f>
        <v>3.7650000000000001</v>
      </c>
      <c r="I92" s="614"/>
      <c r="J92" s="681"/>
    </row>
    <row r="93" spans="1:11" s="671" customFormat="1">
      <c r="A93" s="676">
        <v>291</v>
      </c>
      <c r="B93" s="658" t="str">
        <f>INDEX(MATERIALES!$D$5:$D$1604,A93)</f>
        <v>Piedra # 3/4</v>
      </c>
      <c r="C93" s="591"/>
      <c r="D93" s="592"/>
      <c r="E93" s="677" t="str">
        <f>INDEX([2]MATERIALES!$E$5:$E$1604,A93)</f>
        <v>m3</v>
      </c>
      <c r="F93" s="679">
        <v>0.06</v>
      </c>
      <c r="G93" s="535">
        <f>INDEX([2]MATERIALES!$F$5:$F$1604,A93)</f>
        <v>15.62</v>
      </c>
      <c r="H93" s="593">
        <f t="shared" si="1"/>
        <v>0.93700000000000006</v>
      </c>
      <c r="I93" s="614"/>
      <c r="J93" s="681"/>
    </row>
    <row r="94" spans="1:11" s="671" customFormat="1">
      <c r="A94" s="623">
        <v>295</v>
      </c>
      <c r="B94" s="658" t="str">
        <f>INDEX(MATERIALES!$D$5:$D$1604,A94)</f>
        <v>Arena gruesa</v>
      </c>
      <c r="C94" s="591"/>
      <c r="D94" s="592"/>
      <c r="E94" s="677" t="str">
        <f>INDEX([2]MATERIALES!$E$5:$E$1604,A94)</f>
        <v>m3</v>
      </c>
      <c r="F94" s="679">
        <v>4.3999999999999997E-2</v>
      </c>
      <c r="G94" s="535">
        <f>INDEX([2]MATERIALES!$F$5:$F$1604,A94)</f>
        <v>11.25</v>
      </c>
      <c r="H94" s="593">
        <f t="shared" si="1"/>
        <v>0.495</v>
      </c>
      <c r="I94" s="614"/>
      <c r="J94" s="681"/>
    </row>
    <row r="95" spans="1:11" s="671" customFormat="1">
      <c r="A95" s="623">
        <v>296</v>
      </c>
      <c r="B95" s="658" t="str">
        <f>INDEX(MATERIALES!$D$5:$D$1604,A95)</f>
        <v>Agua(100 m3)</v>
      </c>
      <c r="C95" s="591"/>
      <c r="D95" s="592"/>
      <c r="E95" s="677" t="str">
        <f>INDEX([2]MATERIALES!$E$5:$E$1604,A95)</f>
        <v>m3</v>
      </c>
      <c r="F95" s="679">
        <v>0.16</v>
      </c>
      <c r="G95" s="535">
        <f>INDEX([2]MATERIALES!$F$5:$F$1604,A95)</f>
        <v>1.08</v>
      </c>
      <c r="H95" s="593">
        <f t="shared" si="1"/>
        <v>0.17299999999999999</v>
      </c>
      <c r="I95" s="614"/>
      <c r="J95" s="681"/>
    </row>
    <row r="96" spans="1:11" s="671" customFormat="1">
      <c r="A96" s="623">
        <v>1163</v>
      </c>
      <c r="B96" s="658" t="str">
        <f>INDEX(MATERIALES!$D$5:$D$1604,A96)</f>
        <v>Cuarton de encofrado semiduro</v>
      </c>
      <c r="C96" s="591"/>
      <c r="D96" s="592"/>
      <c r="E96" s="677" t="str">
        <f>INDEX([2]MATERIALES!$E$5:$E$1604,A96)</f>
        <v>u</v>
      </c>
      <c r="F96" s="679">
        <v>0.25</v>
      </c>
      <c r="G96" s="535">
        <f>INDEX([2]MATERIALES!$F$5:$F$1604,A96)</f>
        <v>2.8</v>
      </c>
      <c r="H96" s="593">
        <f t="shared" si="1"/>
        <v>0.7</v>
      </c>
      <c r="I96" s="614"/>
      <c r="J96" s="681"/>
    </row>
    <row r="97" spans="1:10" s="671" customFormat="1">
      <c r="A97" s="623">
        <v>1164</v>
      </c>
      <c r="B97" s="658" t="str">
        <f>INDEX(MATERIALES!$D$5:$D$1604,A97)</f>
        <v>Tiras de encofrado semiduras</v>
      </c>
      <c r="C97" s="591"/>
      <c r="D97" s="592"/>
      <c r="E97" s="677" t="str">
        <f>INDEX([2]MATERIALES!$E$5:$E$1604,A97)</f>
        <v>u</v>
      </c>
      <c r="F97" s="679">
        <v>1</v>
      </c>
      <c r="G97" s="535">
        <f>INDEX([2]MATERIALES!$F$5:$F$1604,A97)</f>
        <v>1.68</v>
      </c>
      <c r="H97" s="593">
        <f t="shared" si="1"/>
        <v>1.68</v>
      </c>
      <c r="I97" s="614"/>
      <c r="J97" s="681"/>
    </row>
    <row r="98" spans="1:10" s="671" customFormat="1">
      <c r="A98" s="623">
        <v>1165</v>
      </c>
      <c r="B98" s="658" t="str">
        <f>INDEX(MATERIALES!$D$5:$D$1604,A98)</f>
        <v>Clavos para encofrado de 2 " a 31/2"</v>
      </c>
      <c r="C98" s="591"/>
      <c r="D98" s="592"/>
      <c r="E98" s="677" t="str">
        <f>INDEX([2]MATERIALES!$E$5:$E$1604,A98)</f>
        <v>kg</v>
      </c>
      <c r="F98" s="679">
        <v>0.25</v>
      </c>
      <c r="G98" s="535">
        <f>INDEX([2]MATERIALES!$F$5:$F$1604,A98)</f>
        <v>1.43</v>
      </c>
      <c r="H98" s="593">
        <f t="shared" si="1"/>
        <v>0.35799999999999998</v>
      </c>
      <c r="I98" s="614"/>
      <c r="J98" s="681"/>
    </row>
    <row r="99" spans="1:10" s="671" customFormat="1">
      <c r="A99" s="623">
        <v>1600</v>
      </c>
      <c r="B99" s="658">
        <f>INDEX(MATERIALES!$D$5:$D$1604,A99)</f>
        <v>0</v>
      </c>
      <c r="C99" s="591"/>
      <c r="D99" s="592"/>
      <c r="E99" s="677">
        <f>INDEX([2]MATERIALES!$E$5:$E$1604,A99)</f>
        <v>0</v>
      </c>
      <c r="F99" s="679"/>
      <c r="G99" s="535">
        <f>INDEX([2]MATERIALES!$F$5:$F$1604,A99)</f>
        <v>0</v>
      </c>
      <c r="H99" s="593">
        <f t="shared" si="1"/>
        <v>0</v>
      </c>
      <c r="I99" s="614"/>
      <c r="J99" s="681"/>
    </row>
    <row r="100" spans="1:10" s="671" customFormat="1">
      <c r="A100" s="623">
        <v>1600</v>
      </c>
      <c r="B100" s="658">
        <f>INDEX(MATERIALES!$D$5:$D$1604,A100)</f>
        <v>0</v>
      </c>
      <c r="C100" s="591"/>
      <c r="D100" s="592"/>
      <c r="E100" s="677">
        <f>INDEX([2]MATERIALES!$E$5:$E$1604,A100)</f>
        <v>0</v>
      </c>
      <c r="F100" s="679"/>
      <c r="G100" s="535">
        <f>INDEX([2]MATERIALES!$F$5:$F$1604,A100)</f>
        <v>0</v>
      </c>
      <c r="H100" s="593">
        <f t="shared" si="1"/>
        <v>0</v>
      </c>
      <c r="I100" s="614"/>
      <c r="J100" s="681"/>
    </row>
    <row r="101" spans="1:10" s="671" customFormat="1">
      <c r="A101" s="676"/>
      <c r="B101" s="571" t="s">
        <v>1349</v>
      </c>
      <c r="C101" s="796"/>
      <c r="D101" s="594">
        <v>0</v>
      </c>
      <c r="E101" s="677"/>
      <c r="F101" s="672"/>
      <c r="G101" s="536">
        <v>0</v>
      </c>
      <c r="H101" s="572">
        <f>ROUND(SUM(H92:H100),2)</f>
        <v>8.11</v>
      </c>
      <c r="I101" s="614"/>
      <c r="J101" s="681"/>
    </row>
    <row r="102" spans="1:10" s="671" customFormat="1">
      <c r="A102" s="676"/>
      <c r="B102" s="573" t="s">
        <v>494</v>
      </c>
      <c r="C102" s="587"/>
      <c r="D102" s="588"/>
      <c r="E102" s="576"/>
      <c r="F102" s="577"/>
      <c r="G102" s="578"/>
      <c r="H102" s="579"/>
      <c r="I102" s="614"/>
      <c r="J102" s="681"/>
    </row>
    <row r="103" spans="1:10" s="671" customFormat="1">
      <c r="A103" s="676"/>
      <c r="B103" s="580" t="s">
        <v>1133</v>
      </c>
      <c r="C103" s="581"/>
      <c r="D103" s="649"/>
      <c r="E103" s="582" t="s">
        <v>1600</v>
      </c>
      <c r="F103" s="582" t="s">
        <v>1302</v>
      </c>
      <c r="G103" s="582" t="s">
        <v>1596</v>
      </c>
      <c r="H103" s="585" t="s">
        <v>1485</v>
      </c>
      <c r="I103" s="614"/>
      <c r="J103" s="681"/>
    </row>
    <row r="104" spans="1:10" s="671" customFormat="1">
      <c r="A104" s="676"/>
      <c r="B104" s="566"/>
      <c r="C104" s="567"/>
      <c r="D104" s="589"/>
      <c r="E104" s="595"/>
      <c r="F104" s="539" t="s">
        <v>499</v>
      </c>
      <c r="G104" s="526" t="s">
        <v>500</v>
      </c>
      <c r="H104" s="529" t="s">
        <v>501</v>
      </c>
      <c r="I104" s="614"/>
      <c r="J104" s="681"/>
    </row>
    <row r="105" spans="1:10" s="671" customFormat="1">
      <c r="A105" s="676">
        <v>1</v>
      </c>
      <c r="B105" s="540" t="str">
        <f>INDEX('MANO DE OBRA'!$C$41:$C$60,A105)</f>
        <v>transporte de material petreo</v>
      </c>
      <c r="C105" s="521"/>
      <c r="D105" s="541"/>
      <c r="E105" s="531" t="str">
        <f>INDEX('MANO DE OBRA'!$B$41:$B$60,A105)</f>
        <v>m3/km</v>
      </c>
      <c r="F105" s="542">
        <f>+F93+F94</f>
        <v>0.104</v>
      </c>
      <c r="G105" s="542">
        <v>0.25</v>
      </c>
      <c r="H105" s="460">
        <f>F105*G105</f>
        <v>2.5999999999999999E-2</v>
      </c>
      <c r="I105" s="614"/>
      <c r="J105" s="681"/>
    </row>
    <row r="106" spans="1:10" s="671" customFormat="1">
      <c r="A106" s="676">
        <v>2</v>
      </c>
      <c r="B106" s="540" t="str">
        <f>INDEX('MANO DE OBRA'!$C$41:$C$60,A106)</f>
        <v>transporte de madera</v>
      </c>
      <c r="C106" s="521"/>
      <c r="D106" s="541"/>
      <c r="E106" s="531" t="str">
        <f>INDEX('MANO DE OBRA'!$B$41:$B$60,A106)</f>
        <v>u/km</v>
      </c>
      <c r="F106" s="542">
        <f>+F96+F97</f>
        <v>1.25</v>
      </c>
      <c r="G106" s="542">
        <v>0.03</v>
      </c>
      <c r="H106" s="543">
        <f>ROUND(F106*G106,3)</f>
        <v>3.7999999999999999E-2</v>
      </c>
      <c r="I106" s="614"/>
      <c r="J106" s="681"/>
    </row>
    <row r="107" spans="1:10" s="671" customFormat="1">
      <c r="A107" s="676">
        <v>3</v>
      </c>
      <c r="B107" s="540" t="str">
        <f>INDEX('MANO DE OBRA'!$C$41:$C$60,A107)</f>
        <v>transporte de cemento</v>
      </c>
      <c r="C107" s="521"/>
      <c r="D107" s="541"/>
      <c r="E107" s="531" t="str">
        <f>INDEX('MANO DE OBRA'!$B$41:$B$60,A107)</f>
        <v>kg/km</v>
      </c>
      <c r="F107" s="542">
        <f>+F92</f>
        <v>25</v>
      </c>
      <c r="G107" s="542">
        <v>7.0000000000000001E-3</v>
      </c>
      <c r="H107" s="543">
        <f>ROUND(F107*G107,3)</f>
        <v>0.17499999999999999</v>
      </c>
      <c r="I107" s="614"/>
      <c r="J107" s="681"/>
    </row>
    <row r="108" spans="1:10" s="671" customFormat="1">
      <c r="A108" s="680"/>
      <c r="B108" s="571" t="s">
        <v>1350</v>
      </c>
      <c r="C108" s="597"/>
      <c r="D108" s="659"/>
      <c r="E108" s="598"/>
      <c r="F108" s="599"/>
      <c r="G108" s="590"/>
      <c r="H108" s="572">
        <f>ROUND(SUM(H105:H107),4)</f>
        <v>0.23899999999999999</v>
      </c>
      <c r="I108" s="614"/>
      <c r="J108" s="681"/>
    </row>
    <row r="109" spans="1:10" s="671" customFormat="1">
      <c r="A109" s="680"/>
      <c r="B109" s="554"/>
      <c r="C109" s="554"/>
      <c r="D109" s="596"/>
      <c r="E109" s="600" t="s">
        <v>495</v>
      </c>
      <c r="F109" s="601"/>
      <c r="G109" s="601"/>
      <c r="H109" s="602">
        <f>ROUND(SUM(H108,H101,H88,H77),4)</f>
        <v>14.999000000000001</v>
      </c>
      <c r="I109" s="614"/>
      <c r="J109" s="681"/>
    </row>
    <row r="110" spans="1:10" s="671" customFormat="1">
      <c r="A110" s="680"/>
      <c r="B110" s="554"/>
      <c r="C110" s="554"/>
      <c r="D110" s="596"/>
      <c r="E110" s="603" t="s">
        <v>177</v>
      </c>
      <c r="F110" s="604"/>
      <c r="G110" s="660">
        <f>(FORMATO!$C$37)</f>
        <v>0.2</v>
      </c>
      <c r="H110" s="602">
        <f>ROUND(H109*G110,2)</f>
        <v>3</v>
      </c>
      <c r="I110" s="614"/>
      <c r="J110" s="681"/>
    </row>
    <row r="111" spans="1:10" s="671" customFormat="1">
      <c r="A111" s="680"/>
      <c r="B111" s="554"/>
      <c r="C111" s="554"/>
      <c r="D111" s="596"/>
      <c r="E111" s="603" t="s">
        <v>178</v>
      </c>
      <c r="F111" s="604"/>
      <c r="G111" s="605"/>
      <c r="H111" s="606"/>
      <c r="I111" s="614"/>
      <c r="J111" s="681"/>
    </row>
    <row r="112" spans="1:10" s="671" customFormat="1">
      <c r="A112" s="680"/>
      <c r="B112" s="554"/>
      <c r="C112" s="554"/>
      <c r="D112" s="596"/>
      <c r="E112" s="603" t="s">
        <v>496</v>
      </c>
      <c r="F112" s="607"/>
      <c r="G112" s="607"/>
      <c r="H112" s="606">
        <f>ROUND(SUM(H109:H110),4)</f>
        <v>17.998999999999999</v>
      </c>
      <c r="I112" s="614"/>
      <c r="J112" s="681"/>
    </row>
    <row r="113" spans="1:10" s="671" customFormat="1" ht="16.2" thickBot="1">
      <c r="A113" s="680"/>
      <c r="B113" s="796" t="str">
        <f>(FORMATO!$C$8)</f>
        <v>PAJAN, AGOSTO DE 2025</v>
      </c>
      <c r="C113" s="554"/>
      <c r="D113" s="596"/>
      <c r="E113" s="544">
        <f>+'  ANALISIS  '!A856502</f>
        <v>0</v>
      </c>
      <c r="F113" s="545"/>
      <c r="G113" s="545" t="s">
        <v>504</v>
      </c>
      <c r="H113" s="613">
        <f>ROUND(H112,2)</f>
        <v>18</v>
      </c>
      <c r="I113" s="614"/>
      <c r="J113" s="681"/>
    </row>
    <row r="114" spans="1:10" s="671" customFormat="1" ht="13.8" thickTop="1">
      <c r="A114" s="546"/>
      <c r="B114" s="521"/>
      <c r="C114" s="547"/>
      <c r="D114" s="548"/>
      <c r="E114" s="549"/>
      <c r="F114" s="549"/>
      <c r="G114" s="549"/>
      <c r="H114" s="550"/>
      <c r="I114" s="614"/>
      <c r="J114" s="681"/>
    </row>
    <row r="115" spans="1:10" s="671" customFormat="1">
      <c r="A115" s="546"/>
      <c r="B115" s="785"/>
      <c r="C115" s="547"/>
      <c r="D115" s="548"/>
      <c r="E115" s="549"/>
      <c r="F115" s="549"/>
      <c r="G115" s="549"/>
      <c r="H115" s="550"/>
      <c r="I115" s="614"/>
      <c r="J115" s="681"/>
    </row>
    <row r="116" spans="1:10" s="671" customFormat="1">
      <c r="A116" s="546"/>
      <c r="B116" s="521"/>
      <c r="C116" s="547"/>
      <c r="D116" s="548"/>
      <c r="E116" s="549"/>
      <c r="F116" s="549"/>
      <c r="G116" s="549"/>
      <c r="H116" s="550"/>
      <c r="I116" s="614"/>
      <c r="J116" s="681"/>
    </row>
    <row r="117" spans="1:10" s="671" customFormat="1" ht="15.6">
      <c r="A117" s="680"/>
      <c r="B117" s="785"/>
      <c r="C117" s="554"/>
      <c r="D117" s="666"/>
      <c r="E117" s="664"/>
      <c r="F117" s="663"/>
      <c r="G117" s="663"/>
      <c r="H117" s="665"/>
      <c r="I117" s="614"/>
      <c r="J117" s="681"/>
    </row>
    <row r="118" spans="1:10" s="671" customFormat="1" ht="15.6">
      <c r="A118" s="680"/>
      <c r="B118" s="785"/>
      <c r="C118" s="554"/>
      <c r="D118" s="666"/>
      <c r="E118" s="664"/>
      <c r="F118" s="663"/>
      <c r="G118" s="663"/>
      <c r="H118" s="665"/>
      <c r="I118" s="614"/>
      <c r="J118" s="681"/>
    </row>
    <row r="119" spans="1:10" s="671" customFormat="1">
      <c r="A119" s="546"/>
      <c r="B119" s="785"/>
      <c r="C119" s="653"/>
      <c r="D119" s="654"/>
      <c r="E119" s="655"/>
      <c r="F119" s="655"/>
      <c r="G119" s="655"/>
      <c r="H119" s="611"/>
      <c r="I119" s="614"/>
      <c r="J119" s="641"/>
    </row>
    <row r="120" spans="1:10" s="671" customFormat="1">
      <c r="A120" s="546"/>
      <c r="B120" s="870"/>
      <c r="C120" s="870"/>
      <c r="D120" s="870"/>
      <c r="E120" s="870"/>
      <c r="F120" s="870"/>
      <c r="G120" s="870"/>
      <c r="H120" s="870"/>
      <c r="I120" s="614"/>
      <c r="J120" s="681"/>
    </row>
    <row r="121" spans="1:10" s="671" customFormat="1">
      <c r="A121" s="553"/>
      <c r="B121" s="517"/>
      <c r="C121" s="517"/>
      <c r="D121" s="520"/>
      <c r="E121" s="517"/>
      <c r="F121" s="517"/>
      <c r="G121" s="517"/>
      <c r="H121" s="518"/>
      <c r="I121" s="614"/>
      <c r="J121" s="681"/>
    </row>
    <row r="122" spans="1:10" s="681" customFormat="1" ht="17.399999999999999">
      <c r="A122" s="680"/>
      <c r="B122" s="680"/>
      <c r="C122" s="871" t="str">
        <f>+C62</f>
        <v>BENEMÉRITO CUERPO DE BOMBEROS DEL CANTÓN PAJÁN</v>
      </c>
      <c r="D122" s="871"/>
      <c r="E122" s="871"/>
      <c r="F122" s="871"/>
      <c r="G122" s="871"/>
      <c r="H122" s="680"/>
      <c r="I122" s="669"/>
    </row>
    <row r="123" spans="1:10" s="671" customFormat="1" ht="17.399999999999999">
      <c r="A123" s="680"/>
      <c r="B123" s="554"/>
      <c r="C123" s="872" t="str">
        <f>+C63</f>
        <v>CRNL. ROBERTO PEÑAFIEL RODRÍGUEZ</v>
      </c>
      <c r="D123" s="872"/>
      <c r="E123" s="872"/>
      <c r="F123" s="872"/>
      <c r="G123" s="872"/>
      <c r="H123" s="680"/>
      <c r="I123" s="614"/>
      <c r="J123" s="681"/>
    </row>
    <row r="124" spans="1:10" s="671" customFormat="1" ht="14.4">
      <c r="A124" s="680"/>
      <c r="B124" s="554"/>
      <c r="C124" s="873"/>
      <c r="D124" s="873"/>
      <c r="E124" s="873"/>
      <c r="F124" s="873"/>
      <c r="G124" s="873"/>
      <c r="H124" s="680"/>
      <c r="I124" s="614"/>
      <c r="J124" s="681"/>
    </row>
    <row r="125" spans="1:10" s="671" customFormat="1" ht="13.8" thickBot="1">
      <c r="A125" s="680"/>
      <c r="B125" s="554"/>
      <c r="C125" s="554"/>
      <c r="D125" s="649"/>
      <c r="E125" s="554"/>
      <c r="F125" s="554"/>
      <c r="G125" s="554"/>
      <c r="H125" s="680"/>
      <c r="I125" s="614"/>
      <c r="J125" s="681"/>
    </row>
    <row r="126" spans="1:10" s="671" customFormat="1" ht="13.8" thickBot="1">
      <c r="A126" s="680"/>
      <c r="B126" s="785"/>
      <c r="C126" s="874" t="str">
        <f>+FORMATO!$J$13</f>
        <v>ANÁLISIS DE PRECIOS UNITARIOS</v>
      </c>
      <c r="D126" s="875" t="s">
        <v>687</v>
      </c>
      <c r="E126" s="875"/>
      <c r="F126" s="875"/>
      <c r="G126" s="675" t="str">
        <f>+FORMATO!$J$14</f>
        <v>ITEM</v>
      </c>
      <c r="H126" s="716">
        <f>+PRESUPUESTO!A16</f>
        <v>3</v>
      </c>
      <c r="I126" s="614"/>
      <c r="J126" s="681"/>
    </row>
    <row r="127" spans="1:10" s="671" customFormat="1">
      <c r="A127" s="522"/>
      <c r="B127" s="673" t="str">
        <f>FORMATO!$B$4</f>
        <v>RUBRO:</v>
      </c>
      <c r="C127" s="876" t="str">
        <f>+PRESUPUESTO!B16</f>
        <v xml:space="preserve">REMOCION DE CERAMICA EXISTENTE EN PISOS Y PAREDES  </v>
      </c>
      <c r="D127" s="877"/>
      <c r="E127" s="877"/>
      <c r="F127" s="877"/>
      <c r="G127" s="675" t="str">
        <f>+FORMATO!$J$15</f>
        <v>UNIDAD</v>
      </c>
      <c r="H127" s="674" t="str">
        <f>+PRESUPUESTO!C16</f>
        <v>U</v>
      </c>
      <c r="I127" s="614"/>
      <c r="J127" s="681"/>
    </row>
    <row r="128" spans="1:10" s="671" customFormat="1">
      <c r="A128" s="522"/>
      <c r="B128" s="673" t="str">
        <f>FORMATO!$B$5</f>
        <v>ELABORADO:</v>
      </c>
      <c r="C128" s="785">
        <f>(FORMATO!$C$5)</f>
        <v>0</v>
      </c>
      <c r="D128" s="656"/>
      <c r="E128" s="657"/>
      <c r="F128" s="657"/>
      <c r="G128" s="675" t="str">
        <f>+FORMATO!$J$16</f>
        <v>REND.</v>
      </c>
      <c r="H128" s="642">
        <f>+ROUND(8/0.87026,4)</f>
        <v>9.1927000000000003</v>
      </c>
      <c r="I128" s="614"/>
      <c r="J128" s="681"/>
    </row>
    <row r="129" spans="1:10" s="671" customFormat="1">
      <c r="A129" s="525"/>
      <c r="B129" s="673" t="str">
        <f>FORMATO!$B$9</f>
        <v xml:space="preserve">PROYECTO: </v>
      </c>
      <c r="C129" s="878" t="str">
        <f>+C11</f>
        <v>MANTENIMIENTO INTEGRAL DE LA COMPAÑIA DE CUERPO DE BOMBERO CASCOL PERTENECIENTE AL CANTON PAJAN</v>
      </c>
      <c r="D129" s="879"/>
      <c r="E129" s="879"/>
      <c r="F129" s="879"/>
      <c r="G129" s="879"/>
      <c r="H129" s="879"/>
      <c r="I129" s="622">
        <f>+H173</f>
        <v>300</v>
      </c>
      <c r="J129" s="641"/>
    </row>
    <row r="130" spans="1:10" s="671" customFormat="1" ht="13.8" thickBot="1">
      <c r="A130" s="522"/>
      <c r="B130" s="555" t="s">
        <v>689</v>
      </c>
      <c r="C130" s="555"/>
      <c r="D130" s="556"/>
      <c r="E130" s="557"/>
      <c r="F130" s="558"/>
      <c r="G130" s="558"/>
      <c r="H130" s="559"/>
      <c r="I130" s="614"/>
      <c r="J130" s="681"/>
    </row>
    <row r="131" spans="1:10" s="671" customFormat="1" ht="13.8" thickTop="1">
      <c r="A131" s="522"/>
      <c r="B131" s="560" t="s">
        <v>1133</v>
      </c>
      <c r="C131" s="767"/>
      <c r="D131" s="562" t="s">
        <v>1302</v>
      </c>
      <c r="E131" s="563" t="s">
        <v>1596</v>
      </c>
      <c r="F131" s="678" t="s">
        <v>1597</v>
      </c>
      <c r="G131" s="564" t="s">
        <v>1598</v>
      </c>
      <c r="H131" s="565" t="s">
        <v>1485</v>
      </c>
      <c r="I131" s="614"/>
      <c r="J131" s="640"/>
    </row>
    <row r="132" spans="1:10" s="671" customFormat="1">
      <c r="A132" s="522"/>
      <c r="B132" s="566"/>
      <c r="C132" s="567"/>
      <c r="D132" s="526" t="s">
        <v>499</v>
      </c>
      <c r="E132" s="527" t="s">
        <v>500</v>
      </c>
      <c r="F132" s="528" t="s">
        <v>501</v>
      </c>
      <c r="G132" s="528" t="s">
        <v>1599</v>
      </c>
      <c r="H132" s="529" t="s">
        <v>502</v>
      </c>
      <c r="I132" s="614"/>
      <c r="J132" s="681"/>
    </row>
    <row r="133" spans="1:10" s="671" customFormat="1">
      <c r="A133" s="676">
        <v>1600</v>
      </c>
      <c r="B133" s="568" t="s">
        <v>1632</v>
      </c>
      <c r="C133" s="785"/>
      <c r="D133" s="645"/>
      <c r="E133" s="535"/>
      <c r="F133" s="672"/>
      <c r="G133" s="533"/>
      <c r="H133" s="569">
        <f>ROUND(H148*0.05,3)</f>
        <v>11.904999999999999</v>
      </c>
      <c r="I133" s="614"/>
      <c r="J133" s="681"/>
    </row>
    <row r="134" spans="1:10" s="671" customFormat="1">
      <c r="A134" s="676">
        <v>1600</v>
      </c>
      <c r="B134" s="530">
        <f>INDEX(MATERIALES!$D$5:$D$1604,A134)</f>
        <v>0</v>
      </c>
      <c r="C134" s="521"/>
      <c r="D134" s="531"/>
      <c r="E134" s="532">
        <f>INDEX(MATERIALES!$F$5:$F$1604,A134)</f>
        <v>0</v>
      </c>
      <c r="F134" s="459">
        <f>ROUND(E134*D134,3)</f>
        <v>0</v>
      </c>
      <c r="G134" s="535"/>
      <c r="H134" s="534">
        <f>ROUND(F134*G134,3)</f>
        <v>0</v>
      </c>
      <c r="I134" s="614"/>
      <c r="J134" s="681"/>
    </row>
    <row r="135" spans="1:10" s="671" customFormat="1">
      <c r="A135" s="676">
        <v>1600</v>
      </c>
      <c r="B135" s="530">
        <f>INDEX(MATERIALES!$D$5:$D$1604,A135)</f>
        <v>0</v>
      </c>
      <c r="C135" s="521"/>
      <c r="D135" s="531"/>
      <c r="E135" s="532">
        <f>INDEX(MATERIALES!$F$5:$F$1604,A135)</f>
        <v>0</v>
      </c>
      <c r="F135" s="459">
        <f>ROUND(E135*D135,3)</f>
        <v>0</v>
      </c>
      <c r="G135" s="535"/>
      <c r="H135" s="570">
        <f>ROUND(F135*G135,3)</f>
        <v>0</v>
      </c>
      <c r="I135" s="614"/>
      <c r="J135" s="681"/>
    </row>
    <row r="136" spans="1:10" s="671" customFormat="1">
      <c r="A136" s="676">
        <v>1600</v>
      </c>
      <c r="B136" s="530">
        <f>INDEX(MATERIALES!$D$5:$D$1604,A136)</f>
        <v>0</v>
      </c>
      <c r="C136" s="521"/>
      <c r="D136" s="531"/>
      <c r="E136" s="532">
        <f>INDEX(MATERIALES!$F$5:$F$1604,A136)</f>
        <v>0</v>
      </c>
      <c r="F136" s="459">
        <f>ROUND(E136*D136,3)</f>
        <v>0</v>
      </c>
      <c r="G136" s="535"/>
      <c r="H136" s="570">
        <f>ROUND(F136*G136,3)</f>
        <v>0</v>
      </c>
      <c r="I136" s="614"/>
      <c r="J136" s="681"/>
    </row>
    <row r="137" spans="1:10" s="671" customFormat="1">
      <c r="A137" s="676">
        <v>1600</v>
      </c>
      <c r="B137" s="571" t="s">
        <v>1348</v>
      </c>
      <c r="C137" s="785"/>
      <c r="D137" s="645">
        <v>0</v>
      </c>
      <c r="E137" s="535"/>
      <c r="F137" s="672">
        <f>ROUND(E137*D137,3)</f>
        <v>0</v>
      </c>
      <c r="G137" s="536">
        <v>0</v>
      </c>
      <c r="H137" s="572">
        <f>ROUND(SUM(H133:H136),2)</f>
        <v>11.91</v>
      </c>
      <c r="I137" s="614"/>
      <c r="J137" s="681"/>
    </row>
    <row r="138" spans="1:10" s="671" customFormat="1">
      <c r="A138" s="676"/>
      <c r="B138" s="573" t="s">
        <v>1135</v>
      </c>
      <c r="C138" s="574"/>
      <c r="D138" s="575"/>
      <c r="E138" s="576"/>
      <c r="F138" s="577"/>
      <c r="G138" s="578"/>
      <c r="H138" s="579"/>
      <c r="I138" s="614"/>
      <c r="J138" s="681"/>
    </row>
    <row r="139" spans="1:10" s="671" customFormat="1">
      <c r="A139" s="676"/>
      <c r="B139" s="580" t="s">
        <v>1133</v>
      </c>
      <c r="C139" s="581"/>
      <c r="D139" s="582" t="s">
        <v>1302</v>
      </c>
      <c r="E139" s="583" t="s">
        <v>961</v>
      </c>
      <c r="F139" s="583" t="s">
        <v>1597</v>
      </c>
      <c r="G139" s="584" t="s">
        <v>1598</v>
      </c>
      <c r="H139" s="585" t="s">
        <v>1485</v>
      </c>
      <c r="I139" s="614"/>
      <c r="J139" s="681"/>
    </row>
    <row r="140" spans="1:10" s="671" customFormat="1">
      <c r="A140" s="676"/>
      <c r="B140" s="566"/>
      <c r="C140" s="567"/>
      <c r="D140" s="526" t="s">
        <v>499</v>
      </c>
      <c r="E140" s="528" t="s">
        <v>500</v>
      </c>
      <c r="F140" s="528" t="s">
        <v>501</v>
      </c>
      <c r="G140" s="528" t="s">
        <v>1599</v>
      </c>
      <c r="H140" s="529" t="s">
        <v>502</v>
      </c>
      <c r="I140" s="614"/>
      <c r="J140" s="681"/>
    </row>
    <row r="141" spans="1:10" s="671" customFormat="1">
      <c r="A141" s="676">
        <v>11</v>
      </c>
      <c r="B141" s="568" t="str">
        <f>INDEX('[2]MANO DE OBRA'!$C$5:$C$38,A141)</f>
        <v>Maestro   (estr.ocp. C1)</v>
      </c>
      <c r="C141" s="586"/>
      <c r="D141" s="646">
        <v>1</v>
      </c>
      <c r="E141" s="537">
        <f>INDEX('MANO DE OBRA'!$F$5:$F$38,A141)</f>
        <v>4.75</v>
      </c>
      <c r="F141" s="616">
        <f>ROUND(E141*D141,4)</f>
        <v>4.75</v>
      </c>
      <c r="G141" s="538">
        <f>+H128</f>
        <v>9.1927000000000003</v>
      </c>
      <c r="H141" s="569">
        <f>ROUND(F141*G141,3)</f>
        <v>43.664999999999999</v>
      </c>
      <c r="I141" s="614"/>
      <c r="J141" s="681"/>
    </row>
    <row r="142" spans="1:10" s="671" customFormat="1">
      <c r="A142" s="676">
        <v>1</v>
      </c>
      <c r="B142" s="568" t="str">
        <f>INDEX('[2]MANO DE OBRA'!$C$5:$C$38,A142)</f>
        <v>Peon  (estr.ocp. E2)</v>
      </c>
      <c r="C142" s="586"/>
      <c r="D142" s="646">
        <v>5</v>
      </c>
      <c r="E142" s="532">
        <f>INDEX('MANO DE OBRA'!$F$5:$F$38,A142)</f>
        <v>4.2300000000000004</v>
      </c>
      <c r="F142" s="616">
        <f>ROUND(E142*D142,4)</f>
        <v>21.15</v>
      </c>
      <c r="G142" s="535">
        <f>H128</f>
        <v>9.1927000000000003</v>
      </c>
      <c r="H142" s="569">
        <f>ROUND(F142*G142,3)</f>
        <v>194.42599999999999</v>
      </c>
      <c r="I142" s="614"/>
      <c r="J142" s="681"/>
    </row>
    <row r="143" spans="1:10" s="671" customFormat="1">
      <c r="A143" s="676">
        <v>34</v>
      </c>
      <c r="B143" s="568">
        <f>INDEX('[2]MANO DE OBRA'!$C$5:$C$38,A143)</f>
        <v>0</v>
      </c>
      <c r="C143" s="586"/>
      <c r="D143" s="646"/>
      <c r="E143" s="532">
        <f>INDEX('MANO DE OBRA'!$F$5:$F$38,A143)</f>
        <v>0</v>
      </c>
      <c r="F143" s="616">
        <f>ROUND(E143*D143,4)</f>
        <v>0</v>
      </c>
      <c r="G143" s="535"/>
      <c r="H143" s="569">
        <f>ROUND(F143*G143,3)</f>
        <v>0</v>
      </c>
      <c r="I143" s="614"/>
      <c r="J143" s="681"/>
    </row>
    <row r="144" spans="1:10" s="671" customFormat="1">
      <c r="A144" s="676">
        <v>34</v>
      </c>
      <c r="B144" s="568">
        <f>INDEX('[2]MANO DE OBRA'!$C$5:$C$38,A144)</f>
        <v>0</v>
      </c>
      <c r="C144" s="586"/>
      <c r="D144" s="646"/>
      <c r="E144" s="532">
        <f>INDEX('MANO DE OBRA'!$F$5:$F$38,A144)</f>
        <v>0</v>
      </c>
      <c r="F144" s="616">
        <f>ROUND(E144*D144,4)</f>
        <v>0</v>
      </c>
      <c r="G144" s="535">
        <f>+G143</f>
        <v>0</v>
      </c>
      <c r="H144" s="569">
        <f>ROUND(F144*G144,3)</f>
        <v>0</v>
      </c>
      <c r="I144" s="614"/>
      <c r="J144" s="681"/>
    </row>
    <row r="145" spans="1:10" s="671" customFormat="1">
      <c r="A145" s="676">
        <v>34</v>
      </c>
      <c r="B145" s="568">
        <f>INDEX('[2]MANO DE OBRA'!$C$5:$C$38,A145)</f>
        <v>0</v>
      </c>
      <c r="C145" s="586"/>
      <c r="D145" s="646"/>
      <c r="E145" s="532">
        <f>INDEX('MANO DE OBRA'!$F$5:$F$38,A145)</f>
        <v>0</v>
      </c>
      <c r="F145" s="616">
        <f>ROUND(E145*D145,4)</f>
        <v>0</v>
      </c>
      <c r="G145" s="535"/>
      <c r="H145" s="569">
        <f>ROUND(F145*G145,4)</f>
        <v>0</v>
      </c>
      <c r="I145" s="614"/>
      <c r="J145" s="681"/>
    </row>
    <row r="146" spans="1:10" s="671" customFormat="1">
      <c r="A146" s="676">
        <v>34</v>
      </c>
      <c r="B146" s="568"/>
      <c r="C146" s="586"/>
      <c r="D146" s="647"/>
      <c r="E146" s="535"/>
      <c r="F146" s="616"/>
      <c r="G146" s="535"/>
      <c r="H146" s="569">
        <f>ROUND(F146*G146,4)</f>
        <v>0</v>
      </c>
      <c r="I146" s="614"/>
      <c r="J146" s="681"/>
    </row>
    <row r="147" spans="1:10" s="671" customFormat="1">
      <c r="A147" s="676">
        <v>34</v>
      </c>
      <c r="B147" s="568"/>
      <c r="C147" s="586"/>
      <c r="D147" s="647"/>
      <c r="E147" s="535"/>
      <c r="F147" s="616"/>
      <c r="G147" s="535"/>
      <c r="H147" s="569">
        <f>ROUND(F147*G147,4)</f>
        <v>0</v>
      </c>
      <c r="I147" s="614"/>
      <c r="J147" s="681"/>
    </row>
    <row r="148" spans="1:10" s="671" customFormat="1">
      <c r="A148" s="676">
        <v>34</v>
      </c>
      <c r="B148" s="571" t="s">
        <v>1202</v>
      </c>
      <c r="C148" s="785"/>
      <c r="D148" s="617">
        <v>0</v>
      </c>
      <c r="E148" s="536"/>
      <c r="F148" s="616">
        <f>ROUND(E148*D148,3)</f>
        <v>0</v>
      </c>
      <c r="G148" s="536">
        <v>0</v>
      </c>
      <c r="H148" s="572">
        <f>ROUND(SUM(H141:H147),2)</f>
        <v>238.09</v>
      </c>
      <c r="I148" s="614"/>
      <c r="J148" s="681"/>
    </row>
    <row r="149" spans="1:10" s="671" customFormat="1">
      <c r="A149" s="676"/>
      <c r="B149" s="573" t="s">
        <v>493</v>
      </c>
      <c r="C149" s="587"/>
      <c r="D149" s="588"/>
      <c r="E149" s="576"/>
      <c r="F149" s="577"/>
      <c r="G149" s="578"/>
      <c r="H149" s="579"/>
      <c r="I149" s="614"/>
      <c r="J149" s="681"/>
    </row>
    <row r="150" spans="1:10" s="671" customFormat="1">
      <c r="A150" s="676"/>
      <c r="B150" s="580" t="s">
        <v>1133</v>
      </c>
      <c r="C150" s="581"/>
      <c r="D150" s="649"/>
      <c r="E150" s="583" t="s">
        <v>1600</v>
      </c>
      <c r="F150" s="583" t="s">
        <v>1302</v>
      </c>
      <c r="G150" s="583" t="s">
        <v>960</v>
      </c>
      <c r="H150" s="585" t="s">
        <v>1485</v>
      </c>
      <c r="I150" s="614"/>
      <c r="J150" s="681"/>
    </row>
    <row r="151" spans="1:10" s="671" customFormat="1">
      <c r="A151" s="676"/>
      <c r="B151" s="566"/>
      <c r="C151" s="567"/>
      <c r="D151" s="589"/>
      <c r="E151" s="590"/>
      <c r="F151" s="527" t="s">
        <v>499</v>
      </c>
      <c r="G151" s="528" t="s">
        <v>500</v>
      </c>
      <c r="H151" s="529" t="s">
        <v>501</v>
      </c>
      <c r="I151" s="614"/>
      <c r="J151" s="681"/>
    </row>
    <row r="152" spans="1:10" s="671" customFormat="1">
      <c r="A152" s="676">
        <v>1600</v>
      </c>
      <c r="B152" s="658">
        <f>INDEX(MATERIALES!$D$5:$D$1604,A152)</f>
        <v>0</v>
      </c>
      <c r="C152" s="591"/>
      <c r="D152" s="592"/>
      <c r="E152" s="677">
        <f>INDEX([2]MATERIALES!$E$5:$E$1604,A152)</f>
        <v>0</v>
      </c>
      <c r="F152" s="679"/>
      <c r="G152" s="535">
        <f>INDEX([2]MATERIALES!$F$5:$F$1604,A152)</f>
        <v>0</v>
      </c>
      <c r="H152" s="593">
        <f t="shared" ref="H152:H160" si="2">ROUND(F152*G152,3)</f>
        <v>0</v>
      </c>
      <c r="I152" s="614"/>
      <c r="J152" s="681"/>
    </row>
    <row r="153" spans="1:10" s="671" customFormat="1">
      <c r="A153" s="676">
        <v>1600</v>
      </c>
      <c r="B153" s="658">
        <f>INDEX(MATERIALES!$D$5:$D$1604,A153)</f>
        <v>0</v>
      </c>
      <c r="C153" s="591"/>
      <c r="D153" s="592"/>
      <c r="E153" s="677">
        <f>INDEX([2]MATERIALES!$E$5:$E$1604,A153)</f>
        <v>0</v>
      </c>
      <c r="F153" s="679"/>
      <c r="G153" s="535">
        <f>INDEX([2]MATERIALES!$F$5:$F$1604,A153)</f>
        <v>0</v>
      </c>
      <c r="H153" s="593">
        <f t="shared" si="2"/>
        <v>0</v>
      </c>
      <c r="I153" s="614"/>
      <c r="J153" s="681"/>
    </row>
    <row r="154" spans="1:10" s="671" customFormat="1">
      <c r="A154" s="623">
        <v>1600</v>
      </c>
      <c r="B154" s="658">
        <f>INDEX(MATERIALES!$D$5:$D$1604,A154)</f>
        <v>0</v>
      </c>
      <c r="C154" s="591"/>
      <c r="D154" s="592"/>
      <c r="E154" s="677">
        <f>INDEX([2]MATERIALES!$E$5:$E$1604,A154)</f>
        <v>0</v>
      </c>
      <c r="F154" s="679"/>
      <c r="G154" s="535">
        <f>INDEX([2]MATERIALES!$F$5:$F$1604,A154)</f>
        <v>0</v>
      </c>
      <c r="H154" s="593">
        <f t="shared" si="2"/>
        <v>0</v>
      </c>
      <c r="I154" s="614"/>
      <c r="J154" s="681"/>
    </row>
    <row r="155" spans="1:10" s="671" customFormat="1">
      <c r="A155" s="623">
        <v>1600</v>
      </c>
      <c r="B155" s="658">
        <f>INDEX(MATERIALES!$D$5:$D$1604,A155)</f>
        <v>0</v>
      </c>
      <c r="C155" s="591"/>
      <c r="D155" s="592"/>
      <c r="E155" s="677">
        <f>INDEX([2]MATERIALES!$E$5:$E$1604,A155)</f>
        <v>0</v>
      </c>
      <c r="F155" s="679"/>
      <c r="G155" s="535">
        <f>INDEX([2]MATERIALES!$F$5:$F$1604,A155)</f>
        <v>0</v>
      </c>
      <c r="H155" s="593">
        <f t="shared" si="2"/>
        <v>0</v>
      </c>
      <c r="I155" s="614"/>
      <c r="J155" s="681"/>
    </row>
    <row r="156" spans="1:10" s="671" customFormat="1">
      <c r="A156" s="623">
        <v>1600</v>
      </c>
      <c r="B156" s="658">
        <f>INDEX(MATERIALES!$D$5:$D$1604,A156)</f>
        <v>0</v>
      </c>
      <c r="C156" s="591"/>
      <c r="D156" s="592"/>
      <c r="E156" s="677">
        <f>INDEX([2]MATERIALES!$E$5:$E$1604,A156)</f>
        <v>0</v>
      </c>
      <c r="F156" s="679"/>
      <c r="G156" s="535">
        <f>INDEX([2]MATERIALES!$F$5:$F$1604,A156)</f>
        <v>0</v>
      </c>
      <c r="H156" s="593">
        <f t="shared" si="2"/>
        <v>0</v>
      </c>
      <c r="I156" s="614"/>
      <c r="J156" s="681"/>
    </row>
    <row r="157" spans="1:10" s="671" customFormat="1">
      <c r="A157" s="623">
        <v>1600</v>
      </c>
      <c r="B157" s="658">
        <f>INDEX(MATERIALES!$D$5:$D$1604,A157)</f>
        <v>0</v>
      </c>
      <c r="C157" s="591"/>
      <c r="D157" s="592"/>
      <c r="E157" s="677">
        <f>INDEX([2]MATERIALES!$E$5:$E$1604,A157)</f>
        <v>0</v>
      </c>
      <c r="F157" s="679"/>
      <c r="G157" s="535">
        <f>INDEX([2]MATERIALES!$F$5:$F$1604,A157)</f>
        <v>0</v>
      </c>
      <c r="H157" s="593">
        <f t="shared" si="2"/>
        <v>0</v>
      </c>
      <c r="I157" s="614"/>
      <c r="J157" s="681"/>
    </row>
    <row r="158" spans="1:10" s="671" customFormat="1">
      <c r="A158" s="623">
        <v>1600</v>
      </c>
      <c r="B158" s="658">
        <f>INDEX(MATERIALES!$D$5:$D$1604,A158)</f>
        <v>0</v>
      </c>
      <c r="C158" s="591"/>
      <c r="D158" s="592"/>
      <c r="E158" s="677">
        <f>INDEX([2]MATERIALES!$E$5:$E$1604,A158)</f>
        <v>0</v>
      </c>
      <c r="F158" s="679"/>
      <c r="G158" s="535">
        <f>INDEX([2]MATERIALES!$F$5:$F$1604,A158)</f>
        <v>0</v>
      </c>
      <c r="H158" s="593">
        <f t="shared" si="2"/>
        <v>0</v>
      </c>
      <c r="I158" s="614"/>
      <c r="J158" s="681"/>
    </row>
    <row r="159" spans="1:10" s="671" customFormat="1">
      <c r="A159" s="623">
        <v>1600</v>
      </c>
      <c r="B159" s="658">
        <f>INDEX(MATERIALES!$D$5:$D$1604,A159)</f>
        <v>0</v>
      </c>
      <c r="C159" s="591"/>
      <c r="D159" s="592"/>
      <c r="E159" s="677">
        <f>INDEX([2]MATERIALES!$E$5:$E$1604,A159)</f>
        <v>0</v>
      </c>
      <c r="F159" s="679"/>
      <c r="G159" s="535">
        <f>INDEX([2]MATERIALES!$F$5:$F$1604,A159)</f>
        <v>0</v>
      </c>
      <c r="H159" s="593">
        <f t="shared" si="2"/>
        <v>0</v>
      </c>
      <c r="I159" s="614"/>
      <c r="J159" s="681"/>
    </row>
    <row r="160" spans="1:10" s="671" customFormat="1">
      <c r="A160" s="623">
        <v>1600</v>
      </c>
      <c r="B160" s="658">
        <f>INDEX(MATERIALES!$D$5:$D$1604,A160)</f>
        <v>0</v>
      </c>
      <c r="C160" s="591"/>
      <c r="D160" s="592"/>
      <c r="E160" s="677">
        <f>INDEX([2]MATERIALES!$E$5:$E$1604,A160)</f>
        <v>0</v>
      </c>
      <c r="F160" s="679"/>
      <c r="G160" s="535">
        <f>INDEX([2]MATERIALES!$F$5:$F$1604,A160)</f>
        <v>0</v>
      </c>
      <c r="H160" s="593">
        <f t="shared" si="2"/>
        <v>0</v>
      </c>
      <c r="I160" s="614"/>
      <c r="J160" s="681"/>
    </row>
    <row r="161" spans="1:10" s="671" customFormat="1">
      <c r="A161" s="676"/>
      <c r="B161" s="571" t="s">
        <v>1349</v>
      </c>
      <c r="C161" s="785"/>
      <c r="D161" s="594">
        <v>0</v>
      </c>
      <c r="E161" s="677"/>
      <c r="F161" s="672"/>
      <c r="G161" s="536">
        <v>0</v>
      </c>
      <c r="H161" s="572">
        <f>ROUND(SUM(H152:H160),2)</f>
        <v>0</v>
      </c>
      <c r="I161" s="614"/>
      <c r="J161" s="681"/>
    </row>
    <row r="162" spans="1:10" s="671" customFormat="1">
      <c r="A162" s="676"/>
      <c r="B162" s="573" t="s">
        <v>494</v>
      </c>
      <c r="C162" s="587"/>
      <c r="D162" s="588"/>
      <c r="E162" s="576"/>
      <c r="F162" s="577"/>
      <c r="G162" s="578"/>
      <c r="H162" s="579"/>
      <c r="I162" s="614"/>
      <c r="J162" s="681"/>
    </row>
    <row r="163" spans="1:10" s="671" customFormat="1">
      <c r="A163" s="676"/>
      <c r="B163" s="580" t="s">
        <v>1133</v>
      </c>
      <c r="C163" s="581"/>
      <c r="D163" s="649"/>
      <c r="E163" s="582" t="s">
        <v>1600</v>
      </c>
      <c r="F163" s="582" t="s">
        <v>1302</v>
      </c>
      <c r="G163" s="582" t="s">
        <v>1596</v>
      </c>
      <c r="H163" s="585" t="s">
        <v>1485</v>
      </c>
      <c r="I163" s="614"/>
      <c r="J163" s="681"/>
    </row>
    <row r="164" spans="1:10" s="671" customFormat="1">
      <c r="A164" s="676"/>
      <c r="B164" s="566"/>
      <c r="C164" s="567"/>
      <c r="D164" s="589"/>
      <c r="E164" s="595"/>
      <c r="F164" s="539" t="s">
        <v>499</v>
      </c>
      <c r="G164" s="526" t="s">
        <v>500</v>
      </c>
      <c r="H164" s="529" t="s">
        <v>501</v>
      </c>
      <c r="I164" s="614"/>
      <c r="J164" s="681"/>
    </row>
    <row r="165" spans="1:10" s="671" customFormat="1">
      <c r="A165" s="676">
        <v>20</v>
      </c>
      <c r="B165" s="540">
        <f>INDEX('MANO DE OBRA'!$C$41:$C$60,A165)</f>
        <v>0</v>
      </c>
      <c r="C165" s="521"/>
      <c r="D165" s="541"/>
      <c r="E165" s="531">
        <f>INDEX('MANO DE OBRA'!$B$41:$B$60,A165)</f>
        <v>0</v>
      </c>
      <c r="F165" s="542">
        <f>+F153+F154</f>
        <v>0</v>
      </c>
      <c r="G165" s="542"/>
      <c r="H165" s="460">
        <f>F165*G165</f>
        <v>0</v>
      </c>
      <c r="I165" s="614"/>
      <c r="J165" s="681"/>
    </row>
    <row r="166" spans="1:10" s="671" customFormat="1">
      <c r="A166" s="676">
        <v>20</v>
      </c>
      <c r="B166" s="540">
        <f>INDEX('MANO DE OBRA'!$C$41:$C$60,A166)</f>
        <v>0</v>
      </c>
      <c r="C166" s="521"/>
      <c r="D166" s="541"/>
      <c r="E166" s="531">
        <f>INDEX('MANO DE OBRA'!$B$41:$B$60,A166)</f>
        <v>0</v>
      </c>
      <c r="F166" s="542">
        <f>+F156+F157+F158</f>
        <v>0</v>
      </c>
      <c r="G166" s="542"/>
      <c r="H166" s="543">
        <f>ROUND(F166*G166,3)</f>
        <v>0</v>
      </c>
      <c r="I166" s="614"/>
      <c r="J166" s="681"/>
    </row>
    <row r="167" spans="1:10" s="671" customFormat="1">
      <c r="A167" s="676">
        <v>20</v>
      </c>
      <c r="B167" s="540">
        <f>INDEX('MANO DE OBRA'!$C$41:$C$60,A167)</f>
        <v>0</v>
      </c>
      <c r="C167" s="521"/>
      <c r="D167" s="541"/>
      <c r="E167" s="531">
        <f>INDEX('MANO DE OBRA'!$B$41:$B$60,A167)</f>
        <v>0</v>
      </c>
      <c r="F167" s="542">
        <f>+F152</f>
        <v>0</v>
      </c>
      <c r="G167" s="542"/>
      <c r="H167" s="543">
        <f>ROUND(F167*G167,3)</f>
        <v>0</v>
      </c>
      <c r="I167" s="614"/>
      <c r="J167" s="681"/>
    </row>
    <row r="168" spans="1:10" s="671" customFormat="1">
      <c r="A168" s="680"/>
      <c r="B168" s="571" t="s">
        <v>1350</v>
      </c>
      <c r="C168" s="597"/>
      <c r="D168" s="659"/>
      <c r="E168" s="598"/>
      <c r="F168" s="599"/>
      <c r="G168" s="590"/>
      <c r="H168" s="572">
        <f>ROUND(SUM(H165:H167),4)</f>
        <v>0</v>
      </c>
      <c r="I168" s="614"/>
      <c r="J168" s="681"/>
    </row>
    <row r="169" spans="1:10" s="671" customFormat="1">
      <c r="A169" s="680"/>
      <c r="B169" s="554"/>
      <c r="C169" s="554"/>
      <c r="D169" s="596"/>
      <c r="E169" s="600" t="s">
        <v>495</v>
      </c>
      <c r="F169" s="601"/>
      <c r="G169" s="601"/>
      <c r="H169" s="602">
        <f>ROUND(SUM(H168,H161,H148,H137),4)</f>
        <v>250</v>
      </c>
      <c r="I169" s="614"/>
      <c r="J169" s="681"/>
    </row>
    <row r="170" spans="1:10" s="671" customFormat="1">
      <c r="A170" s="680"/>
      <c r="B170" s="554"/>
      <c r="C170" s="554"/>
      <c r="D170" s="596"/>
      <c r="E170" s="603" t="s">
        <v>177</v>
      </c>
      <c r="F170" s="604"/>
      <c r="G170" s="660">
        <f>(FORMATO!$C$37)</f>
        <v>0.2</v>
      </c>
      <c r="H170" s="602">
        <f>ROUND(H169*G170,2)</f>
        <v>50</v>
      </c>
      <c r="I170" s="614"/>
      <c r="J170" s="681"/>
    </row>
    <row r="171" spans="1:10" s="671" customFormat="1">
      <c r="A171" s="680"/>
      <c r="B171" s="554"/>
      <c r="C171" s="554"/>
      <c r="D171" s="596"/>
      <c r="E171" s="603" t="s">
        <v>178</v>
      </c>
      <c r="F171" s="604"/>
      <c r="G171" s="605"/>
      <c r="H171" s="606"/>
      <c r="I171" s="614"/>
      <c r="J171" s="681"/>
    </row>
    <row r="172" spans="1:10" s="671" customFormat="1">
      <c r="A172" s="680"/>
      <c r="B172" s="554"/>
      <c r="C172" s="554"/>
      <c r="D172" s="596"/>
      <c r="E172" s="603" t="s">
        <v>496</v>
      </c>
      <c r="F172" s="607"/>
      <c r="G172" s="607"/>
      <c r="H172" s="606">
        <f>ROUND(SUM(H169:H170),4)</f>
        <v>300</v>
      </c>
      <c r="I172" s="614"/>
      <c r="J172" s="681"/>
    </row>
    <row r="173" spans="1:10" s="671" customFormat="1" ht="16.2" thickBot="1">
      <c r="A173" s="680"/>
      <c r="B173" s="785" t="str">
        <f>(FORMATO!$C$8)</f>
        <v>PAJAN, AGOSTO DE 2025</v>
      </c>
      <c r="C173" s="554"/>
      <c r="D173" s="596"/>
      <c r="E173" s="544">
        <f>+'  ANALISIS  '!A856442</f>
        <v>0</v>
      </c>
      <c r="F173" s="545"/>
      <c r="G173" s="545" t="s">
        <v>504</v>
      </c>
      <c r="H173" s="613">
        <f>ROUND(H172,2)</f>
        <v>300</v>
      </c>
      <c r="I173" s="614"/>
      <c r="J173" s="681"/>
    </row>
    <row r="174" spans="1:10" s="671" customFormat="1" ht="13.8" thickTop="1">
      <c r="A174" s="546"/>
      <c r="B174" s="521"/>
      <c r="C174" s="547"/>
      <c r="D174" s="548"/>
      <c r="E174" s="549"/>
      <c r="F174" s="549"/>
      <c r="G174" s="549"/>
      <c r="H174" s="550"/>
      <c r="I174" s="614"/>
      <c r="J174" s="681"/>
    </row>
    <row r="175" spans="1:10" s="671" customFormat="1">
      <c r="A175" s="546"/>
      <c r="B175" s="796"/>
      <c r="C175" s="547"/>
      <c r="D175" s="548"/>
      <c r="E175" s="549"/>
      <c r="F175" s="549"/>
      <c r="G175" s="549"/>
      <c r="H175" s="550"/>
      <c r="I175" s="614"/>
      <c r="J175" s="681"/>
    </row>
    <row r="176" spans="1:10" s="671" customFormat="1">
      <c r="A176" s="546"/>
      <c r="B176" s="521"/>
      <c r="C176" s="547"/>
      <c r="D176" s="548"/>
      <c r="E176" s="549"/>
      <c r="F176" s="549"/>
      <c r="G176" s="549"/>
      <c r="H176" s="550"/>
      <c r="I176" s="614"/>
      <c r="J176" s="681"/>
    </row>
    <row r="177" spans="1:10" s="671" customFormat="1" ht="15.6">
      <c r="A177" s="680"/>
      <c r="B177" s="796"/>
      <c r="C177" s="554"/>
      <c r="D177" s="666"/>
      <c r="E177" s="664"/>
      <c r="F177" s="663"/>
      <c r="G177" s="663"/>
      <c r="H177" s="665"/>
      <c r="I177" s="614"/>
      <c r="J177" s="681"/>
    </row>
    <row r="178" spans="1:10" s="671" customFormat="1" ht="15.6">
      <c r="A178" s="680"/>
      <c r="B178" s="796"/>
      <c r="C178" s="554"/>
      <c r="D178" s="666"/>
      <c r="E178" s="664"/>
      <c r="F178" s="663"/>
      <c r="G178" s="663"/>
      <c r="H178" s="665"/>
      <c r="I178" s="614"/>
      <c r="J178" s="681"/>
    </row>
    <row r="179" spans="1:10" s="671" customFormat="1">
      <c r="A179" s="546"/>
      <c r="B179" s="796"/>
      <c r="C179" s="653"/>
      <c r="D179" s="654"/>
      <c r="E179" s="655"/>
      <c r="F179" s="655"/>
      <c r="G179" s="655"/>
      <c r="H179" s="611"/>
      <c r="I179" s="614"/>
      <c r="J179" s="641"/>
    </row>
    <row r="180" spans="1:10" s="671" customFormat="1">
      <c r="A180" s="546"/>
      <c r="B180" s="870"/>
      <c r="C180" s="870"/>
      <c r="D180" s="870"/>
      <c r="E180" s="870"/>
      <c r="F180" s="870"/>
      <c r="G180" s="870"/>
      <c r="H180" s="870"/>
      <c r="I180" s="614"/>
      <c r="J180" s="681"/>
    </row>
    <row r="181" spans="1:10" s="671" customFormat="1">
      <c r="A181" s="553"/>
      <c r="B181" s="517"/>
      <c r="C181" s="517"/>
      <c r="D181" s="520"/>
      <c r="E181" s="517"/>
      <c r="F181" s="517"/>
      <c r="G181" s="517"/>
      <c r="H181" s="518"/>
      <c r="I181" s="614"/>
      <c r="J181" s="681"/>
    </row>
    <row r="182" spans="1:10" s="681" customFormat="1" ht="17.399999999999999">
      <c r="A182" s="680"/>
      <c r="B182" s="680"/>
      <c r="C182" s="871" t="s">
        <v>1891</v>
      </c>
      <c r="D182" s="871"/>
      <c r="E182" s="871"/>
      <c r="F182" s="871"/>
      <c r="G182" s="871"/>
      <c r="H182" s="680"/>
      <c r="I182" s="669"/>
    </row>
    <row r="183" spans="1:10" s="671" customFormat="1" ht="17.399999999999999">
      <c r="A183" s="680"/>
      <c r="B183" s="554"/>
      <c r="C183" s="872" t="s">
        <v>1892</v>
      </c>
      <c r="D183" s="872"/>
      <c r="E183" s="872"/>
      <c r="F183" s="872"/>
      <c r="G183" s="872"/>
      <c r="H183" s="680"/>
      <c r="I183" s="614"/>
      <c r="J183" s="681"/>
    </row>
    <row r="184" spans="1:10" s="671" customFormat="1" ht="14.4">
      <c r="A184" s="680"/>
      <c r="B184" s="554"/>
      <c r="C184" s="873"/>
      <c r="D184" s="873"/>
      <c r="E184" s="873"/>
      <c r="F184" s="873"/>
      <c r="G184" s="873"/>
      <c r="H184" s="680"/>
      <c r="I184" s="614"/>
      <c r="J184" s="681"/>
    </row>
    <row r="185" spans="1:10" s="671" customFormat="1" ht="13.8" thickBot="1">
      <c r="A185" s="680"/>
      <c r="B185" s="554"/>
      <c r="C185" s="554"/>
      <c r="D185" s="649"/>
      <c r="E185" s="554"/>
      <c r="F185" s="554"/>
      <c r="G185" s="554"/>
      <c r="H185" s="680"/>
      <c r="I185" s="614"/>
      <c r="J185" s="681"/>
    </row>
    <row r="186" spans="1:10" s="671" customFormat="1" ht="13.8" thickBot="1">
      <c r="A186" s="680"/>
      <c r="B186" s="796"/>
      <c r="C186" s="874" t="str">
        <f>+FORMATO!$J$13</f>
        <v>ANÁLISIS DE PRECIOS UNITARIOS</v>
      </c>
      <c r="D186" s="875" t="s">
        <v>687</v>
      </c>
      <c r="E186" s="875"/>
      <c r="F186" s="875"/>
      <c r="G186" s="675" t="str">
        <f>+FORMATO!$J$14</f>
        <v>ITEM</v>
      </c>
      <c r="H186" s="716">
        <f>+PRESUPUESTO!A17</f>
        <v>4</v>
      </c>
      <c r="I186" s="614"/>
      <c r="J186" s="681"/>
    </row>
    <row r="187" spans="1:10" s="671" customFormat="1">
      <c r="A187" s="522"/>
      <c r="B187" s="673" t="str">
        <f>FORMATO!$B$4</f>
        <v>RUBRO:</v>
      </c>
      <c r="C187" s="876" t="str">
        <f>+PRESUPUESTO!B17</f>
        <v xml:space="preserve">ENLUCIDO  EXTERIOR .E= 2,0 CM </v>
      </c>
      <c r="D187" s="877"/>
      <c r="E187" s="877"/>
      <c r="F187" s="877"/>
      <c r="G187" s="675" t="str">
        <f>+FORMATO!$J$15</f>
        <v>UNIDAD</v>
      </c>
      <c r="H187" s="674" t="str">
        <f>+PRESUPUESTO!C17</f>
        <v>M2</v>
      </c>
      <c r="I187" s="614"/>
      <c r="J187" s="681"/>
    </row>
    <row r="188" spans="1:10" s="671" customFormat="1">
      <c r="A188" s="522"/>
      <c r="B188" s="673" t="str">
        <f>FORMATO!$B$5</f>
        <v>ELABORADO:</v>
      </c>
      <c r="C188" s="796">
        <f>(FORMATO!$C$5)</f>
        <v>0</v>
      </c>
      <c r="D188" s="656"/>
      <c r="E188" s="657"/>
      <c r="F188" s="657"/>
      <c r="G188" s="675" t="str">
        <f>+FORMATO!$J$16</f>
        <v>REND.</v>
      </c>
      <c r="H188" s="642">
        <f>+ROUND(8/12.32,4)</f>
        <v>0.64939999999999998</v>
      </c>
      <c r="I188" s="614"/>
      <c r="J188" s="681"/>
    </row>
    <row r="189" spans="1:10" s="671" customFormat="1">
      <c r="A189" s="525"/>
      <c r="B189" s="673" t="str">
        <f>FORMATO!$B$9</f>
        <v xml:space="preserve">PROYECTO: </v>
      </c>
      <c r="C189" s="878" t="str">
        <f>+C129</f>
        <v>MANTENIMIENTO INTEGRAL DE LA COMPAÑIA DE CUERPO DE BOMBERO CASCOL PERTENECIENTE AL CANTON PAJAN</v>
      </c>
      <c r="D189" s="879"/>
      <c r="E189" s="879"/>
      <c r="F189" s="879"/>
      <c r="G189" s="879"/>
      <c r="H189" s="879"/>
      <c r="I189" s="622">
        <f>+H233</f>
        <v>11.75</v>
      </c>
      <c r="J189" s="641"/>
    </row>
    <row r="190" spans="1:10" s="671" customFormat="1" ht="13.8" thickBot="1">
      <c r="A190" s="522"/>
      <c r="B190" s="555" t="s">
        <v>689</v>
      </c>
      <c r="C190" s="555"/>
      <c r="D190" s="556"/>
      <c r="E190" s="557"/>
      <c r="F190" s="558"/>
      <c r="G190" s="558"/>
      <c r="H190" s="559"/>
      <c r="I190" s="614"/>
      <c r="J190" s="681"/>
    </row>
    <row r="191" spans="1:10" s="671" customFormat="1" ht="13.8" thickTop="1">
      <c r="A191" s="522"/>
      <c r="B191" s="560" t="s">
        <v>1133</v>
      </c>
      <c r="C191" s="767"/>
      <c r="D191" s="562" t="s">
        <v>1302</v>
      </c>
      <c r="E191" s="563" t="s">
        <v>1596</v>
      </c>
      <c r="F191" s="678" t="s">
        <v>1597</v>
      </c>
      <c r="G191" s="564" t="s">
        <v>1598</v>
      </c>
      <c r="H191" s="565" t="s">
        <v>1485</v>
      </c>
      <c r="I191" s="614"/>
      <c r="J191" s="640"/>
    </row>
    <row r="192" spans="1:10" s="671" customFormat="1">
      <c r="A192" s="522"/>
      <c r="B192" s="566"/>
      <c r="C192" s="567"/>
      <c r="D192" s="526" t="s">
        <v>499</v>
      </c>
      <c r="E192" s="527" t="s">
        <v>500</v>
      </c>
      <c r="F192" s="528" t="s">
        <v>501</v>
      </c>
      <c r="G192" s="528" t="s">
        <v>1599</v>
      </c>
      <c r="H192" s="529" t="s">
        <v>502</v>
      </c>
      <c r="I192" s="614"/>
      <c r="J192" s="681"/>
    </row>
    <row r="193" spans="1:10" s="671" customFormat="1">
      <c r="A193" s="676">
        <v>1600</v>
      </c>
      <c r="B193" s="568" t="s">
        <v>1632</v>
      </c>
      <c r="C193" s="796"/>
      <c r="D193" s="645"/>
      <c r="E193" s="535"/>
      <c r="F193" s="672"/>
      <c r="G193" s="533"/>
      <c r="H193" s="569">
        <f>ROUND(H208*0.05,3)</f>
        <v>0.43099999999999999</v>
      </c>
      <c r="I193" s="614"/>
      <c r="J193" s="681"/>
    </row>
    <row r="194" spans="1:10" s="671" customFormat="1">
      <c r="A194" s="676">
        <v>1519</v>
      </c>
      <c r="B194" s="530" t="str">
        <f>INDEX(MATERIALES!$D$5:$D$1604,A194)</f>
        <v>Andamio</v>
      </c>
      <c r="C194" s="521"/>
      <c r="D194" s="531">
        <v>1</v>
      </c>
      <c r="E194" s="532">
        <f>INDEX(MATERIALES!$F$5:$F$1604,A194)</f>
        <v>0.3</v>
      </c>
      <c r="F194" s="459">
        <f>ROUND(E194*D194,3)</f>
        <v>0.3</v>
      </c>
      <c r="G194" s="535">
        <f>+H188</f>
        <v>0.64939999999999998</v>
      </c>
      <c r="H194" s="534">
        <f>ROUND(F194*G194,3)</f>
        <v>0.19500000000000001</v>
      </c>
      <c r="I194" s="614"/>
      <c r="J194" s="681"/>
    </row>
    <row r="195" spans="1:10" s="671" customFormat="1">
      <c r="A195" s="676">
        <v>1600</v>
      </c>
      <c r="B195" s="530">
        <f>INDEX(MATERIALES!$D$5:$D$1604,A195)</f>
        <v>0</v>
      </c>
      <c r="C195" s="521"/>
      <c r="D195" s="531"/>
      <c r="E195" s="532">
        <f>INDEX(MATERIALES!$F$5:$F$1604,A195)</f>
        <v>0</v>
      </c>
      <c r="F195" s="459">
        <f>ROUND(E195*D195,3)</f>
        <v>0</v>
      </c>
      <c r="G195" s="535"/>
      <c r="H195" s="570">
        <f>ROUND(F195*G195,3)</f>
        <v>0</v>
      </c>
      <c r="I195" s="614"/>
      <c r="J195" s="681"/>
    </row>
    <row r="196" spans="1:10" s="671" customFormat="1">
      <c r="A196" s="676">
        <v>1600</v>
      </c>
      <c r="B196" s="530">
        <f>INDEX(MATERIALES!$D$5:$D$1604,A196)</f>
        <v>0</v>
      </c>
      <c r="C196" s="521"/>
      <c r="D196" s="531"/>
      <c r="E196" s="532">
        <f>INDEX(MATERIALES!$F$5:$F$1604,A196)</f>
        <v>0</v>
      </c>
      <c r="F196" s="459">
        <f>ROUND(E196*D196,3)</f>
        <v>0</v>
      </c>
      <c r="G196" s="535"/>
      <c r="H196" s="570">
        <f>ROUND(F196*G196,3)</f>
        <v>0</v>
      </c>
      <c r="I196" s="614"/>
      <c r="J196" s="681"/>
    </row>
    <row r="197" spans="1:10" s="671" customFormat="1">
      <c r="A197" s="676">
        <v>1600</v>
      </c>
      <c r="B197" s="571" t="s">
        <v>1348</v>
      </c>
      <c r="C197" s="796"/>
      <c r="D197" s="645">
        <v>0</v>
      </c>
      <c r="E197" s="535"/>
      <c r="F197" s="672">
        <f>ROUND(E197*D197,3)</f>
        <v>0</v>
      </c>
      <c r="G197" s="536">
        <v>0</v>
      </c>
      <c r="H197" s="572">
        <f>ROUND(SUM(H193:H196),2)</f>
        <v>0.63</v>
      </c>
      <c r="I197" s="614"/>
      <c r="J197" s="681"/>
    </row>
    <row r="198" spans="1:10" s="671" customFormat="1">
      <c r="A198" s="676"/>
      <c r="B198" s="573" t="s">
        <v>1135</v>
      </c>
      <c r="C198" s="574"/>
      <c r="D198" s="575"/>
      <c r="E198" s="576"/>
      <c r="F198" s="577"/>
      <c r="G198" s="578"/>
      <c r="H198" s="579"/>
      <c r="I198" s="614"/>
      <c r="J198" s="681"/>
    </row>
    <row r="199" spans="1:10" s="671" customFormat="1">
      <c r="A199" s="676"/>
      <c r="B199" s="580" t="s">
        <v>1133</v>
      </c>
      <c r="C199" s="581"/>
      <c r="D199" s="582" t="s">
        <v>1302</v>
      </c>
      <c r="E199" s="583" t="s">
        <v>961</v>
      </c>
      <c r="F199" s="583" t="s">
        <v>1597</v>
      </c>
      <c r="G199" s="584" t="s">
        <v>1598</v>
      </c>
      <c r="H199" s="585" t="s">
        <v>1485</v>
      </c>
      <c r="I199" s="614"/>
      <c r="J199" s="681"/>
    </row>
    <row r="200" spans="1:10" s="671" customFormat="1">
      <c r="A200" s="676"/>
      <c r="B200" s="566"/>
      <c r="C200" s="567"/>
      <c r="D200" s="526" t="s">
        <v>499</v>
      </c>
      <c r="E200" s="528" t="s">
        <v>500</v>
      </c>
      <c r="F200" s="528" t="s">
        <v>501</v>
      </c>
      <c r="G200" s="528" t="s">
        <v>1599</v>
      </c>
      <c r="H200" s="529" t="s">
        <v>502</v>
      </c>
      <c r="I200" s="614"/>
      <c r="J200" s="681"/>
    </row>
    <row r="201" spans="1:10" s="671" customFormat="1">
      <c r="A201" s="676">
        <v>3</v>
      </c>
      <c r="B201" s="568" t="str">
        <f>INDEX('[2]MANO DE OBRA'!$C$5:$C$38,A201)</f>
        <v>Albañil  (estr.ocp. D2) cat III</v>
      </c>
      <c r="C201" s="586"/>
      <c r="D201" s="646">
        <v>1</v>
      </c>
      <c r="E201" s="537">
        <f>INDEX('MANO DE OBRA'!$F$5:$F$38,A201)</f>
        <v>4.28</v>
      </c>
      <c r="F201" s="616">
        <f>ROUND(E201*D201,4)</f>
        <v>4.28</v>
      </c>
      <c r="G201" s="538">
        <f>+H188</f>
        <v>0.64939999999999998</v>
      </c>
      <c r="H201" s="569">
        <f>ROUND(F201*G201,3)</f>
        <v>2.7789999999999999</v>
      </c>
      <c r="I201" s="614"/>
      <c r="J201" s="681"/>
    </row>
    <row r="202" spans="1:10" s="671" customFormat="1">
      <c r="A202" s="676">
        <v>1</v>
      </c>
      <c r="B202" s="568" t="str">
        <f>INDEX('[2]MANO DE OBRA'!$C$5:$C$38,A202)</f>
        <v>Peon  (estr.ocp. E2)</v>
      </c>
      <c r="C202" s="586"/>
      <c r="D202" s="646">
        <v>1</v>
      </c>
      <c r="E202" s="532">
        <f>INDEX('MANO DE OBRA'!$F$5:$F$38,A202)</f>
        <v>4.2300000000000004</v>
      </c>
      <c r="F202" s="616">
        <f>ROUND(E202*D202,4)</f>
        <v>4.2300000000000004</v>
      </c>
      <c r="G202" s="535">
        <f>H188</f>
        <v>0.64939999999999998</v>
      </c>
      <c r="H202" s="569">
        <f>ROUND(F202*G202,3)</f>
        <v>2.7469999999999999</v>
      </c>
      <c r="I202" s="614"/>
      <c r="J202" s="681"/>
    </row>
    <row r="203" spans="1:10" s="671" customFormat="1">
      <c r="A203" s="676">
        <v>11</v>
      </c>
      <c r="B203" s="568" t="str">
        <f>INDEX('[2]MANO DE OBRA'!$C$5:$C$38,A203)</f>
        <v>Maestro   (estr.ocp. C1)</v>
      </c>
      <c r="C203" s="586"/>
      <c r="D203" s="646">
        <v>1</v>
      </c>
      <c r="E203" s="532">
        <f>INDEX('MANO DE OBRA'!$F$5:$F$38,A203)</f>
        <v>4.75</v>
      </c>
      <c r="F203" s="616">
        <f>ROUND(E203*D203,4)</f>
        <v>4.75</v>
      </c>
      <c r="G203" s="535">
        <f>+G202</f>
        <v>0.64939999999999998</v>
      </c>
      <c r="H203" s="569">
        <f>ROUND(F203*G203,3)</f>
        <v>3.085</v>
      </c>
      <c r="I203" s="614"/>
      <c r="J203" s="681"/>
    </row>
    <row r="204" spans="1:10" s="671" customFormat="1">
      <c r="A204" s="676">
        <v>34</v>
      </c>
      <c r="B204" s="568">
        <f>INDEX('[2]MANO DE OBRA'!$C$5:$C$38,A204)</f>
        <v>0</v>
      </c>
      <c r="C204" s="586"/>
      <c r="D204" s="646"/>
      <c r="E204" s="532">
        <f>INDEX('MANO DE OBRA'!$F$5:$F$38,A204)</f>
        <v>0</v>
      </c>
      <c r="F204" s="616">
        <f>ROUND(E204*D204,4)</f>
        <v>0</v>
      </c>
      <c r="G204" s="535"/>
      <c r="H204" s="569">
        <f>ROUND(F204*G204,3)</f>
        <v>0</v>
      </c>
      <c r="I204" s="614"/>
      <c r="J204" s="681"/>
    </row>
    <row r="205" spans="1:10" s="671" customFormat="1">
      <c r="A205" s="676">
        <v>34</v>
      </c>
      <c r="B205" s="568">
        <f>INDEX('[2]MANO DE OBRA'!$C$5:$C$38,A205)</f>
        <v>0</v>
      </c>
      <c r="C205" s="586"/>
      <c r="D205" s="646"/>
      <c r="E205" s="532">
        <f>INDEX('MANO DE OBRA'!$F$5:$F$38,A205)</f>
        <v>0</v>
      </c>
      <c r="F205" s="616">
        <f>ROUND(E205*D205,4)</f>
        <v>0</v>
      </c>
      <c r="G205" s="535"/>
      <c r="H205" s="569">
        <f>ROUND(F205*G205,4)</f>
        <v>0</v>
      </c>
      <c r="I205" s="614"/>
      <c r="J205" s="681"/>
    </row>
    <row r="206" spans="1:10" s="671" customFormat="1">
      <c r="A206" s="676">
        <v>34</v>
      </c>
      <c r="B206" s="568"/>
      <c r="C206" s="586"/>
      <c r="D206" s="647"/>
      <c r="E206" s="535"/>
      <c r="F206" s="616"/>
      <c r="G206" s="535"/>
      <c r="H206" s="569">
        <f>ROUND(F206*G206,4)</f>
        <v>0</v>
      </c>
      <c r="I206" s="614"/>
      <c r="J206" s="681"/>
    </row>
    <row r="207" spans="1:10" s="671" customFormat="1">
      <c r="A207" s="676">
        <v>34</v>
      </c>
      <c r="B207" s="568"/>
      <c r="C207" s="586"/>
      <c r="D207" s="647"/>
      <c r="E207" s="535"/>
      <c r="F207" s="616"/>
      <c r="G207" s="535"/>
      <c r="H207" s="569">
        <f>ROUND(F207*G207,4)</f>
        <v>0</v>
      </c>
      <c r="I207" s="614"/>
      <c r="J207" s="681"/>
    </row>
    <row r="208" spans="1:10" s="671" customFormat="1">
      <c r="A208" s="676">
        <v>34</v>
      </c>
      <c r="B208" s="571" t="s">
        <v>1202</v>
      </c>
      <c r="C208" s="796"/>
      <c r="D208" s="617">
        <v>0</v>
      </c>
      <c r="E208" s="536"/>
      <c r="F208" s="616">
        <f>ROUND(E208*D208,3)</f>
        <v>0</v>
      </c>
      <c r="G208" s="536">
        <v>0</v>
      </c>
      <c r="H208" s="572">
        <f>ROUND(SUM(H201:H207),2)</f>
        <v>8.61</v>
      </c>
      <c r="I208" s="614"/>
      <c r="J208" s="681"/>
    </row>
    <row r="209" spans="1:13" s="671" customFormat="1">
      <c r="A209" s="676"/>
      <c r="B209" s="573" t="s">
        <v>493</v>
      </c>
      <c r="C209" s="587"/>
      <c r="D209" s="588"/>
      <c r="E209" s="576"/>
      <c r="F209" s="577"/>
      <c r="G209" s="578"/>
      <c r="H209" s="579"/>
      <c r="I209" s="614"/>
      <c r="J209" s="681"/>
    </row>
    <row r="210" spans="1:13" s="671" customFormat="1">
      <c r="A210" s="676"/>
      <c r="B210" s="580" t="s">
        <v>1133</v>
      </c>
      <c r="C210" s="581"/>
      <c r="D210" s="649"/>
      <c r="E210" s="583" t="s">
        <v>1600</v>
      </c>
      <c r="F210" s="583" t="s">
        <v>1302</v>
      </c>
      <c r="G210" s="583" t="s">
        <v>960</v>
      </c>
      <c r="H210" s="585" t="s">
        <v>1485</v>
      </c>
      <c r="I210" s="614"/>
      <c r="J210" s="681"/>
    </row>
    <row r="211" spans="1:13" s="671" customFormat="1">
      <c r="A211" s="676"/>
      <c r="B211" s="566"/>
      <c r="C211" s="567"/>
      <c r="D211" s="589"/>
      <c r="E211" s="590"/>
      <c r="F211" s="527" t="s">
        <v>499</v>
      </c>
      <c r="G211" s="528" t="s">
        <v>500</v>
      </c>
      <c r="H211" s="529" t="s">
        <v>501</v>
      </c>
      <c r="I211" s="614"/>
      <c r="J211" s="681"/>
    </row>
    <row r="212" spans="1:13" s="671" customFormat="1">
      <c r="A212" s="676">
        <v>282</v>
      </c>
      <c r="B212" s="658" t="str">
        <f>INDEX(MATERIALES!$D$5:$D$1604,A212)</f>
        <v>Cemento tipo I(50 Kg)</v>
      </c>
      <c r="C212" s="591"/>
      <c r="D212" s="592"/>
      <c r="E212" s="677" t="str">
        <f>INDEX([2]MATERIALES!$E$5:$E$1604,A212)</f>
        <v>kg</v>
      </c>
      <c r="F212" s="679">
        <v>1.6E-2</v>
      </c>
      <c r="G212" s="535">
        <f>INDEX(MATERIALES!$F$5:$F$1604,A212)</f>
        <v>0.156</v>
      </c>
      <c r="H212" s="593">
        <f>ROUND(F212*G212,4)</f>
        <v>2.5000000000000001E-3</v>
      </c>
      <c r="I212" s="614"/>
      <c r="J212" s="681"/>
    </row>
    <row r="213" spans="1:13" s="671" customFormat="1">
      <c r="A213" s="676">
        <v>295</v>
      </c>
      <c r="B213" s="658" t="str">
        <f>INDEX(MATERIALES!$D$5:$D$1604,A213)</f>
        <v>Arena gruesa</v>
      </c>
      <c r="C213" s="591"/>
      <c r="D213" s="592"/>
      <c r="E213" s="677" t="str">
        <f>INDEX([2]MATERIALES!$E$5:$E$1604,A213)</f>
        <v>m3</v>
      </c>
      <c r="F213" s="679">
        <v>0.03</v>
      </c>
      <c r="G213" s="535">
        <f>INDEX(MATERIALES!$F$5:$F$1604,A213)</f>
        <v>11.25</v>
      </c>
      <c r="H213" s="593">
        <f t="shared" ref="H213:H220" si="3">ROUND(F213*G213,3)</f>
        <v>0.33800000000000002</v>
      </c>
      <c r="I213" s="614"/>
      <c r="J213" s="681"/>
      <c r="L213" s="671">
        <v>4</v>
      </c>
      <c r="M213" s="671">
        <v>13</v>
      </c>
    </row>
    <row r="214" spans="1:13" s="671" customFormat="1">
      <c r="A214" s="623">
        <v>296</v>
      </c>
      <c r="B214" s="658" t="str">
        <f>INDEX(MATERIALES!$D$5:$D$1604,A214)</f>
        <v>Agua(100 m3)</v>
      </c>
      <c r="C214" s="591"/>
      <c r="D214" s="592"/>
      <c r="E214" s="677" t="str">
        <f>INDEX([2]MATERIALES!$E$5:$E$1604,A214)</f>
        <v>m3</v>
      </c>
      <c r="F214" s="679">
        <v>0.01</v>
      </c>
      <c r="G214" s="535">
        <f>INDEX(MATERIALES!$F$5:$F$1604,A214)</f>
        <v>1.08</v>
      </c>
      <c r="H214" s="593">
        <f t="shared" si="3"/>
        <v>1.0999999999999999E-2</v>
      </c>
      <c r="I214" s="614"/>
      <c r="J214" s="681"/>
      <c r="L214" s="671">
        <v>0.25</v>
      </c>
      <c r="M214" s="671">
        <f>((L214*M213)/L213)</f>
        <v>0.8125</v>
      </c>
    </row>
    <row r="215" spans="1:13" s="671" customFormat="1">
      <c r="A215" s="623">
        <v>1600</v>
      </c>
      <c r="B215" s="658" t="s">
        <v>1940</v>
      </c>
      <c r="C215" s="591"/>
      <c r="D215" s="592"/>
      <c r="E215" s="677" t="s">
        <v>1541</v>
      </c>
      <c r="F215" s="679">
        <v>0.25</v>
      </c>
      <c r="G215" s="535">
        <v>0.81</v>
      </c>
      <c r="H215" s="593">
        <f t="shared" si="3"/>
        <v>0.20300000000000001</v>
      </c>
      <c r="I215" s="614"/>
      <c r="J215" s="681"/>
    </row>
    <row r="216" spans="1:13" s="671" customFormat="1">
      <c r="A216" s="623">
        <v>1600</v>
      </c>
      <c r="B216" s="658">
        <f>INDEX(MATERIALES!$D$5:$D$1604,A216)</f>
        <v>0</v>
      </c>
      <c r="C216" s="591"/>
      <c r="D216" s="592"/>
      <c r="E216" s="677">
        <f>INDEX([2]MATERIALES!$E$5:$E$1604,A216)</f>
        <v>0</v>
      </c>
      <c r="F216" s="679"/>
      <c r="G216" s="535">
        <f>INDEX([2]MATERIALES!$F$5:$F$1604,A216)</f>
        <v>0</v>
      </c>
      <c r="H216" s="593">
        <f t="shared" si="3"/>
        <v>0</v>
      </c>
      <c r="I216" s="614"/>
      <c r="J216" s="681"/>
    </row>
    <row r="217" spans="1:13" s="671" customFormat="1">
      <c r="A217" s="623">
        <v>1600</v>
      </c>
      <c r="B217" s="658">
        <f>INDEX(MATERIALES!$D$5:$D$1604,A217)</f>
        <v>0</v>
      </c>
      <c r="C217" s="591"/>
      <c r="D217" s="592"/>
      <c r="E217" s="677">
        <f>INDEX([2]MATERIALES!$E$5:$E$1604,A217)</f>
        <v>0</v>
      </c>
      <c r="F217" s="679"/>
      <c r="G217" s="535">
        <f>INDEX([2]MATERIALES!$F$5:$F$1604,A217)</f>
        <v>0</v>
      </c>
      <c r="H217" s="593">
        <f t="shared" si="3"/>
        <v>0</v>
      </c>
      <c r="I217" s="614"/>
      <c r="J217" s="681"/>
    </row>
    <row r="218" spans="1:13" s="671" customFormat="1">
      <c r="A218" s="623">
        <v>1600</v>
      </c>
      <c r="B218" s="658">
        <f>INDEX(MATERIALES!$D$5:$D$1604,A218)</f>
        <v>0</v>
      </c>
      <c r="C218" s="591"/>
      <c r="D218" s="592"/>
      <c r="E218" s="677">
        <f>INDEX([2]MATERIALES!$E$5:$E$1604,A218)</f>
        <v>0</v>
      </c>
      <c r="F218" s="679"/>
      <c r="G218" s="535">
        <f>INDEX([2]MATERIALES!$F$5:$F$1604,A218)</f>
        <v>0</v>
      </c>
      <c r="H218" s="593">
        <f t="shared" si="3"/>
        <v>0</v>
      </c>
      <c r="I218" s="614"/>
      <c r="J218" s="681"/>
    </row>
    <row r="219" spans="1:13" s="671" customFormat="1">
      <c r="A219" s="623">
        <v>1600</v>
      </c>
      <c r="B219" s="658">
        <f>INDEX(MATERIALES!$D$5:$D$1604,A219)</f>
        <v>0</v>
      </c>
      <c r="C219" s="591"/>
      <c r="D219" s="592"/>
      <c r="E219" s="677">
        <f>INDEX([2]MATERIALES!$E$5:$E$1604,A219)</f>
        <v>0</v>
      </c>
      <c r="F219" s="679"/>
      <c r="G219" s="535">
        <f>INDEX([2]MATERIALES!$F$5:$F$1604,A219)</f>
        <v>0</v>
      </c>
      <c r="H219" s="593">
        <f t="shared" si="3"/>
        <v>0</v>
      </c>
      <c r="I219" s="614"/>
      <c r="J219" s="681"/>
    </row>
    <row r="220" spans="1:13" s="671" customFormat="1">
      <c r="A220" s="623">
        <v>1600</v>
      </c>
      <c r="B220" s="658">
        <f>INDEX(MATERIALES!$D$5:$D$1604,A220)</f>
        <v>0</v>
      </c>
      <c r="C220" s="591"/>
      <c r="D220" s="592"/>
      <c r="E220" s="677">
        <f>INDEX([2]MATERIALES!$E$5:$E$1604,A220)</f>
        <v>0</v>
      </c>
      <c r="F220" s="679"/>
      <c r="G220" s="535">
        <f>INDEX([2]MATERIALES!$F$5:$F$1604,A220)</f>
        <v>0</v>
      </c>
      <c r="H220" s="593">
        <f t="shared" si="3"/>
        <v>0</v>
      </c>
      <c r="I220" s="614"/>
      <c r="J220" s="681"/>
    </row>
    <row r="221" spans="1:13" s="671" customFormat="1">
      <c r="A221" s="676"/>
      <c r="B221" s="571" t="s">
        <v>1349</v>
      </c>
      <c r="C221" s="796"/>
      <c r="D221" s="594">
        <v>0</v>
      </c>
      <c r="E221" s="677"/>
      <c r="F221" s="672"/>
      <c r="G221" s="536">
        <v>0</v>
      </c>
      <c r="H221" s="572">
        <f>ROUND(SUM(H212:H220),2)</f>
        <v>0.55000000000000004</v>
      </c>
      <c r="I221" s="614"/>
      <c r="J221" s="681"/>
    </row>
    <row r="222" spans="1:13" s="671" customFormat="1">
      <c r="A222" s="676"/>
      <c r="B222" s="573" t="s">
        <v>494</v>
      </c>
      <c r="C222" s="587"/>
      <c r="D222" s="588"/>
      <c r="E222" s="576"/>
      <c r="F222" s="577"/>
      <c r="G222" s="578"/>
      <c r="H222" s="579"/>
      <c r="I222" s="614"/>
      <c r="J222" s="681"/>
    </row>
    <row r="223" spans="1:13" s="671" customFormat="1">
      <c r="A223" s="676"/>
      <c r="B223" s="580" t="s">
        <v>1133</v>
      </c>
      <c r="C223" s="581"/>
      <c r="D223" s="649"/>
      <c r="E223" s="582" t="s">
        <v>1600</v>
      </c>
      <c r="F223" s="582" t="s">
        <v>1302</v>
      </c>
      <c r="G223" s="582" t="s">
        <v>1596</v>
      </c>
      <c r="H223" s="585" t="s">
        <v>1485</v>
      </c>
      <c r="I223" s="614"/>
      <c r="J223" s="681"/>
    </row>
    <row r="224" spans="1:13" s="671" customFormat="1">
      <c r="A224" s="676"/>
      <c r="B224" s="566"/>
      <c r="C224" s="567"/>
      <c r="D224" s="589"/>
      <c r="E224" s="595"/>
      <c r="F224" s="539" t="s">
        <v>499</v>
      </c>
      <c r="G224" s="526" t="s">
        <v>500</v>
      </c>
      <c r="H224" s="529" t="s">
        <v>501</v>
      </c>
      <c r="I224" s="614"/>
      <c r="J224" s="681"/>
    </row>
    <row r="225" spans="1:10" s="671" customFormat="1">
      <c r="A225" s="676">
        <v>20</v>
      </c>
      <c r="B225" s="540">
        <f>INDEX('MANO DE OBRA'!$C$41:$C$60,A225)</f>
        <v>0</v>
      </c>
      <c r="C225" s="521"/>
      <c r="D225" s="541"/>
      <c r="E225" s="531">
        <f>INDEX('MANO DE OBRA'!$B$41:$B$60,A225)</f>
        <v>0</v>
      </c>
      <c r="F225" s="542"/>
      <c r="G225" s="542"/>
      <c r="H225" s="460">
        <f>F225*G225</f>
        <v>0</v>
      </c>
      <c r="I225" s="614"/>
      <c r="J225" s="681"/>
    </row>
    <row r="226" spans="1:10" s="671" customFormat="1">
      <c r="A226" s="676">
        <v>20</v>
      </c>
      <c r="B226" s="540">
        <f>INDEX('MANO DE OBRA'!$C$41:$C$60,A226)</f>
        <v>0</v>
      </c>
      <c r="C226" s="521"/>
      <c r="D226" s="541"/>
      <c r="E226" s="531">
        <f>INDEX('MANO DE OBRA'!$B$41:$B$60,A226)</f>
        <v>0</v>
      </c>
      <c r="F226" s="542"/>
      <c r="G226" s="542"/>
      <c r="H226" s="543">
        <f>ROUND(F226*G226,3)</f>
        <v>0</v>
      </c>
      <c r="I226" s="614"/>
      <c r="J226" s="681"/>
    </row>
    <row r="227" spans="1:10" s="671" customFormat="1">
      <c r="A227" s="676">
        <v>20</v>
      </c>
      <c r="B227" s="540">
        <f>INDEX('MANO DE OBRA'!$C$41:$C$60,A227)</f>
        <v>0</v>
      </c>
      <c r="C227" s="521"/>
      <c r="D227" s="541"/>
      <c r="E227" s="531">
        <f>INDEX('MANO DE OBRA'!$B$41:$B$60,A227)</f>
        <v>0</v>
      </c>
      <c r="F227" s="542"/>
      <c r="G227" s="542"/>
      <c r="H227" s="543">
        <f>ROUND(F227*G227,3)</f>
        <v>0</v>
      </c>
      <c r="I227" s="614"/>
      <c r="J227" s="681"/>
    </row>
    <row r="228" spans="1:10" s="671" customFormat="1">
      <c r="A228" s="680"/>
      <c r="B228" s="571" t="s">
        <v>1350</v>
      </c>
      <c r="C228" s="597"/>
      <c r="D228" s="659"/>
      <c r="E228" s="598"/>
      <c r="F228" s="599"/>
      <c r="G228" s="590"/>
      <c r="H228" s="572">
        <f>ROUND(SUM(H225:H227),4)</f>
        <v>0</v>
      </c>
      <c r="I228" s="614"/>
      <c r="J228" s="681"/>
    </row>
    <row r="229" spans="1:10" s="671" customFormat="1">
      <c r="A229" s="680"/>
      <c r="B229" s="554"/>
      <c r="C229" s="554"/>
      <c r="D229" s="596"/>
      <c r="E229" s="600" t="s">
        <v>495</v>
      </c>
      <c r="F229" s="601"/>
      <c r="G229" s="601"/>
      <c r="H229" s="602">
        <f>ROUND(SUM(H228,H221,H208,H197),4)</f>
        <v>9.7899999999999991</v>
      </c>
      <c r="I229" s="614"/>
      <c r="J229" s="681"/>
    </row>
    <row r="230" spans="1:10" s="671" customFormat="1">
      <c r="A230" s="680"/>
      <c r="B230" s="554"/>
      <c r="C230" s="554"/>
      <c r="D230" s="596"/>
      <c r="E230" s="603" t="s">
        <v>177</v>
      </c>
      <c r="F230" s="604"/>
      <c r="G230" s="660">
        <f>(FORMATO!$C$37)</f>
        <v>0.2</v>
      </c>
      <c r="H230" s="602">
        <f>ROUND(H229*G230,2)</f>
        <v>1.96</v>
      </c>
      <c r="I230" s="614"/>
      <c r="J230" s="681"/>
    </row>
    <row r="231" spans="1:10" s="671" customFormat="1">
      <c r="A231" s="680"/>
      <c r="B231" s="554"/>
      <c r="C231" s="554"/>
      <c r="D231" s="596"/>
      <c r="E231" s="603" t="s">
        <v>178</v>
      </c>
      <c r="F231" s="604"/>
      <c r="G231" s="605"/>
      <c r="H231" s="606"/>
      <c r="I231" s="614"/>
      <c r="J231" s="681"/>
    </row>
    <row r="232" spans="1:10" s="671" customFormat="1">
      <c r="A232" s="680"/>
      <c r="B232" s="554"/>
      <c r="C232" s="554"/>
      <c r="D232" s="596"/>
      <c r="E232" s="603" t="s">
        <v>496</v>
      </c>
      <c r="F232" s="607"/>
      <c r="G232" s="607"/>
      <c r="H232" s="606">
        <f>ROUND(SUM(H229:H230),4)</f>
        <v>11.75</v>
      </c>
      <c r="I232" s="614"/>
      <c r="J232" s="681"/>
    </row>
    <row r="233" spans="1:10" s="671" customFormat="1" ht="16.2" thickBot="1">
      <c r="A233" s="680"/>
      <c r="B233" s="796" t="str">
        <f>(FORMATO!$C$8)</f>
        <v>PAJAN, AGOSTO DE 2025</v>
      </c>
      <c r="C233" s="554"/>
      <c r="D233" s="596"/>
      <c r="E233" s="544">
        <f>+'  ANALISIS  '!A856502</f>
        <v>0</v>
      </c>
      <c r="F233" s="545"/>
      <c r="G233" s="545" t="s">
        <v>504</v>
      </c>
      <c r="H233" s="613">
        <f>ROUND(H232,2)</f>
        <v>11.75</v>
      </c>
      <c r="I233" s="614"/>
      <c r="J233" s="681"/>
    </row>
    <row r="234" spans="1:10" s="671" customFormat="1" ht="13.8" thickTop="1">
      <c r="A234" s="546"/>
      <c r="B234" s="521"/>
      <c r="C234" s="547"/>
      <c r="D234" s="548"/>
      <c r="E234" s="549"/>
      <c r="F234" s="549"/>
      <c r="G234" s="549"/>
      <c r="H234" s="550"/>
      <c r="I234" s="614"/>
      <c r="J234" s="681"/>
    </row>
    <row r="235" spans="1:10" s="671" customFormat="1">
      <c r="A235" s="546"/>
      <c r="B235" s="785"/>
      <c r="C235" s="547"/>
      <c r="D235" s="548"/>
      <c r="E235" s="549"/>
      <c r="F235" s="549"/>
      <c r="G235" s="549"/>
      <c r="H235" s="550"/>
      <c r="I235" s="614"/>
      <c r="J235" s="681"/>
    </row>
    <row r="236" spans="1:10" s="671" customFormat="1">
      <c r="A236" s="546"/>
      <c r="B236" s="521"/>
      <c r="C236" s="547"/>
      <c r="D236" s="548"/>
      <c r="E236" s="549"/>
      <c r="F236" s="549"/>
      <c r="G236" s="549"/>
      <c r="H236" s="550"/>
      <c r="I236" s="614"/>
      <c r="J236" s="681"/>
    </row>
    <row r="237" spans="1:10" s="671" customFormat="1" ht="15.6">
      <c r="A237" s="680"/>
      <c r="B237" s="785"/>
      <c r="C237" s="554"/>
      <c r="D237" s="666"/>
      <c r="E237" s="664"/>
      <c r="F237" s="663"/>
      <c r="G237" s="663"/>
      <c r="H237" s="665"/>
      <c r="I237" s="614"/>
      <c r="J237" s="681"/>
    </row>
    <row r="238" spans="1:10" s="671" customFormat="1" ht="15.6">
      <c r="A238" s="680"/>
      <c r="B238" s="785"/>
      <c r="C238" s="554"/>
      <c r="D238" s="666"/>
      <c r="E238" s="664"/>
      <c r="F238" s="663"/>
      <c r="G238" s="663"/>
      <c r="H238" s="665"/>
      <c r="I238" s="614"/>
      <c r="J238" s="681"/>
    </row>
    <row r="239" spans="1:10" s="671" customFormat="1">
      <c r="A239" s="546"/>
      <c r="B239" s="785"/>
      <c r="C239" s="653"/>
      <c r="D239" s="654"/>
      <c r="E239" s="655"/>
      <c r="F239" s="655"/>
      <c r="G239" s="655"/>
      <c r="H239" s="611"/>
      <c r="I239" s="614"/>
      <c r="J239" s="641"/>
    </row>
    <row r="240" spans="1:10" s="671" customFormat="1">
      <c r="A240" s="546"/>
      <c r="B240" s="870"/>
      <c r="C240" s="870"/>
      <c r="D240" s="870"/>
      <c r="E240" s="870"/>
      <c r="F240" s="870"/>
      <c r="G240" s="870"/>
      <c r="H240" s="870"/>
      <c r="I240" s="614"/>
      <c r="J240" s="681"/>
    </row>
    <row r="241" spans="1:10" s="671" customFormat="1">
      <c r="A241" s="553"/>
      <c r="B241" s="517"/>
      <c r="C241" s="517"/>
      <c r="D241" s="520"/>
      <c r="E241" s="517"/>
      <c r="F241" s="517"/>
      <c r="G241" s="517"/>
      <c r="H241" s="518"/>
      <c r="I241" s="614"/>
      <c r="J241" s="681"/>
    </row>
    <row r="242" spans="1:10" s="681" customFormat="1" ht="17.399999999999999">
      <c r="A242" s="680"/>
      <c r="B242" s="680"/>
      <c r="C242" s="871" t="s">
        <v>1891</v>
      </c>
      <c r="D242" s="871"/>
      <c r="E242" s="871"/>
      <c r="F242" s="871"/>
      <c r="G242" s="871"/>
      <c r="H242" s="680"/>
      <c r="I242" s="669"/>
    </row>
    <row r="243" spans="1:10" s="671" customFormat="1" ht="17.399999999999999">
      <c r="A243" s="680"/>
      <c r="B243" s="554"/>
      <c r="C243" s="872" t="s">
        <v>1892</v>
      </c>
      <c r="D243" s="872"/>
      <c r="E243" s="872"/>
      <c r="F243" s="872"/>
      <c r="G243" s="872"/>
      <c r="H243" s="680"/>
      <c r="I243" s="614"/>
      <c r="J243" s="681"/>
    </row>
    <row r="244" spans="1:10" s="671" customFormat="1" ht="14.4">
      <c r="A244" s="680"/>
      <c r="B244" s="554"/>
      <c r="C244" s="873"/>
      <c r="D244" s="873"/>
      <c r="E244" s="873"/>
      <c r="F244" s="873"/>
      <c r="G244" s="873"/>
      <c r="H244" s="680"/>
      <c r="I244" s="614"/>
      <c r="J244" s="681"/>
    </row>
    <row r="245" spans="1:10" s="671" customFormat="1" ht="13.8" thickBot="1">
      <c r="A245" s="680"/>
      <c r="B245" s="554"/>
      <c r="C245" s="554"/>
      <c r="D245" s="649"/>
      <c r="E245" s="554"/>
      <c r="F245" s="554"/>
      <c r="G245" s="554"/>
      <c r="H245" s="680"/>
      <c r="I245" s="614"/>
      <c r="J245" s="681"/>
    </row>
    <row r="246" spans="1:10" s="671" customFormat="1" ht="13.8" thickBot="1">
      <c r="A246" s="680"/>
      <c r="B246" s="785"/>
      <c r="C246" s="874" t="str">
        <f>+FORMATO!$J$13</f>
        <v>ANÁLISIS DE PRECIOS UNITARIOS</v>
      </c>
      <c r="D246" s="875" t="s">
        <v>687</v>
      </c>
      <c r="E246" s="875"/>
      <c r="F246" s="875"/>
      <c r="G246" s="675" t="str">
        <f>+FORMATO!$J$14</f>
        <v>ITEM</v>
      </c>
      <c r="H246" s="716">
        <f>+PRESUPUESTO!A18</f>
        <v>5</v>
      </c>
      <c r="I246" s="614"/>
      <c r="J246" s="681"/>
    </row>
    <row r="247" spans="1:10" s="671" customFormat="1">
      <c r="A247" s="522"/>
      <c r="B247" s="673" t="str">
        <f>FORMATO!$B$4</f>
        <v>RUBRO:</v>
      </c>
      <c r="C247" s="876" t="str">
        <f>+PRESUPUESTO!B18</f>
        <v>DESINTALACION DE PANEL DE BREAKER Y RED DE INSTALACION ELECTRICA EXISTENTE</v>
      </c>
      <c r="D247" s="877"/>
      <c r="E247" s="877"/>
      <c r="F247" s="877"/>
      <c r="G247" s="675" t="str">
        <f>+FORMATO!$J$15</f>
        <v>UNIDAD</v>
      </c>
      <c r="H247" s="674" t="str">
        <f>+PRESUPUESTO!C18</f>
        <v>U</v>
      </c>
      <c r="I247" s="614"/>
      <c r="J247" s="681"/>
    </row>
    <row r="248" spans="1:10" s="671" customFormat="1">
      <c r="A248" s="522"/>
      <c r="B248" s="673" t="str">
        <f>FORMATO!$B$5</f>
        <v>ELABORADO:</v>
      </c>
      <c r="C248" s="785">
        <f>(FORMATO!$C$5)</f>
        <v>0</v>
      </c>
      <c r="D248" s="656"/>
      <c r="E248" s="657"/>
      <c r="F248" s="657"/>
      <c r="G248" s="675" t="str">
        <f>+FORMATO!$J$16</f>
        <v>REND.</v>
      </c>
      <c r="H248" s="642">
        <f>+ROUND(8/1.9588,5)</f>
        <v>4.08413</v>
      </c>
      <c r="I248" s="614"/>
      <c r="J248" s="681"/>
    </row>
    <row r="249" spans="1:10" s="671" customFormat="1">
      <c r="A249" s="525"/>
      <c r="B249" s="673" t="str">
        <f>FORMATO!$B$9</f>
        <v xml:space="preserve">PROYECTO: </v>
      </c>
      <c r="C249" s="878" t="str">
        <f>+C129</f>
        <v>MANTENIMIENTO INTEGRAL DE LA COMPAÑIA DE CUERPO DE BOMBERO CASCOL PERTENECIENTE AL CANTON PAJAN</v>
      </c>
      <c r="D249" s="879"/>
      <c r="E249" s="879"/>
      <c r="F249" s="879"/>
      <c r="G249" s="879"/>
      <c r="H249" s="879"/>
      <c r="I249" s="622">
        <f>+H293</f>
        <v>90</v>
      </c>
      <c r="J249" s="641"/>
    </row>
    <row r="250" spans="1:10" s="671" customFormat="1" ht="13.8" thickBot="1">
      <c r="A250" s="522"/>
      <c r="B250" s="555" t="s">
        <v>689</v>
      </c>
      <c r="C250" s="555"/>
      <c r="D250" s="556"/>
      <c r="E250" s="557"/>
      <c r="F250" s="558"/>
      <c r="G250" s="558"/>
      <c r="H250" s="559"/>
      <c r="I250" s="614"/>
      <c r="J250" s="681"/>
    </row>
    <row r="251" spans="1:10" s="671" customFormat="1" ht="13.8" thickTop="1">
      <c r="A251" s="522"/>
      <c r="B251" s="560" t="s">
        <v>1133</v>
      </c>
      <c r="C251" s="767"/>
      <c r="D251" s="562" t="s">
        <v>1302</v>
      </c>
      <c r="E251" s="563" t="s">
        <v>1596</v>
      </c>
      <c r="F251" s="678" t="s">
        <v>1597</v>
      </c>
      <c r="G251" s="564" t="s">
        <v>1598</v>
      </c>
      <c r="H251" s="565" t="s">
        <v>1485</v>
      </c>
      <c r="I251" s="614"/>
      <c r="J251" s="640"/>
    </row>
    <row r="252" spans="1:10" s="671" customFormat="1">
      <c r="A252" s="522"/>
      <c r="B252" s="566"/>
      <c r="C252" s="567"/>
      <c r="D252" s="526" t="s">
        <v>499</v>
      </c>
      <c r="E252" s="527" t="s">
        <v>500</v>
      </c>
      <c r="F252" s="528" t="s">
        <v>501</v>
      </c>
      <c r="G252" s="528" t="s">
        <v>1599</v>
      </c>
      <c r="H252" s="529" t="s">
        <v>502</v>
      </c>
      <c r="I252" s="614"/>
      <c r="J252" s="681"/>
    </row>
    <row r="253" spans="1:10" s="671" customFormat="1">
      <c r="A253" s="676">
        <v>1600</v>
      </c>
      <c r="B253" s="568" t="s">
        <v>1632</v>
      </c>
      <c r="C253" s="785"/>
      <c r="D253" s="645"/>
      <c r="E253" s="535"/>
      <c r="F253" s="672"/>
      <c r="G253" s="533"/>
      <c r="H253" s="569">
        <f>ROUND(H268*0.05,3)</f>
        <v>3.5720000000000001</v>
      </c>
      <c r="I253" s="614"/>
      <c r="J253" s="681"/>
    </row>
    <row r="254" spans="1:10" s="671" customFormat="1">
      <c r="A254" s="676">
        <v>1600</v>
      </c>
      <c r="B254" s="530">
        <f>INDEX(MATERIALES!$D$5:$D$1604,A254)</f>
        <v>0</v>
      </c>
      <c r="C254" s="521"/>
      <c r="D254" s="531"/>
      <c r="E254" s="532">
        <f>INDEX(MATERIALES!$F$5:$F$1604,A254)</f>
        <v>0</v>
      </c>
      <c r="F254" s="459">
        <f>ROUND(E254*D254,3)</f>
        <v>0</v>
      </c>
      <c r="G254" s="535"/>
      <c r="H254" s="534">
        <f>ROUND(F254*G254,3)</f>
        <v>0</v>
      </c>
      <c r="I254" s="614"/>
      <c r="J254" s="681"/>
    </row>
    <row r="255" spans="1:10" s="671" customFormat="1">
      <c r="A255" s="676">
        <v>1600</v>
      </c>
      <c r="B255" s="530">
        <f>INDEX(MATERIALES!$D$5:$D$1604,A255)</f>
        <v>0</v>
      </c>
      <c r="C255" s="521"/>
      <c r="D255" s="531"/>
      <c r="E255" s="532">
        <f>INDEX(MATERIALES!$F$5:$F$1604,A255)</f>
        <v>0</v>
      </c>
      <c r="F255" s="459">
        <f>ROUND(E255*D255,3)</f>
        <v>0</v>
      </c>
      <c r="G255" s="535"/>
      <c r="H255" s="570">
        <f>ROUND(F255*G255,3)</f>
        <v>0</v>
      </c>
      <c r="I255" s="614"/>
      <c r="J255" s="681"/>
    </row>
    <row r="256" spans="1:10" s="671" customFormat="1">
      <c r="A256" s="676">
        <v>1600</v>
      </c>
      <c r="B256" s="530">
        <f>INDEX(MATERIALES!$D$5:$D$1604,A256)</f>
        <v>0</v>
      </c>
      <c r="C256" s="521"/>
      <c r="D256" s="531"/>
      <c r="E256" s="532">
        <f>INDEX(MATERIALES!$F$5:$F$1604,A256)</f>
        <v>0</v>
      </c>
      <c r="F256" s="459">
        <f>ROUND(E256*D256,3)</f>
        <v>0</v>
      </c>
      <c r="G256" s="535"/>
      <c r="H256" s="570">
        <f>ROUND(F256*G256,3)</f>
        <v>0</v>
      </c>
      <c r="I256" s="614"/>
      <c r="J256" s="681"/>
    </row>
    <row r="257" spans="1:10" s="671" customFormat="1">
      <c r="A257" s="676">
        <v>1600</v>
      </c>
      <c r="B257" s="571" t="s">
        <v>1348</v>
      </c>
      <c r="C257" s="785"/>
      <c r="D257" s="645">
        <v>0</v>
      </c>
      <c r="E257" s="535"/>
      <c r="F257" s="672">
        <f>ROUND(E257*D257,3)</f>
        <v>0</v>
      </c>
      <c r="G257" s="536">
        <v>0</v>
      </c>
      <c r="H257" s="572">
        <f>ROUND(SUM(H253:H256),2)</f>
        <v>3.57</v>
      </c>
      <c r="I257" s="614"/>
      <c r="J257" s="681"/>
    </row>
    <row r="258" spans="1:10" s="671" customFormat="1">
      <c r="A258" s="676"/>
      <c r="B258" s="573" t="s">
        <v>1135</v>
      </c>
      <c r="C258" s="574"/>
      <c r="D258" s="575"/>
      <c r="E258" s="576"/>
      <c r="F258" s="577"/>
      <c r="G258" s="578"/>
      <c r="H258" s="579"/>
      <c r="I258" s="614"/>
      <c r="J258" s="681"/>
    </row>
    <row r="259" spans="1:10" s="671" customFormat="1">
      <c r="A259" s="676"/>
      <c r="B259" s="580" t="s">
        <v>1133</v>
      </c>
      <c r="C259" s="581"/>
      <c r="D259" s="582" t="s">
        <v>1302</v>
      </c>
      <c r="E259" s="583" t="s">
        <v>961</v>
      </c>
      <c r="F259" s="583" t="s">
        <v>1597</v>
      </c>
      <c r="G259" s="584" t="s">
        <v>1598</v>
      </c>
      <c r="H259" s="585" t="s">
        <v>1485</v>
      </c>
      <c r="I259" s="614"/>
      <c r="J259" s="681"/>
    </row>
    <row r="260" spans="1:10" s="671" customFormat="1">
      <c r="A260" s="676"/>
      <c r="B260" s="566"/>
      <c r="C260" s="567"/>
      <c r="D260" s="526" t="s">
        <v>499</v>
      </c>
      <c r="E260" s="528" t="s">
        <v>500</v>
      </c>
      <c r="F260" s="528" t="s">
        <v>501</v>
      </c>
      <c r="G260" s="528" t="s">
        <v>1599</v>
      </c>
      <c r="H260" s="529" t="s">
        <v>502</v>
      </c>
      <c r="I260" s="614"/>
      <c r="J260" s="681"/>
    </row>
    <row r="261" spans="1:10" s="671" customFormat="1">
      <c r="A261" s="676">
        <v>11</v>
      </c>
      <c r="B261" s="568" t="str">
        <f>INDEX('[2]MANO DE OBRA'!$C$5:$C$38,A261)</f>
        <v>Maestro   (estr.ocp. C1)</v>
      </c>
      <c r="C261" s="586"/>
      <c r="D261" s="646">
        <v>1</v>
      </c>
      <c r="E261" s="537">
        <f>INDEX('MANO DE OBRA'!$F$5:$F$38,A261)</f>
        <v>4.75</v>
      </c>
      <c r="F261" s="616">
        <f>ROUND(E261*D261,4)</f>
        <v>4.75</v>
      </c>
      <c r="G261" s="538">
        <f>+H248</f>
        <v>4.08413</v>
      </c>
      <c r="H261" s="569">
        <f>ROUND(F261*G261,3)</f>
        <v>19.399999999999999</v>
      </c>
      <c r="I261" s="614"/>
      <c r="J261" s="681"/>
    </row>
    <row r="262" spans="1:10" s="671" customFormat="1">
      <c r="A262" s="676">
        <v>7</v>
      </c>
      <c r="B262" s="568" t="str">
        <f>INDEX('[2]MANO DE OBRA'!$C$5:$C$38,A262)</f>
        <v>Electricista  (estr.ocp. D2) cat.III</v>
      </c>
      <c r="C262" s="586"/>
      <c r="D262" s="646">
        <v>1</v>
      </c>
      <c r="E262" s="532">
        <f>INDEX('MANO DE OBRA'!$F$5:$F$38,A262)</f>
        <v>4.28</v>
      </c>
      <c r="F262" s="616">
        <f>ROUND(E262*D262,4)</f>
        <v>4.28</v>
      </c>
      <c r="G262" s="535">
        <f>H248</f>
        <v>4.08413</v>
      </c>
      <c r="H262" s="569">
        <f>ROUND(F262*G262,3)</f>
        <v>17.48</v>
      </c>
      <c r="I262" s="614"/>
      <c r="J262" s="681"/>
    </row>
    <row r="263" spans="1:10" s="671" customFormat="1">
      <c r="A263" s="676">
        <v>1</v>
      </c>
      <c r="B263" s="568" t="str">
        <f>INDEX('[2]MANO DE OBRA'!$C$5:$C$38,A263)</f>
        <v>Peon  (estr.ocp. E2)</v>
      </c>
      <c r="C263" s="586"/>
      <c r="D263" s="646">
        <v>2</v>
      </c>
      <c r="E263" s="532">
        <f>INDEX('MANO DE OBRA'!$F$5:$F$38,A263)</f>
        <v>4.2300000000000004</v>
      </c>
      <c r="F263" s="616">
        <f>ROUND(E263*D263,4)</f>
        <v>8.4600000000000009</v>
      </c>
      <c r="G263" s="535">
        <f>+G262</f>
        <v>4.08413</v>
      </c>
      <c r="H263" s="569">
        <f>ROUND(F263*G263,3)</f>
        <v>34.552</v>
      </c>
      <c r="I263" s="614"/>
      <c r="J263" s="681"/>
    </row>
    <row r="264" spans="1:10" s="671" customFormat="1">
      <c r="A264" s="676">
        <v>34</v>
      </c>
      <c r="B264" s="568">
        <f>INDEX('[2]MANO DE OBRA'!$C$5:$C$38,A264)</f>
        <v>0</v>
      </c>
      <c r="C264" s="586"/>
      <c r="D264" s="646"/>
      <c r="E264" s="532">
        <f>INDEX('MANO DE OBRA'!$F$5:$F$38,A264)</f>
        <v>0</v>
      </c>
      <c r="F264" s="616">
        <f>ROUND(E264*D264,4)</f>
        <v>0</v>
      </c>
      <c r="G264" s="535"/>
      <c r="H264" s="569">
        <f>ROUND(F264*G264,3)</f>
        <v>0</v>
      </c>
      <c r="I264" s="614"/>
      <c r="J264" s="681"/>
    </row>
    <row r="265" spans="1:10" s="671" customFormat="1">
      <c r="A265" s="676">
        <v>34</v>
      </c>
      <c r="B265" s="568">
        <f>INDEX('[2]MANO DE OBRA'!$C$5:$C$38,A265)</f>
        <v>0</v>
      </c>
      <c r="C265" s="586"/>
      <c r="D265" s="646"/>
      <c r="E265" s="532">
        <f>INDEX('MANO DE OBRA'!$F$5:$F$38,A265)</f>
        <v>0</v>
      </c>
      <c r="F265" s="616">
        <f>ROUND(E265*D265,4)</f>
        <v>0</v>
      </c>
      <c r="G265" s="535"/>
      <c r="H265" s="569">
        <f>ROUND(F265*G265,4)</f>
        <v>0</v>
      </c>
      <c r="I265" s="614"/>
      <c r="J265" s="681"/>
    </row>
    <row r="266" spans="1:10" s="671" customFormat="1">
      <c r="A266" s="676">
        <v>34</v>
      </c>
      <c r="B266" s="568"/>
      <c r="C266" s="586"/>
      <c r="D266" s="647"/>
      <c r="E266" s="535"/>
      <c r="F266" s="616"/>
      <c r="G266" s="535"/>
      <c r="H266" s="569">
        <f>ROUND(F266*G266,4)</f>
        <v>0</v>
      </c>
      <c r="I266" s="614"/>
      <c r="J266" s="681"/>
    </row>
    <row r="267" spans="1:10" s="671" customFormat="1">
      <c r="A267" s="676">
        <v>34</v>
      </c>
      <c r="B267" s="568"/>
      <c r="C267" s="586"/>
      <c r="D267" s="647"/>
      <c r="E267" s="535"/>
      <c r="F267" s="616"/>
      <c r="G267" s="535"/>
      <c r="H267" s="569">
        <f>ROUND(F267*G267,4)</f>
        <v>0</v>
      </c>
      <c r="I267" s="614"/>
      <c r="J267" s="681"/>
    </row>
    <row r="268" spans="1:10" s="671" customFormat="1">
      <c r="A268" s="676">
        <v>34</v>
      </c>
      <c r="B268" s="571" t="s">
        <v>1202</v>
      </c>
      <c r="C268" s="785"/>
      <c r="D268" s="617">
        <v>0</v>
      </c>
      <c r="E268" s="536"/>
      <c r="F268" s="616">
        <f>ROUND(E268*D268,3)</f>
        <v>0</v>
      </c>
      <c r="G268" s="536">
        <v>0</v>
      </c>
      <c r="H268" s="572">
        <f>ROUND(SUM(H261:H267),2)</f>
        <v>71.430000000000007</v>
      </c>
      <c r="I268" s="614"/>
      <c r="J268" s="681"/>
    </row>
    <row r="269" spans="1:10" s="671" customFormat="1">
      <c r="A269" s="676"/>
      <c r="B269" s="573" t="s">
        <v>493</v>
      </c>
      <c r="C269" s="587"/>
      <c r="D269" s="588"/>
      <c r="E269" s="576"/>
      <c r="F269" s="577"/>
      <c r="G269" s="578"/>
      <c r="H269" s="579"/>
      <c r="I269" s="614"/>
      <c r="J269" s="681"/>
    </row>
    <row r="270" spans="1:10" s="671" customFormat="1">
      <c r="A270" s="676"/>
      <c r="B270" s="580" t="s">
        <v>1133</v>
      </c>
      <c r="C270" s="581"/>
      <c r="D270" s="649"/>
      <c r="E270" s="583" t="s">
        <v>1600</v>
      </c>
      <c r="F270" s="583" t="s">
        <v>1302</v>
      </c>
      <c r="G270" s="583" t="s">
        <v>960</v>
      </c>
      <c r="H270" s="585" t="s">
        <v>1485</v>
      </c>
      <c r="I270" s="614"/>
      <c r="J270" s="681"/>
    </row>
    <row r="271" spans="1:10" s="671" customFormat="1">
      <c r="A271" s="676"/>
      <c r="B271" s="566"/>
      <c r="C271" s="567"/>
      <c r="D271" s="589"/>
      <c r="E271" s="590"/>
      <c r="F271" s="527" t="s">
        <v>499</v>
      </c>
      <c r="G271" s="528" t="s">
        <v>500</v>
      </c>
      <c r="H271" s="529" t="s">
        <v>501</v>
      </c>
      <c r="I271" s="614"/>
      <c r="J271" s="681"/>
    </row>
    <row r="272" spans="1:10" s="671" customFormat="1">
      <c r="A272" s="676">
        <v>1600</v>
      </c>
      <c r="B272" s="658">
        <f>INDEX(MATERIALES!$D$5:$D$1604,A272)</f>
        <v>0</v>
      </c>
      <c r="C272" s="591"/>
      <c r="D272" s="592"/>
      <c r="E272" s="677">
        <f>INDEX([2]MATERIALES!$E$5:$E$1604,A272)</f>
        <v>0</v>
      </c>
      <c r="F272" s="679"/>
      <c r="G272" s="535"/>
      <c r="H272" s="593">
        <f t="shared" ref="H272:H280" si="4">ROUND(F272*G272,3)</f>
        <v>0</v>
      </c>
      <c r="I272" s="614"/>
      <c r="J272" s="681"/>
    </row>
    <row r="273" spans="1:10" s="671" customFormat="1">
      <c r="A273" s="676">
        <v>1600</v>
      </c>
      <c r="B273" s="658">
        <f>INDEX(MATERIALES!$D$5:$D$1604,A273)</f>
        <v>0</v>
      </c>
      <c r="C273" s="591"/>
      <c r="D273" s="592"/>
      <c r="E273" s="677">
        <f>INDEX([2]MATERIALES!$E$5:$E$1604,A273)</f>
        <v>0</v>
      </c>
      <c r="F273" s="679"/>
      <c r="G273" s="535"/>
      <c r="H273" s="593">
        <f t="shared" si="4"/>
        <v>0</v>
      </c>
      <c r="I273" s="614"/>
      <c r="J273" s="681"/>
    </row>
    <row r="274" spans="1:10" s="671" customFormat="1">
      <c r="A274" s="623">
        <v>1600</v>
      </c>
      <c r="B274" s="658">
        <f>INDEX(MATERIALES!$D$5:$D$1604,A274)</f>
        <v>0</v>
      </c>
      <c r="C274" s="591"/>
      <c r="D274" s="592"/>
      <c r="E274" s="677">
        <f>INDEX([2]MATERIALES!$E$5:$E$1604,A274)</f>
        <v>0</v>
      </c>
      <c r="F274" s="679"/>
      <c r="G274" s="535"/>
      <c r="H274" s="593">
        <f t="shared" si="4"/>
        <v>0</v>
      </c>
      <c r="I274" s="614"/>
      <c r="J274" s="681"/>
    </row>
    <row r="275" spans="1:10" s="671" customFormat="1">
      <c r="A275" s="623">
        <v>1600</v>
      </c>
      <c r="B275" s="658">
        <f>INDEX(MATERIALES!$D$5:$D$1604,A275)</f>
        <v>0</v>
      </c>
      <c r="C275" s="591"/>
      <c r="D275" s="592"/>
      <c r="E275" s="677">
        <f>INDEX([2]MATERIALES!$E$5:$E$1604,A275)</f>
        <v>0</v>
      </c>
      <c r="F275" s="679"/>
      <c r="G275" s="535"/>
      <c r="H275" s="593">
        <f t="shared" si="4"/>
        <v>0</v>
      </c>
      <c r="I275" s="614"/>
      <c r="J275" s="681"/>
    </row>
    <row r="276" spans="1:10" s="671" customFormat="1">
      <c r="A276" s="623">
        <v>1600</v>
      </c>
      <c r="B276" s="658">
        <f>INDEX(MATERIALES!$D$5:$D$1604,A276)</f>
        <v>0</v>
      </c>
      <c r="C276" s="591"/>
      <c r="D276" s="592"/>
      <c r="E276" s="677">
        <f>INDEX([2]MATERIALES!$E$5:$E$1604,A276)</f>
        <v>0</v>
      </c>
      <c r="F276" s="679"/>
      <c r="G276" s="535"/>
      <c r="H276" s="593">
        <f t="shared" si="4"/>
        <v>0</v>
      </c>
      <c r="I276" s="614"/>
      <c r="J276" s="681"/>
    </row>
    <row r="277" spans="1:10" s="671" customFormat="1">
      <c r="A277" s="623">
        <v>1600</v>
      </c>
      <c r="B277" s="658">
        <f>INDEX(MATERIALES!$D$5:$D$1604,A277)</f>
        <v>0</v>
      </c>
      <c r="C277" s="591"/>
      <c r="D277" s="592"/>
      <c r="E277" s="677">
        <f>INDEX([2]MATERIALES!$E$5:$E$1604,A277)</f>
        <v>0</v>
      </c>
      <c r="F277" s="679"/>
      <c r="G277" s="535"/>
      <c r="H277" s="593">
        <f t="shared" si="4"/>
        <v>0</v>
      </c>
      <c r="I277" s="614"/>
      <c r="J277" s="681"/>
    </row>
    <row r="278" spans="1:10" s="671" customFormat="1">
      <c r="A278" s="623">
        <v>1600</v>
      </c>
      <c r="B278" s="658">
        <f>INDEX(MATERIALES!$D$5:$D$1604,A278)</f>
        <v>0</v>
      </c>
      <c r="C278" s="591"/>
      <c r="D278" s="592"/>
      <c r="E278" s="677">
        <f>INDEX([2]MATERIALES!$E$5:$E$1604,A278)</f>
        <v>0</v>
      </c>
      <c r="F278" s="679"/>
      <c r="G278" s="535">
        <f>INDEX([2]MATERIALES!$F$5:$F$1604,A278)</f>
        <v>0</v>
      </c>
      <c r="H278" s="593">
        <f t="shared" si="4"/>
        <v>0</v>
      </c>
      <c r="I278" s="614"/>
      <c r="J278" s="681"/>
    </row>
    <row r="279" spans="1:10" s="671" customFormat="1">
      <c r="A279" s="623">
        <v>1600</v>
      </c>
      <c r="B279" s="658">
        <f>INDEX(MATERIALES!$D$5:$D$1604,A279)</f>
        <v>0</v>
      </c>
      <c r="C279" s="591"/>
      <c r="D279" s="592"/>
      <c r="E279" s="677">
        <f>INDEX([2]MATERIALES!$E$5:$E$1604,A279)</f>
        <v>0</v>
      </c>
      <c r="F279" s="679"/>
      <c r="G279" s="535">
        <f>INDEX([2]MATERIALES!$F$5:$F$1604,A279)</f>
        <v>0</v>
      </c>
      <c r="H279" s="593">
        <f t="shared" si="4"/>
        <v>0</v>
      </c>
      <c r="I279" s="614"/>
      <c r="J279" s="681"/>
    </row>
    <row r="280" spans="1:10" s="671" customFormat="1">
      <c r="A280" s="623">
        <v>1600</v>
      </c>
      <c r="B280" s="658">
        <f>INDEX(MATERIALES!$D$5:$D$1604,A280)</f>
        <v>0</v>
      </c>
      <c r="C280" s="591"/>
      <c r="D280" s="592"/>
      <c r="E280" s="677">
        <f>INDEX([2]MATERIALES!$E$5:$E$1604,A280)</f>
        <v>0</v>
      </c>
      <c r="F280" s="679"/>
      <c r="G280" s="535">
        <f>INDEX([2]MATERIALES!$F$5:$F$1604,A280)</f>
        <v>0</v>
      </c>
      <c r="H280" s="593">
        <f t="shared" si="4"/>
        <v>0</v>
      </c>
      <c r="I280" s="614"/>
      <c r="J280" s="681"/>
    </row>
    <row r="281" spans="1:10" s="671" customFormat="1">
      <c r="A281" s="676"/>
      <c r="B281" s="571" t="s">
        <v>1349</v>
      </c>
      <c r="C281" s="785"/>
      <c r="D281" s="594">
        <v>0</v>
      </c>
      <c r="E281" s="677"/>
      <c r="F281" s="672"/>
      <c r="G281" s="536">
        <v>0</v>
      </c>
      <c r="H281" s="572">
        <f>ROUND(SUM(H272:H280),2)</f>
        <v>0</v>
      </c>
      <c r="I281" s="614"/>
      <c r="J281" s="681"/>
    </row>
    <row r="282" spans="1:10" s="671" customFormat="1">
      <c r="A282" s="676"/>
      <c r="B282" s="573" t="s">
        <v>494</v>
      </c>
      <c r="C282" s="587"/>
      <c r="D282" s="588"/>
      <c r="E282" s="576"/>
      <c r="F282" s="577"/>
      <c r="G282" s="578"/>
      <c r="H282" s="579"/>
      <c r="I282" s="614"/>
      <c r="J282" s="681"/>
    </row>
    <row r="283" spans="1:10" s="671" customFormat="1">
      <c r="A283" s="676"/>
      <c r="B283" s="580" t="s">
        <v>1133</v>
      </c>
      <c r="C283" s="581"/>
      <c r="D283" s="649"/>
      <c r="E283" s="582" t="s">
        <v>1600</v>
      </c>
      <c r="F283" s="582" t="s">
        <v>1302</v>
      </c>
      <c r="G283" s="582" t="s">
        <v>1596</v>
      </c>
      <c r="H283" s="585" t="s">
        <v>1485</v>
      </c>
      <c r="I283" s="614"/>
      <c r="J283" s="681"/>
    </row>
    <row r="284" spans="1:10" s="671" customFormat="1">
      <c r="A284" s="676"/>
      <c r="B284" s="566"/>
      <c r="C284" s="567"/>
      <c r="D284" s="589"/>
      <c r="E284" s="595"/>
      <c r="F284" s="539" t="s">
        <v>499</v>
      </c>
      <c r="G284" s="526" t="s">
        <v>500</v>
      </c>
      <c r="H284" s="529" t="s">
        <v>501</v>
      </c>
      <c r="I284" s="614"/>
      <c r="J284" s="681"/>
    </row>
    <row r="285" spans="1:10" s="671" customFormat="1">
      <c r="A285" s="676">
        <v>20</v>
      </c>
      <c r="B285" s="540">
        <f>INDEX('MANO DE OBRA'!$C$41:$C$60,A285)</f>
        <v>0</v>
      </c>
      <c r="C285" s="521"/>
      <c r="D285" s="541"/>
      <c r="E285" s="645"/>
      <c r="F285" s="542"/>
      <c r="G285" s="542"/>
      <c r="H285" s="460">
        <f>F285*G285</f>
        <v>0</v>
      </c>
      <c r="I285" s="614"/>
      <c r="J285" s="681"/>
    </row>
    <row r="286" spans="1:10" s="671" customFormat="1">
      <c r="A286" s="676">
        <v>20</v>
      </c>
      <c r="B286" s="540">
        <f>INDEX('MANO DE OBRA'!$C$41:$C$60,A286)</f>
        <v>0</v>
      </c>
      <c r="C286" s="521"/>
      <c r="D286" s="541"/>
      <c r="E286" s="531">
        <f>INDEX('MANO DE OBRA'!$B$41:$B$60,A286)</f>
        <v>0</v>
      </c>
      <c r="F286" s="542"/>
      <c r="G286" s="542"/>
      <c r="H286" s="543">
        <f>ROUND(F286*G286,3)</f>
        <v>0</v>
      </c>
      <c r="I286" s="614"/>
      <c r="J286" s="681"/>
    </row>
    <row r="287" spans="1:10" s="671" customFormat="1">
      <c r="A287" s="676">
        <v>20</v>
      </c>
      <c r="B287" s="540">
        <f>INDEX('MANO DE OBRA'!$C$41:$C$60,A287)</f>
        <v>0</v>
      </c>
      <c r="C287" s="521"/>
      <c r="D287" s="541"/>
      <c r="E287" s="531">
        <f>INDEX('MANO DE OBRA'!$B$41:$B$60,A287)</f>
        <v>0</v>
      </c>
      <c r="F287" s="542"/>
      <c r="G287" s="542"/>
      <c r="H287" s="543">
        <f>ROUND(F287*G287,3)</f>
        <v>0</v>
      </c>
      <c r="I287" s="614"/>
      <c r="J287" s="681"/>
    </row>
    <row r="288" spans="1:10" s="671" customFormat="1">
      <c r="A288" s="680"/>
      <c r="B288" s="571" t="s">
        <v>1350</v>
      </c>
      <c r="C288" s="597"/>
      <c r="D288" s="659"/>
      <c r="E288" s="598"/>
      <c r="F288" s="599"/>
      <c r="G288" s="590"/>
      <c r="H288" s="572">
        <f>ROUND(SUM(H285:H287),4)</f>
        <v>0</v>
      </c>
      <c r="I288" s="614"/>
      <c r="J288" s="681"/>
    </row>
    <row r="289" spans="1:10" s="671" customFormat="1">
      <c r="A289" s="680"/>
      <c r="B289" s="554"/>
      <c r="C289" s="554"/>
      <c r="D289" s="596"/>
      <c r="E289" s="600" t="s">
        <v>495</v>
      </c>
      <c r="F289" s="601"/>
      <c r="G289" s="601"/>
      <c r="H289" s="602">
        <f>ROUND(SUM(H288,H281,H268,H257),4)</f>
        <v>75</v>
      </c>
      <c r="I289" s="614"/>
      <c r="J289" s="681"/>
    </row>
    <row r="290" spans="1:10" s="671" customFormat="1">
      <c r="A290" s="680"/>
      <c r="B290" s="554"/>
      <c r="C290" s="554"/>
      <c r="D290" s="596"/>
      <c r="E290" s="603" t="s">
        <v>177</v>
      </c>
      <c r="F290" s="604"/>
      <c r="G290" s="660">
        <f>(FORMATO!$C$37)</f>
        <v>0.2</v>
      </c>
      <c r="H290" s="602">
        <f>ROUND(H289*G290,2)</f>
        <v>15</v>
      </c>
      <c r="I290" s="614"/>
      <c r="J290" s="681"/>
    </row>
    <row r="291" spans="1:10" s="671" customFormat="1">
      <c r="A291" s="680"/>
      <c r="B291" s="554"/>
      <c r="C291" s="554"/>
      <c r="D291" s="596"/>
      <c r="E291" s="603" t="s">
        <v>178</v>
      </c>
      <c r="F291" s="604"/>
      <c r="G291" s="605"/>
      <c r="H291" s="606"/>
      <c r="I291" s="614"/>
      <c r="J291" s="681"/>
    </row>
    <row r="292" spans="1:10" s="671" customFormat="1">
      <c r="A292" s="680"/>
      <c r="B292" s="554"/>
      <c r="C292" s="554"/>
      <c r="D292" s="596"/>
      <c r="E292" s="603" t="s">
        <v>496</v>
      </c>
      <c r="F292" s="607"/>
      <c r="G292" s="607"/>
      <c r="H292" s="606">
        <f>ROUND(SUM(H289:H290),4)</f>
        <v>90</v>
      </c>
      <c r="I292" s="614"/>
      <c r="J292" s="681"/>
    </row>
    <row r="293" spans="1:10" s="671" customFormat="1" ht="16.2" thickBot="1">
      <c r="A293" s="680"/>
      <c r="B293" s="785" t="str">
        <f>(FORMATO!$C$8)</f>
        <v>PAJAN, AGOSTO DE 2025</v>
      </c>
      <c r="C293" s="554"/>
      <c r="D293" s="596"/>
      <c r="E293" s="544">
        <f>+'  ANALISIS  '!A856502</f>
        <v>0</v>
      </c>
      <c r="F293" s="545"/>
      <c r="G293" s="545" t="s">
        <v>504</v>
      </c>
      <c r="H293" s="613">
        <f>ROUND(H292,2)</f>
        <v>90</v>
      </c>
      <c r="I293" s="614"/>
      <c r="J293" s="681"/>
    </row>
    <row r="294" spans="1:10" s="671" customFormat="1" ht="13.8" thickTop="1">
      <c r="A294" s="546"/>
      <c r="B294" s="521"/>
      <c r="C294" s="547"/>
      <c r="D294" s="548"/>
      <c r="E294" s="549"/>
      <c r="F294" s="549"/>
      <c r="G294" s="549"/>
      <c r="H294" s="550"/>
      <c r="I294" s="614"/>
      <c r="J294" s="681"/>
    </row>
    <row r="295" spans="1:10" s="671" customFormat="1">
      <c r="A295" s="546"/>
      <c r="B295" s="788"/>
      <c r="C295" s="547"/>
      <c r="D295" s="548"/>
      <c r="E295" s="549"/>
      <c r="F295" s="549"/>
      <c r="G295" s="549"/>
      <c r="H295" s="550"/>
      <c r="I295" s="614"/>
      <c r="J295" s="681"/>
    </row>
    <row r="296" spans="1:10" s="671" customFormat="1" ht="15.6">
      <c r="A296" s="680"/>
      <c r="B296" s="796"/>
      <c r="C296" s="554"/>
      <c r="D296" s="666"/>
      <c r="E296" s="664"/>
      <c r="F296" s="663"/>
      <c r="G296" s="663"/>
      <c r="H296" s="665"/>
      <c r="I296" s="614"/>
      <c r="J296" s="681"/>
    </row>
    <row r="297" spans="1:10" s="671" customFormat="1">
      <c r="A297" s="546"/>
      <c r="B297" s="796"/>
      <c r="C297" s="653"/>
      <c r="D297" s="654"/>
      <c r="E297" s="655"/>
      <c r="F297" s="655"/>
      <c r="G297" s="655"/>
      <c r="H297" s="611"/>
      <c r="I297" s="614"/>
      <c r="J297" s="641"/>
    </row>
    <row r="298" spans="1:10" s="671" customFormat="1">
      <c r="A298" s="546"/>
      <c r="B298" s="870"/>
      <c r="C298" s="870"/>
      <c r="D298" s="870"/>
      <c r="E298" s="870"/>
      <c r="F298" s="870"/>
      <c r="G298" s="870"/>
      <c r="H298" s="870"/>
      <c r="I298" s="614"/>
      <c r="J298" s="681"/>
    </row>
    <row r="299" spans="1:10" s="671" customFormat="1">
      <c r="A299" s="553"/>
      <c r="B299" s="517"/>
      <c r="C299" s="517"/>
      <c r="D299" s="520"/>
      <c r="E299" s="517"/>
      <c r="F299" s="517"/>
      <c r="G299" s="517"/>
      <c r="H299" s="518"/>
      <c r="I299" s="614"/>
      <c r="J299" s="681"/>
    </row>
    <row r="300" spans="1:10" s="681" customFormat="1" ht="17.399999999999999">
      <c r="A300" s="680"/>
      <c r="B300" s="680"/>
      <c r="C300" s="871" t="s">
        <v>1891</v>
      </c>
      <c r="D300" s="871"/>
      <c r="E300" s="871"/>
      <c r="F300" s="871"/>
      <c r="G300" s="871"/>
      <c r="H300" s="680"/>
      <c r="I300" s="669"/>
    </row>
    <row r="301" spans="1:10" s="671" customFormat="1" ht="17.399999999999999">
      <c r="A301" s="680"/>
      <c r="B301" s="554"/>
      <c r="C301" s="872" t="s">
        <v>1892</v>
      </c>
      <c r="D301" s="872"/>
      <c r="E301" s="872"/>
      <c r="F301" s="872"/>
      <c r="G301" s="872"/>
      <c r="H301" s="680"/>
      <c r="I301" s="614"/>
      <c r="J301" s="681"/>
    </row>
    <row r="302" spans="1:10" s="671" customFormat="1" ht="14.4">
      <c r="A302" s="680"/>
      <c r="B302" s="554"/>
      <c r="C302" s="873"/>
      <c r="D302" s="873"/>
      <c r="E302" s="873"/>
      <c r="F302" s="873"/>
      <c r="G302" s="873"/>
      <c r="H302" s="680"/>
      <c r="I302" s="614"/>
      <c r="J302" s="681"/>
    </row>
    <row r="303" spans="1:10" s="671" customFormat="1" ht="13.8" thickBot="1">
      <c r="A303" s="680"/>
      <c r="B303" s="554"/>
      <c r="C303" s="554"/>
      <c r="D303" s="649"/>
      <c r="E303" s="554"/>
      <c r="F303" s="554"/>
      <c r="G303" s="554"/>
      <c r="H303" s="680"/>
      <c r="I303" s="614"/>
      <c r="J303" s="681"/>
    </row>
    <row r="304" spans="1:10" s="671" customFormat="1" ht="13.8" thickBot="1">
      <c r="A304" s="680"/>
      <c r="B304" s="796"/>
      <c r="C304" s="874" t="str">
        <f>+FORMATO!$J$13</f>
        <v>ANÁLISIS DE PRECIOS UNITARIOS</v>
      </c>
      <c r="D304" s="875" t="s">
        <v>687</v>
      </c>
      <c r="E304" s="875"/>
      <c r="F304" s="875"/>
      <c r="G304" s="675" t="str">
        <f>+FORMATO!$J$14</f>
        <v>ITEM</v>
      </c>
      <c r="H304" s="716">
        <f>+PRESUPUESTO!A19</f>
        <v>6</v>
      </c>
      <c r="I304" s="614"/>
      <c r="J304" s="681"/>
    </row>
    <row r="305" spans="1:10" s="671" customFormat="1">
      <c r="A305" s="522"/>
      <c r="B305" s="673" t="str">
        <f>FORMATO!$B$4</f>
        <v>RUBRO:</v>
      </c>
      <c r="C305" s="876" t="str">
        <f>+PRESUPUESTO!B19</f>
        <v xml:space="preserve">SUMINISTRO E INSTALACION DE PANEL DE BREACKER </v>
      </c>
      <c r="D305" s="877"/>
      <c r="E305" s="877"/>
      <c r="F305" s="877"/>
      <c r="G305" s="675" t="str">
        <f>+FORMATO!$J$15</f>
        <v>UNIDAD</v>
      </c>
      <c r="H305" s="674" t="str">
        <f>+PRESUPUESTO!C19</f>
        <v>U</v>
      </c>
      <c r="I305" s="614"/>
      <c r="J305" s="681"/>
    </row>
    <row r="306" spans="1:10" s="671" customFormat="1">
      <c r="A306" s="522"/>
      <c r="B306" s="673" t="str">
        <f>FORMATO!$B$5</f>
        <v>ELABORADO:</v>
      </c>
      <c r="C306" s="796">
        <f>(FORMATO!$C$5)</f>
        <v>0</v>
      </c>
      <c r="D306" s="656"/>
      <c r="E306" s="657"/>
      <c r="F306" s="657"/>
      <c r="G306" s="675" t="str">
        <f>+FORMATO!$J$16</f>
        <v>REND.</v>
      </c>
      <c r="H306" s="642">
        <f>+ROUND(8/0.9586,5)</f>
        <v>8.3454999999999995</v>
      </c>
      <c r="I306" s="614"/>
      <c r="J306" s="681"/>
    </row>
    <row r="307" spans="1:10" s="671" customFormat="1">
      <c r="A307" s="525"/>
      <c r="B307" s="673" t="str">
        <f>FORMATO!$B$9</f>
        <v xml:space="preserve">PROYECTO: </v>
      </c>
      <c r="C307" s="878" t="str">
        <f>+$C$249</f>
        <v>MANTENIMIENTO INTEGRAL DE LA COMPAÑIA DE CUERPO DE BOMBERO CASCOL PERTENECIENTE AL CANTON PAJAN</v>
      </c>
      <c r="D307" s="879"/>
      <c r="E307" s="879"/>
      <c r="F307" s="879"/>
      <c r="G307" s="879"/>
      <c r="H307" s="879"/>
      <c r="I307" s="622">
        <f>+H351</f>
        <v>400</v>
      </c>
      <c r="J307" s="641"/>
    </row>
    <row r="308" spans="1:10" s="671" customFormat="1" ht="13.8" thickBot="1">
      <c r="A308" s="522"/>
      <c r="B308" s="555" t="s">
        <v>689</v>
      </c>
      <c r="C308" s="555"/>
      <c r="D308" s="556"/>
      <c r="E308" s="557"/>
      <c r="F308" s="558"/>
      <c r="G308" s="558"/>
      <c r="H308" s="559"/>
      <c r="I308" s="614"/>
      <c r="J308" s="681"/>
    </row>
    <row r="309" spans="1:10" s="671" customFormat="1" ht="13.8" thickTop="1">
      <c r="A309" s="522"/>
      <c r="B309" s="560" t="s">
        <v>1133</v>
      </c>
      <c r="C309" s="767"/>
      <c r="D309" s="562" t="s">
        <v>1302</v>
      </c>
      <c r="E309" s="563" t="s">
        <v>1596</v>
      </c>
      <c r="F309" s="678" t="s">
        <v>1597</v>
      </c>
      <c r="G309" s="564" t="s">
        <v>1598</v>
      </c>
      <c r="H309" s="565" t="s">
        <v>1485</v>
      </c>
      <c r="I309" s="614"/>
      <c r="J309" s="640"/>
    </row>
    <row r="310" spans="1:10" s="671" customFormat="1">
      <c r="A310" s="522"/>
      <c r="B310" s="566"/>
      <c r="C310" s="567"/>
      <c r="D310" s="526" t="s">
        <v>499</v>
      </c>
      <c r="E310" s="527" t="s">
        <v>500</v>
      </c>
      <c r="F310" s="528" t="s">
        <v>501</v>
      </c>
      <c r="G310" s="528" t="s">
        <v>1599</v>
      </c>
      <c r="H310" s="529" t="s">
        <v>502</v>
      </c>
      <c r="I310" s="614"/>
      <c r="J310" s="681"/>
    </row>
    <row r="311" spans="1:10" s="671" customFormat="1">
      <c r="A311" s="676">
        <v>1600</v>
      </c>
      <c r="B311" s="568" t="s">
        <v>1632</v>
      </c>
      <c r="C311" s="796"/>
      <c r="D311" s="645"/>
      <c r="E311" s="535"/>
      <c r="F311" s="672"/>
      <c r="G311" s="533"/>
      <c r="H311" s="569">
        <f>ROUND(H326*0.05,3)</f>
        <v>7.298</v>
      </c>
      <c r="I311" s="614"/>
      <c r="J311" s="681"/>
    </row>
    <row r="312" spans="1:10" s="671" customFormat="1">
      <c r="A312" s="676">
        <v>1600</v>
      </c>
      <c r="B312" s="530">
        <f>INDEX(MATERIALES!$D$5:$D$1604,A312)</f>
        <v>0</v>
      </c>
      <c r="C312" s="521"/>
      <c r="D312" s="531"/>
      <c r="E312" s="532">
        <f>INDEX(MATERIALES!$F$5:$F$1604,A312)</f>
        <v>0</v>
      </c>
      <c r="F312" s="459">
        <f>ROUND(E312*D312,3)</f>
        <v>0</v>
      </c>
      <c r="G312" s="535"/>
      <c r="H312" s="534">
        <f>ROUND(F312*G312,3)</f>
        <v>0</v>
      </c>
      <c r="I312" s="614"/>
      <c r="J312" s="681"/>
    </row>
    <row r="313" spans="1:10" s="671" customFormat="1">
      <c r="A313" s="676">
        <v>1600</v>
      </c>
      <c r="B313" s="530">
        <f>INDEX(MATERIALES!$D$5:$D$1604,A313)</f>
        <v>0</v>
      </c>
      <c r="C313" s="521"/>
      <c r="D313" s="531"/>
      <c r="E313" s="532">
        <f>INDEX(MATERIALES!$F$5:$F$1604,A313)</f>
        <v>0</v>
      </c>
      <c r="F313" s="459">
        <f>ROUND(E313*D313,3)</f>
        <v>0</v>
      </c>
      <c r="G313" s="535"/>
      <c r="H313" s="570">
        <f>ROUND(F313*G313,3)</f>
        <v>0</v>
      </c>
      <c r="I313" s="614"/>
      <c r="J313" s="681"/>
    </row>
    <row r="314" spans="1:10" s="671" customFormat="1">
      <c r="A314" s="676">
        <v>1600</v>
      </c>
      <c r="B314" s="530">
        <f>INDEX(MATERIALES!$D$5:$D$1604,A314)</f>
        <v>0</v>
      </c>
      <c r="C314" s="521"/>
      <c r="D314" s="531"/>
      <c r="E314" s="532">
        <f>INDEX(MATERIALES!$F$5:$F$1604,A314)</f>
        <v>0</v>
      </c>
      <c r="F314" s="459">
        <f>ROUND(E314*D314,3)</f>
        <v>0</v>
      </c>
      <c r="G314" s="535"/>
      <c r="H314" s="570">
        <f>ROUND(F314*G314,3)</f>
        <v>0</v>
      </c>
      <c r="I314" s="614"/>
      <c r="J314" s="681"/>
    </row>
    <row r="315" spans="1:10" s="671" customFormat="1">
      <c r="A315" s="676">
        <v>1600</v>
      </c>
      <c r="B315" s="571" t="s">
        <v>1348</v>
      </c>
      <c r="C315" s="796"/>
      <c r="D315" s="645">
        <v>0</v>
      </c>
      <c r="E315" s="535"/>
      <c r="F315" s="672">
        <f>ROUND(E315*D315,3)</f>
        <v>0</v>
      </c>
      <c r="G315" s="536">
        <v>0</v>
      </c>
      <c r="H315" s="572">
        <f>ROUND(SUM(H311:H314),2)</f>
        <v>7.3</v>
      </c>
      <c r="I315" s="614"/>
      <c r="J315" s="681"/>
    </row>
    <row r="316" spans="1:10" s="671" customFormat="1">
      <c r="A316" s="676"/>
      <c r="B316" s="573" t="s">
        <v>1135</v>
      </c>
      <c r="C316" s="574"/>
      <c r="D316" s="575"/>
      <c r="E316" s="576"/>
      <c r="F316" s="577"/>
      <c r="G316" s="578"/>
      <c r="H316" s="579"/>
      <c r="I316" s="614"/>
      <c r="J316" s="681"/>
    </row>
    <row r="317" spans="1:10" s="671" customFormat="1">
      <c r="A317" s="676"/>
      <c r="B317" s="580" t="s">
        <v>1133</v>
      </c>
      <c r="C317" s="581"/>
      <c r="D317" s="582" t="s">
        <v>1302</v>
      </c>
      <c r="E317" s="583" t="s">
        <v>961</v>
      </c>
      <c r="F317" s="583" t="s">
        <v>1597</v>
      </c>
      <c r="G317" s="584" t="s">
        <v>1598</v>
      </c>
      <c r="H317" s="585" t="s">
        <v>1485</v>
      </c>
      <c r="I317" s="614"/>
      <c r="J317" s="681"/>
    </row>
    <row r="318" spans="1:10" s="671" customFormat="1">
      <c r="A318" s="676"/>
      <c r="B318" s="566"/>
      <c r="C318" s="567"/>
      <c r="D318" s="526" t="s">
        <v>499</v>
      </c>
      <c r="E318" s="528" t="s">
        <v>500</v>
      </c>
      <c r="F318" s="528" t="s">
        <v>501</v>
      </c>
      <c r="G318" s="528" t="s">
        <v>1599</v>
      </c>
      <c r="H318" s="529" t="s">
        <v>502</v>
      </c>
      <c r="I318" s="614"/>
      <c r="J318" s="681"/>
    </row>
    <row r="319" spans="1:10" s="671" customFormat="1">
      <c r="A319" s="676">
        <v>11</v>
      </c>
      <c r="B319" s="568" t="str">
        <f>INDEX('[2]MANO DE OBRA'!$C$5:$C$38,A319)</f>
        <v>Maestro   (estr.ocp. C1)</v>
      </c>
      <c r="C319" s="586"/>
      <c r="D319" s="646">
        <v>1</v>
      </c>
      <c r="E319" s="537">
        <f>INDEX('MANO DE OBRA'!$F$5:$F$38,A319)</f>
        <v>4.75</v>
      </c>
      <c r="F319" s="616">
        <f>ROUND(E319*D319,4)</f>
        <v>4.75</v>
      </c>
      <c r="G319" s="538">
        <f>+H306</f>
        <v>8.3454999999999995</v>
      </c>
      <c r="H319" s="569">
        <f>ROUND(F319*G319,3)</f>
        <v>39.640999999999998</v>
      </c>
      <c r="I319" s="614"/>
      <c r="J319" s="681"/>
    </row>
    <row r="320" spans="1:10" s="671" customFormat="1">
      <c r="A320" s="676">
        <v>7</v>
      </c>
      <c r="B320" s="568" t="str">
        <f>INDEX('[2]MANO DE OBRA'!$C$5:$C$38,A320)</f>
        <v>Electricista  (estr.ocp. D2) cat.III</v>
      </c>
      <c r="C320" s="586"/>
      <c r="D320" s="646">
        <v>1</v>
      </c>
      <c r="E320" s="532">
        <f>INDEX('MANO DE OBRA'!$F$5:$F$38,A320)</f>
        <v>4.28</v>
      </c>
      <c r="F320" s="616">
        <f>ROUND(E320*D320,4)</f>
        <v>4.28</v>
      </c>
      <c r="G320" s="535">
        <f>H306</f>
        <v>8.3454999999999995</v>
      </c>
      <c r="H320" s="569">
        <f>ROUND(F320*G320,3)</f>
        <v>35.719000000000001</v>
      </c>
      <c r="I320" s="614"/>
      <c r="J320" s="681"/>
    </row>
    <row r="321" spans="1:10" s="671" customFormat="1">
      <c r="A321" s="676">
        <v>1</v>
      </c>
      <c r="B321" s="568" t="str">
        <f>INDEX('[2]MANO DE OBRA'!$C$5:$C$38,A321)</f>
        <v>Peon  (estr.ocp. E2)</v>
      </c>
      <c r="C321" s="586"/>
      <c r="D321" s="646">
        <v>2</v>
      </c>
      <c r="E321" s="532">
        <f>INDEX('MANO DE OBRA'!$F$5:$F$38,A321)</f>
        <v>4.2300000000000004</v>
      </c>
      <c r="F321" s="616">
        <f>ROUND(E321*D321,4)</f>
        <v>8.4600000000000009</v>
      </c>
      <c r="G321" s="535">
        <f>+G320</f>
        <v>8.3454999999999995</v>
      </c>
      <c r="H321" s="569">
        <f>ROUND(F321*G321,3)</f>
        <v>70.602999999999994</v>
      </c>
      <c r="I321" s="614"/>
      <c r="J321" s="681"/>
    </row>
    <row r="322" spans="1:10" s="671" customFormat="1">
      <c r="A322" s="676">
        <v>34</v>
      </c>
      <c r="B322" s="568">
        <f>INDEX('[2]MANO DE OBRA'!$C$5:$C$38,A322)</f>
        <v>0</v>
      </c>
      <c r="C322" s="586"/>
      <c r="D322" s="646"/>
      <c r="E322" s="532">
        <f>INDEX('MANO DE OBRA'!$F$5:$F$38,A322)</f>
        <v>0</v>
      </c>
      <c r="F322" s="616">
        <f>ROUND(E322*D322,4)</f>
        <v>0</v>
      </c>
      <c r="G322" s="535"/>
      <c r="H322" s="569">
        <f>ROUND(F322*G322,3)</f>
        <v>0</v>
      </c>
      <c r="I322" s="614"/>
      <c r="J322" s="681"/>
    </row>
    <row r="323" spans="1:10" s="671" customFormat="1">
      <c r="A323" s="676">
        <v>34</v>
      </c>
      <c r="B323" s="568">
        <f>INDEX('[2]MANO DE OBRA'!$C$5:$C$38,A323)</f>
        <v>0</v>
      </c>
      <c r="C323" s="586"/>
      <c r="D323" s="646"/>
      <c r="E323" s="532">
        <f>INDEX('MANO DE OBRA'!$F$5:$F$38,A323)</f>
        <v>0</v>
      </c>
      <c r="F323" s="616">
        <f>ROUND(E323*D323,4)</f>
        <v>0</v>
      </c>
      <c r="G323" s="535"/>
      <c r="H323" s="569">
        <f>ROUND(F323*G323,4)</f>
        <v>0</v>
      </c>
      <c r="I323" s="614"/>
      <c r="J323" s="681"/>
    </row>
    <row r="324" spans="1:10" s="671" customFormat="1">
      <c r="A324" s="676">
        <v>34</v>
      </c>
      <c r="B324" s="568"/>
      <c r="C324" s="586"/>
      <c r="D324" s="647"/>
      <c r="E324" s="535"/>
      <c r="F324" s="616"/>
      <c r="G324" s="535"/>
      <c r="H324" s="569">
        <f>ROUND(F324*G324,4)</f>
        <v>0</v>
      </c>
      <c r="I324" s="614"/>
      <c r="J324" s="681"/>
    </row>
    <row r="325" spans="1:10" s="671" customFormat="1">
      <c r="A325" s="676">
        <v>34</v>
      </c>
      <c r="B325" s="568"/>
      <c r="C325" s="586"/>
      <c r="D325" s="647"/>
      <c r="E325" s="535"/>
      <c r="F325" s="616"/>
      <c r="G325" s="535"/>
      <c r="H325" s="569">
        <f>ROUND(F325*G325,4)</f>
        <v>0</v>
      </c>
      <c r="I325" s="614"/>
      <c r="J325" s="681"/>
    </row>
    <row r="326" spans="1:10" s="671" customFormat="1">
      <c r="A326" s="676">
        <v>34</v>
      </c>
      <c r="B326" s="571" t="s">
        <v>1202</v>
      </c>
      <c r="C326" s="796"/>
      <c r="D326" s="617">
        <v>0</v>
      </c>
      <c r="E326" s="536"/>
      <c r="F326" s="616">
        <f>ROUND(E326*D326,3)</f>
        <v>0</v>
      </c>
      <c r="G326" s="536">
        <v>0</v>
      </c>
      <c r="H326" s="572">
        <f>ROUND(SUM(H319:H325),2)</f>
        <v>145.96</v>
      </c>
      <c r="I326" s="614"/>
      <c r="J326" s="681"/>
    </row>
    <row r="327" spans="1:10" s="671" customFormat="1">
      <c r="A327" s="676"/>
      <c r="B327" s="573" t="s">
        <v>493</v>
      </c>
      <c r="C327" s="587"/>
      <c r="D327" s="588"/>
      <c r="E327" s="576"/>
      <c r="F327" s="577"/>
      <c r="G327" s="578"/>
      <c r="H327" s="579"/>
      <c r="I327" s="614"/>
      <c r="J327" s="681"/>
    </row>
    <row r="328" spans="1:10" s="671" customFormat="1">
      <c r="A328" s="676"/>
      <c r="B328" s="580" t="s">
        <v>1133</v>
      </c>
      <c r="C328" s="581"/>
      <c r="D328" s="649"/>
      <c r="E328" s="583" t="s">
        <v>1600</v>
      </c>
      <c r="F328" s="583" t="s">
        <v>1302</v>
      </c>
      <c r="G328" s="583" t="s">
        <v>960</v>
      </c>
      <c r="H328" s="585" t="s">
        <v>1485</v>
      </c>
      <c r="I328" s="614"/>
      <c r="J328" s="681"/>
    </row>
    <row r="329" spans="1:10" s="671" customFormat="1">
      <c r="A329" s="676"/>
      <c r="B329" s="566"/>
      <c r="C329" s="567"/>
      <c r="D329" s="589"/>
      <c r="E329" s="590"/>
      <c r="F329" s="527" t="s">
        <v>499</v>
      </c>
      <c r="G329" s="528" t="s">
        <v>500</v>
      </c>
      <c r="H329" s="529" t="s">
        <v>501</v>
      </c>
      <c r="I329" s="614"/>
      <c r="J329" s="681"/>
    </row>
    <row r="330" spans="1:10" s="671" customFormat="1">
      <c r="A330" s="676">
        <v>1021</v>
      </c>
      <c r="B330" s="658" t="str">
        <f>INDEX(MATERIALES!$D$5:$D$1604,A330)</f>
        <v>Alambre Cu TW #12 AWG</v>
      </c>
      <c r="C330" s="591"/>
      <c r="D330" s="592"/>
      <c r="E330" s="677" t="str">
        <f>INDEX([2]MATERIALES!$E$5:$E$1604,A330)</f>
        <v>m</v>
      </c>
      <c r="F330" s="679">
        <v>10</v>
      </c>
      <c r="G330" s="535">
        <v>0.61</v>
      </c>
      <c r="H330" s="593">
        <f t="shared" ref="H330:H338" si="5">ROUND(F330*G330,3)</f>
        <v>6.1</v>
      </c>
      <c r="I330" s="614"/>
      <c r="J330" s="681"/>
    </row>
    <row r="331" spans="1:10" s="671" customFormat="1">
      <c r="A331" s="676">
        <v>1020</v>
      </c>
      <c r="B331" s="658" t="str">
        <f>INDEX(MATERIALES!$D$5:$D$1604,A331)</f>
        <v>Alambre Cu TW #10 AWG</v>
      </c>
      <c r="C331" s="591"/>
      <c r="D331" s="592"/>
      <c r="E331" s="677" t="str">
        <f>INDEX([2]MATERIALES!$E$5:$E$1604,A331)</f>
        <v>mt</v>
      </c>
      <c r="F331" s="679">
        <v>10</v>
      </c>
      <c r="G331" s="535">
        <v>0.92</v>
      </c>
      <c r="H331" s="593">
        <f t="shared" si="5"/>
        <v>9.1999999999999993</v>
      </c>
      <c r="I331" s="614"/>
      <c r="J331" s="681"/>
    </row>
    <row r="332" spans="1:10" s="671" customFormat="1">
      <c r="A332" s="623">
        <v>1033</v>
      </c>
      <c r="B332" s="658" t="str">
        <f>INDEX(MATERIALES!$D$5:$D$1604,A332)</f>
        <v xml:space="preserve">Breakers para caja de 15A a 50A (1p) </v>
      </c>
      <c r="C332" s="591"/>
      <c r="D332" s="592"/>
      <c r="E332" s="677" t="str">
        <f>INDEX([2]MATERIALES!$E$5:$E$1604,A332)</f>
        <v>u</v>
      </c>
      <c r="F332" s="679">
        <v>8</v>
      </c>
      <c r="G332" s="535">
        <f>INDEX([2]MATERIALES!$F$5:$F$1604,A332)</f>
        <v>5</v>
      </c>
      <c r="H332" s="593">
        <f t="shared" si="5"/>
        <v>40</v>
      </c>
      <c r="I332" s="614"/>
      <c r="J332" s="681"/>
    </row>
    <row r="333" spans="1:10" s="671" customFormat="1">
      <c r="A333" s="623">
        <v>1600</v>
      </c>
      <c r="B333" s="658" t="s">
        <v>1938</v>
      </c>
      <c r="C333" s="591"/>
      <c r="D333" s="592"/>
      <c r="E333" s="677" t="s">
        <v>59</v>
      </c>
      <c r="F333" s="679">
        <v>2</v>
      </c>
      <c r="G333" s="535">
        <v>7</v>
      </c>
      <c r="H333" s="593">
        <f t="shared" si="5"/>
        <v>14</v>
      </c>
      <c r="I333" s="614"/>
      <c r="J333" s="681"/>
    </row>
    <row r="334" spans="1:10" s="671" customFormat="1">
      <c r="A334" s="623">
        <v>1125</v>
      </c>
      <c r="B334" s="658" t="str">
        <f>INDEX(MATERIALES!$D$5:$D$1604,A334)</f>
        <v>Cinta aislante (20 m)</v>
      </c>
      <c r="C334" s="591"/>
      <c r="D334" s="592"/>
      <c r="E334" s="677" t="str">
        <f>INDEX([2]MATERIALES!$E$5:$E$1604,A334)</f>
        <v>rll</v>
      </c>
      <c r="F334" s="679">
        <v>1</v>
      </c>
      <c r="G334" s="535">
        <f>INDEX([2]MATERIALES!$F$5:$F$1604,A334)</f>
        <v>0.77</v>
      </c>
      <c r="H334" s="593">
        <f t="shared" si="5"/>
        <v>0.77</v>
      </c>
      <c r="I334" s="614"/>
      <c r="J334" s="681"/>
    </row>
    <row r="335" spans="1:10" s="671" customFormat="1">
      <c r="A335" s="623">
        <v>1389</v>
      </c>
      <c r="B335" s="658" t="str">
        <f>INDEX(MATERIALES!$D$5:$D$1604,A335)</f>
        <v>Panel /break. (contac. y  accesorios)</v>
      </c>
      <c r="C335" s="591"/>
      <c r="D335" s="592"/>
      <c r="E335" s="677" t="str">
        <f>INDEX([2]MATERIALES!$E$5:$E$1604,A335)</f>
        <v>u</v>
      </c>
      <c r="F335" s="679">
        <v>1</v>
      </c>
      <c r="G335" s="535">
        <v>80</v>
      </c>
      <c r="H335" s="593">
        <f t="shared" si="5"/>
        <v>80</v>
      </c>
      <c r="I335" s="614"/>
      <c r="J335" s="681"/>
    </row>
    <row r="336" spans="1:10" s="671" customFormat="1">
      <c r="A336" s="623">
        <v>1600</v>
      </c>
      <c r="B336" s="658">
        <f>INDEX(MATERIALES!$D$5:$D$1604,A336)</f>
        <v>0</v>
      </c>
      <c r="C336" s="591"/>
      <c r="D336" s="592"/>
      <c r="E336" s="677">
        <f>INDEX([2]MATERIALES!$E$5:$E$1604,A336)</f>
        <v>0</v>
      </c>
      <c r="F336" s="679"/>
      <c r="G336" s="535">
        <f>INDEX([2]MATERIALES!$F$5:$F$1604,A336)</f>
        <v>0</v>
      </c>
      <c r="H336" s="593">
        <f t="shared" si="5"/>
        <v>0</v>
      </c>
      <c r="I336" s="614"/>
      <c r="J336" s="681"/>
    </row>
    <row r="337" spans="1:10" s="671" customFormat="1">
      <c r="A337" s="623">
        <v>1600</v>
      </c>
      <c r="B337" s="658">
        <f>INDEX(MATERIALES!$D$5:$D$1604,A337)</f>
        <v>0</v>
      </c>
      <c r="C337" s="591"/>
      <c r="D337" s="592"/>
      <c r="E337" s="677">
        <f>INDEX([2]MATERIALES!$E$5:$E$1604,A337)</f>
        <v>0</v>
      </c>
      <c r="F337" s="679"/>
      <c r="G337" s="535">
        <f>INDEX([2]MATERIALES!$F$5:$F$1604,A337)</f>
        <v>0</v>
      </c>
      <c r="H337" s="593">
        <f t="shared" si="5"/>
        <v>0</v>
      </c>
      <c r="I337" s="614"/>
      <c r="J337" s="681"/>
    </row>
    <row r="338" spans="1:10" s="671" customFormat="1">
      <c r="A338" s="623">
        <v>1600</v>
      </c>
      <c r="B338" s="658">
        <f>INDEX(MATERIALES!$D$5:$D$1604,A338)</f>
        <v>0</v>
      </c>
      <c r="C338" s="591"/>
      <c r="D338" s="592"/>
      <c r="E338" s="677">
        <f>INDEX([2]MATERIALES!$E$5:$E$1604,A338)</f>
        <v>0</v>
      </c>
      <c r="F338" s="679"/>
      <c r="G338" s="535">
        <f>INDEX([2]MATERIALES!$F$5:$F$1604,A338)</f>
        <v>0</v>
      </c>
      <c r="H338" s="593">
        <f t="shared" si="5"/>
        <v>0</v>
      </c>
      <c r="I338" s="614"/>
      <c r="J338" s="681"/>
    </row>
    <row r="339" spans="1:10" s="671" customFormat="1">
      <c r="A339" s="676"/>
      <c r="B339" s="571" t="s">
        <v>1349</v>
      </c>
      <c r="C339" s="796"/>
      <c r="D339" s="594">
        <v>0</v>
      </c>
      <c r="E339" s="677"/>
      <c r="F339" s="672"/>
      <c r="G339" s="536">
        <v>0</v>
      </c>
      <c r="H339" s="572">
        <f>ROUND(SUM(H330:H338),2)</f>
        <v>150.07</v>
      </c>
      <c r="I339" s="614"/>
      <c r="J339" s="681"/>
    </row>
    <row r="340" spans="1:10" s="671" customFormat="1">
      <c r="A340" s="676"/>
      <c r="B340" s="573" t="s">
        <v>494</v>
      </c>
      <c r="C340" s="587"/>
      <c r="D340" s="588"/>
      <c r="E340" s="576"/>
      <c r="F340" s="577"/>
      <c r="G340" s="578"/>
      <c r="H340" s="579"/>
      <c r="I340" s="614"/>
      <c r="J340" s="681"/>
    </row>
    <row r="341" spans="1:10" s="671" customFormat="1">
      <c r="A341" s="676"/>
      <c r="B341" s="580" t="s">
        <v>1133</v>
      </c>
      <c r="C341" s="581"/>
      <c r="D341" s="649"/>
      <c r="E341" s="582" t="s">
        <v>1600</v>
      </c>
      <c r="F341" s="582" t="s">
        <v>1302</v>
      </c>
      <c r="G341" s="582" t="s">
        <v>1596</v>
      </c>
      <c r="H341" s="585" t="s">
        <v>1485</v>
      </c>
      <c r="I341" s="614"/>
      <c r="J341" s="681"/>
    </row>
    <row r="342" spans="1:10" s="671" customFormat="1">
      <c r="A342" s="676"/>
      <c r="B342" s="566"/>
      <c r="C342" s="567"/>
      <c r="D342" s="589"/>
      <c r="E342" s="595"/>
      <c r="F342" s="539" t="s">
        <v>499</v>
      </c>
      <c r="G342" s="526" t="s">
        <v>500</v>
      </c>
      <c r="H342" s="529" t="s">
        <v>501</v>
      </c>
      <c r="I342" s="614"/>
      <c r="J342" s="681"/>
    </row>
    <row r="343" spans="1:10" s="671" customFormat="1">
      <c r="A343" s="676">
        <v>19</v>
      </c>
      <c r="B343" s="540" t="str">
        <f>INDEX('MANO DE OBRA'!$C$41:$C$60,A343)</f>
        <v>transporte varios</v>
      </c>
      <c r="C343" s="521"/>
      <c r="D343" s="541"/>
      <c r="E343" s="645" t="s">
        <v>429</v>
      </c>
      <c r="F343" s="542">
        <v>1</v>
      </c>
      <c r="G343" s="542">
        <v>30</v>
      </c>
      <c r="H343" s="460">
        <f>F343*G343</f>
        <v>30</v>
      </c>
      <c r="I343" s="614"/>
      <c r="J343" s="681"/>
    </row>
    <row r="344" spans="1:10" s="671" customFormat="1">
      <c r="A344" s="676">
        <v>20</v>
      </c>
      <c r="B344" s="540">
        <f>INDEX('MANO DE OBRA'!$C$41:$C$60,A344)</f>
        <v>0</v>
      </c>
      <c r="C344" s="521"/>
      <c r="D344" s="541"/>
      <c r="E344" s="531">
        <f>INDEX('MANO DE OBRA'!$B$41:$B$60,A344)</f>
        <v>0</v>
      </c>
      <c r="F344" s="542"/>
      <c r="G344" s="542"/>
      <c r="H344" s="543">
        <f>ROUND(F344*G344,3)</f>
        <v>0</v>
      </c>
      <c r="I344" s="614"/>
      <c r="J344" s="681"/>
    </row>
    <row r="345" spans="1:10" s="671" customFormat="1">
      <c r="A345" s="676">
        <v>20</v>
      </c>
      <c r="B345" s="540">
        <f>INDEX('MANO DE OBRA'!$C$41:$C$60,A345)</f>
        <v>0</v>
      </c>
      <c r="C345" s="521"/>
      <c r="D345" s="541"/>
      <c r="E345" s="531">
        <f>INDEX('MANO DE OBRA'!$B$41:$B$60,A345)</f>
        <v>0</v>
      </c>
      <c r="F345" s="542"/>
      <c r="G345" s="542"/>
      <c r="H345" s="543">
        <f>ROUND(F345*G345,3)</f>
        <v>0</v>
      </c>
      <c r="I345" s="614"/>
      <c r="J345" s="681"/>
    </row>
    <row r="346" spans="1:10" s="671" customFormat="1">
      <c r="A346" s="680"/>
      <c r="B346" s="571" t="s">
        <v>1350</v>
      </c>
      <c r="C346" s="597"/>
      <c r="D346" s="659"/>
      <c r="E346" s="598"/>
      <c r="F346" s="599"/>
      <c r="G346" s="590"/>
      <c r="H346" s="572">
        <f>ROUND(SUM(H343:H345),4)</f>
        <v>30</v>
      </c>
      <c r="I346" s="614"/>
      <c r="J346" s="681"/>
    </row>
    <row r="347" spans="1:10" s="671" customFormat="1">
      <c r="A347" s="680"/>
      <c r="B347" s="554"/>
      <c r="C347" s="554"/>
      <c r="D347" s="596"/>
      <c r="E347" s="600" t="s">
        <v>495</v>
      </c>
      <c r="F347" s="601"/>
      <c r="G347" s="601"/>
      <c r="H347" s="602">
        <f>ROUND(SUM(H346,H339,H326,H315),4)</f>
        <v>333.33</v>
      </c>
      <c r="I347" s="614"/>
      <c r="J347" s="681"/>
    </row>
    <row r="348" spans="1:10" s="671" customFormat="1">
      <c r="A348" s="680"/>
      <c r="B348" s="554"/>
      <c r="C348" s="554"/>
      <c r="D348" s="596"/>
      <c r="E348" s="603" t="s">
        <v>177</v>
      </c>
      <c r="F348" s="604"/>
      <c r="G348" s="660">
        <f>(FORMATO!$C$37)</f>
        <v>0.2</v>
      </c>
      <c r="H348" s="602">
        <f>ROUND(H347*G348,2)</f>
        <v>66.67</v>
      </c>
      <c r="I348" s="614"/>
      <c r="J348" s="681"/>
    </row>
    <row r="349" spans="1:10" s="671" customFormat="1">
      <c r="A349" s="680"/>
      <c r="B349" s="554"/>
      <c r="C349" s="554"/>
      <c r="D349" s="596"/>
      <c r="E349" s="603" t="s">
        <v>178</v>
      </c>
      <c r="F349" s="604"/>
      <c r="G349" s="605"/>
      <c r="H349" s="606"/>
      <c r="I349" s="614"/>
      <c r="J349" s="681"/>
    </row>
    <row r="350" spans="1:10" s="671" customFormat="1">
      <c r="A350" s="680"/>
      <c r="B350" s="554"/>
      <c r="C350" s="554"/>
      <c r="D350" s="596"/>
      <c r="E350" s="603" t="s">
        <v>496</v>
      </c>
      <c r="F350" s="607"/>
      <c r="G350" s="607"/>
      <c r="H350" s="606">
        <f>ROUND(SUM(H347:H348),4)</f>
        <v>400</v>
      </c>
      <c r="I350" s="614"/>
      <c r="J350" s="681"/>
    </row>
    <row r="351" spans="1:10" s="671" customFormat="1" ht="16.2" thickBot="1">
      <c r="A351" s="680"/>
      <c r="B351" s="796" t="str">
        <f>(FORMATO!$C$8)</f>
        <v>PAJAN, AGOSTO DE 2025</v>
      </c>
      <c r="C351" s="554"/>
      <c r="D351" s="596"/>
      <c r="E351" s="544">
        <f>+'  ANALISIS  '!A856563</f>
        <v>0</v>
      </c>
      <c r="F351" s="545"/>
      <c r="G351" s="545" t="s">
        <v>504</v>
      </c>
      <c r="H351" s="613">
        <f>ROUND(H350,2)</f>
        <v>400</v>
      </c>
      <c r="I351" s="614"/>
      <c r="J351" s="681"/>
    </row>
    <row r="352" spans="1:10" s="671" customFormat="1" ht="13.8" thickTop="1">
      <c r="A352" s="546"/>
      <c r="B352" s="521"/>
      <c r="C352" s="547"/>
      <c r="D352" s="548"/>
      <c r="E352" s="549"/>
      <c r="F352" s="549"/>
      <c r="G352" s="549"/>
      <c r="H352" s="550"/>
      <c r="I352" s="614"/>
      <c r="J352" s="681"/>
    </row>
    <row r="353" spans="1:10" s="671" customFormat="1">
      <c r="A353" s="546"/>
      <c r="B353" s="796"/>
      <c r="C353" s="547"/>
      <c r="D353" s="548"/>
      <c r="E353" s="549"/>
      <c r="F353" s="549"/>
      <c r="G353" s="549"/>
      <c r="H353" s="550"/>
      <c r="I353" s="614"/>
      <c r="J353" s="681"/>
    </row>
    <row r="354" spans="1:10" s="671" customFormat="1">
      <c r="A354" s="546"/>
      <c r="B354" s="521"/>
      <c r="C354" s="547"/>
      <c r="D354" s="548"/>
      <c r="E354" s="549"/>
      <c r="F354" s="549"/>
      <c r="G354" s="549"/>
      <c r="H354" s="550"/>
      <c r="I354" s="614"/>
      <c r="J354" s="681"/>
    </row>
    <row r="355" spans="1:10" s="671" customFormat="1" ht="15.6">
      <c r="A355" s="680"/>
      <c r="B355" s="796"/>
      <c r="C355" s="554"/>
      <c r="D355" s="666"/>
      <c r="E355" s="664"/>
      <c r="F355" s="663"/>
      <c r="G355" s="663"/>
      <c r="H355" s="665"/>
      <c r="I355" s="614"/>
      <c r="J355" s="681"/>
    </row>
    <row r="356" spans="1:10" s="671" customFormat="1" ht="15.6">
      <c r="A356" s="680"/>
      <c r="B356" s="788"/>
      <c r="C356" s="554"/>
      <c r="D356" s="666"/>
      <c r="E356" s="664"/>
      <c r="F356" s="663"/>
      <c r="G356" s="663"/>
      <c r="H356" s="665"/>
      <c r="I356" s="614"/>
      <c r="J356" s="681"/>
    </row>
    <row r="357" spans="1:10" s="671" customFormat="1" ht="15.6">
      <c r="A357" s="680"/>
      <c r="B357" s="788"/>
      <c r="C357" s="554"/>
      <c r="D357" s="666"/>
      <c r="E357" s="664"/>
      <c r="F357" s="663"/>
      <c r="G357" s="663"/>
      <c r="H357" s="665"/>
      <c r="I357" s="614"/>
      <c r="J357" s="681"/>
    </row>
    <row r="358" spans="1:10" s="671" customFormat="1">
      <c r="A358" s="546"/>
      <c r="B358" s="788"/>
      <c r="C358" s="653"/>
      <c r="D358" s="654"/>
      <c r="E358" s="655"/>
      <c r="F358" s="655"/>
      <c r="G358" s="655"/>
      <c r="H358" s="611"/>
      <c r="I358" s="614"/>
      <c r="J358" s="641"/>
    </row>
    <row r="359" spans="1:10" s="671" customFormat="1">
      <c r="A359" s="546"/>
      <c r="B359" s="870"/>
      <c r="C359" s="870"/>
      <c r="D359" s="870"/>
      <c r="E359" s="870"/>
      <c r="F359" s="870"/>
      <c r="G359" s="870"/>
      <c r="H359" s="870"/>
      <c r="I359" s="614"/>
      <c r="J359" s="681"/>
    </row>
    <row r="360" spans="1:10" s="671" customFormat="1">
      <c r="A360" s="553"/>
      <c r="B360" s="517"/>
      <c r="C360" s="517"/>
      <c r="D360" s="520"/>
      <c r="E360" s="517"/>
      <c r="F360" s="517"/>
      <c r="G360" s="517"/>
      <c r="H360" s="518"/>
      <c r="I360" s="614"/>
      <c r="J360" s="681"/>
    </row>
    <row r="361" spans="1:10" s="681" customFormat="1" ht="17.399999999999999">
      <c r="A361" s="680"/>
      <c r="B361" s="680"/>
      <c r="C361" s="871" t="s">
        <v>1891</v>
      </c>
      <c r="D361" s="871"/>
      <c r="E361" s="871"/>
      <c r="F361" s="871"/>
      <c r="G361" s="871"/>
      <c r="H361" s="680"/>
      <c r="I361" s="669"/>
    </row>
    <row r="362" spans="1:10" s="671" customFormat="1" ht="17.399999999999999">
      <c r="A362" s="680"/>
      <c r="B362" s="554"/>
      <c r="C362" s="872" t="s">
        <v>1892</v>
      </c>
      <c r="D362" s="872"/>
      <c r="E362" s="872"/>
      <c r="F362" s="872"/>
      <c r="G362" s="872"/>
      <c r="H362" s="680"/>
      <c r="I362" s="614"/>
      <c r="J362" s="681"/>
    </row>
    <row r="363" spans="1:10" s="671" customFormat="1" ht="14.4">
      <c r="A363" s="680"/>
      <c r="B363" s="554"/>
      <c r="C363" s="873"/>
      <c r="D363" s="873"/>
      <c r="E363" s="873"/>
      <c r="F363" s="873"/>
      <c r="G363" s="873"/>
      <c r="H363" s="680"/>
      <c r="I363" s="614"/>
      <c r="J363" s="681"/>
    </row>
    <row r="364" spans="1:10" s="671" customFormat="1" ht="13.8" thickBot="1">
      <c r="A364" s="680"/>
      <c r="B364" s="554"/>
      <c r="C364" s="554"/>
      <c r="D364" s="649"/>
      <c r="E364" s="554"/>
      <c r="F364" s="554"/>
      <c r="G364" s="554"/>
      <c r="H364" s="680"/>
      <c r="I364" s="614"/>
      <c r="J364" s="681"/>
    </row>
    <row r="365" spans="1:10" s="671" customFormat="1" ht="13.8" thickBot="1">
      <c r="A365" s="680"/>
      <c r="B365" s="788"/>
      <c r="C365" s="874" t="str">
        <f>+FORMATO!$J$13</f>
        <v>ANÁLISIS DE PRECIOS UNITARIOS</v>
      </c>
      <c r="D365" s="875" t="s">
        <v>687</v>
      </c>
      <c r="E365" s="875"/>
      <c r="F365" s="875"/>
      <c r="G365" s="675" t="str">
        <f>+FORMATO!$J$14</f>
        <v>ITEM</v>
      </c>
      <c r="H365" s="716">
        <f>+PRESUPUESTO!A20</f>
        <v>7</v>
      </c>
      <c r="I365" s="614"/>
      <c r="J365" s="681"/>
    </row>
    <row r="366" spans="1:10" s="671" customFormat="1">
      <c r="A366" s="522"/>
      <c r="B366" s="673" t="str">
        <f>FORMATO!$B$4</f>
        <v>RUBRO:</v>
      </c>
      <c r="C366" s="876" t="str">
        <f>+PRESUPUESTO!B20</f>
        <v xml:space="preserve">IMPERMEABILIZADA Y ELIMINACION DE SALITRE EN MAMPOSTERIA </v>
      </c>
      <c r="D366" s="877"/>
      <c r="E366" s="877"/>
      <c r="F366" s="877"/>
      <c r="G366" s="675" t="str">
        <f>+FORMATO!$J$15</f>
        <v>UNIDAD</v>
      </c>
      <c r="H366" s="674" t="str">
        <f>+PRESUPUESTO!C20</f>
        <v>M2</v>
      </c>
      <c r="I366" s="614"/>
      <c r="J366" s="681"/>
    </row>
    <row r="367" spans="1:10" s="671" customFormat="1">
      <c r="A367" s="522"/>
      <c r="B367" s="673" t="str">
        <f>FORMATO!$B$5</f>
        <v>ELABORADO:</v>
      </c>
      <c r="C367" s="788">
        <f>(FORMATO!$C$5)</f>
        <v>0</v>
      </c>
      <c r="D367" s="656"/>
      <c r="E367" s="657"/>
      <c r="F367" s="657"/>
      <c r="G367" s="675" t="str">
        <f>+FORMATO!$J$16</f>
        <v>REND.</v>
      </c>
      <c r="H367" s="642">
        <f>+ROUND(8/38,4)</f>
        <v>0.21049999999999999</v>
      </c>
      <c r="I367" s="614"/>
      <c r="J367" s="681"/>
    </row>
    <row r="368" spans="1:10" s="671" customFormat="1">
      <c r="A368" s="525"/>
      <c r="B368" s="673" t="str">
        <f>FORMATO!$B$9</f>
        <v xml:space="preserve">PROYECTO: </v>
      </c>
      <c r="C368" s="878" t="str">
        <f>+C249</f>
        <v>MANTENIMIENTO INTEGRAL DE LA COMPAÑIA DE CUERPO DE BOMBERO CASCOL PERTENECIENTE AL CANTON PAJAN</v>
      </c>
      <c r="D368" s="879"/>
      <c r="E368" s="879"/>
      <c r="F368" s="879"/>
      <c r="G368" s="879"/>
      <c r="H368" s="879"/>
      <c r="I368" s="622">
        <f>+H412</f>
        <v>9</v>
      </c>
      <c r="J368" s="641"/>
    </row>
    <row r="369" spans="1:10" s="671" customFormat="1" ht="13.8" thickBot="1">
      <c r="A369" s="522"/>
      <c r="B369" s="555" t="s">
        <v>689</v>
      </c>
      <c r="C369" s="555"/>
      <c r="D369" s="556"/>
      <c r="E369" s="557"/>
      <c r="F369" s="558"/>
      <c r="G369" s="558"/>
      <c r="H369" s="559"/>
      <c r="I369" s="614"/>
      <c r="J369" s="681"/>
    </row>
    <row r="370" spans="1:10" s="671" customFormat="1" ht="13.8" thickTop="1">
      <c r="A370" s="522"/>
      <c r="B370" s="560" t="s">
        <v>1133</v>
      </c>
      <c r="C370" s="767"/>
      <c r="D370" s="562" t="s">
        <v>1302</v>
      </c>
      <c r="E370" s="563" t="s">
        <v>1596</v>
      </c>
      <c r="F370" s="678" t="s">
        <v>1597</v>
      </c>
      <c r="G370" s="564" t="s">
        <v>1598</v>
      </c>
      <c r="H370" s="565" t="s">
        <v>1485</v>
      </c>
      <c r="I370" s="614"/>
      <c r="J370" s="640"/>
    </row>
    <row r="371" spans="1:10" s="671" customFormat="1">
      <c r="A371" s="522"/>
      <c r="B371" s="566"/>
      <c r="C371" s="567"/>
      <c r="D371" s="526" t="s">
        <v>499</v>
      </c>
      <c r="E371" s="527" t="s">
        <v>500</v>
      </c>
      <c r="F371" s="528" t="s">
        <v>501</v>
      </c>
      <c r="G371" s="528" t="s">
        <v>1599</v>
      </c>
      <c r="H371" s="529" t="s">
        <v>502</v>
      </c>
      <c r="I371" s="614"/>
      <c r="J371" s="681"/>
    </row>
    <row r="372" spans="1:10" s="671" customFormat="1">
      <c r="A372" s="676">
        <v>1600</v>
      </c>
      <c r="B372" s="568" t="s">
        <v>1632</v>
      </c>
      <c r="C372" s="788"/>
      <c r="D372" s="645"/>
      <c r="E372" s="535"/>
      <c r="F372" s="672"/>
      <c r="G372" s="533"/>
      <c r="H372" s="569">
        <f>ROUND(H387*0.05,3)</f>
        <v>0.14000000000000001</v>
      </c>
      <c r="I372" s="614"/>
      <c r="J372" s="681"/>
    </row>
    <row r="373" spans="1:10" s="671" customFormat="1">
      <c r="A373" s="676">
        <v>1600</v>
      </c>
      <c r="B373" s="530">
        <f>INDEX(MATERIALES!$D$5:$D$1604,A373)</f>
        <v>0</v>
      </c>
      <c r="C373" s="521"/>
      <c r="D373" s="531"/>
      <c r="E373" s="532">
        <f>INDEX(MATERIALES!$F$5:$F$1604,A373)</f>
        <v>0</v>
      </c>
      <c r="F373" s="459">
        <f>ROUND(E373*D373,3)</f>
        <v>0</v>
      </c>
      <c r="G373" s="535"/>
      <c r="H373" s="534">
        <f>ROUND(F373*G373,3)</f>
        <v>0</v>
      </c>
      <c r="I373" s="614"/>
      <c r="J373" s="681"/>
    </row>
    <row r="374" spans="1:10" s="671" customFormat="1">
      <c r="A374" s="676">
        <v>1600</v>
      </c>
      <c r="B374" s="530">
        <f>INDEX(MATERIALES!$D$5:$D$1604,A374)</f>
        <v>0</v>
      </c>
      <c r="C374" s="521"/>
      <c r="D374" s="531"/>
      <c r="E374" s="532">
        <f>INDEX(MATERIALES!$F$5:$F$1604,A374)</f>
        <v>0</v>
      </c>
      <c r="F374" s="459">
        <f>ROUND(E374*D374,3)</f>
        <v>0</v>
      </c>
      <c r="G374" s="535"/>
      <c r="H374" s="570">
        <f>ROUND(F374*G374,3)</f>
        <v>0</v>
      </c>
      <c r="I374" s="614"/>
      <c r="J374" s="681"/>
    </row>
    <row r="375" spans="1:10" s="671" customFormat="1">
      <c r="A375" s="676">
        <v>1600</v>
      </c>
      <c r="B375" s="530">
        <f>INDEX(MATERIALES!$D$5:$D$1604,A375)</f>
        <v>0</v>
      </c>
      <c r="C375" s="521"/>
      <c r="D375" s="531"/>
      <c r="E375" s="532">
        <f>INDEX(MATERIALES!$F$5:$F$1604,A375)</f>
        <v>0</v>
      </c>
      <c r="F375" s="459">
        <f>ROUND(E375*D375,3)</f>
        <v>0</v>
      </c>
      <c r="G375" s="535"/>
      <c r="H375" s="570">
        <f>ROUND(F375*G375,3)</f>
        <v>0</v>
      </c>
      <c r="I375" s="614"/>
      <c r="J375" s="681"/>
    </row>
    <row r="376" spans="1:10" s="671" customFormat="1">
      <c r="A376" s="676">
        <v>1600</v>
      </c>
      <c r="B376" s="571" t="s">
        <v>1348</v>
      </c>
      <c r="C376" s="788"/>
      <c r="D376" s="645">
        <v>0</v>
      </c>
      <c r="E376" s="535"/>
      <c r="F376" s="672">
        <f>ROUND(E376*D376,3)</f>
        <v>0</v>
      </c>
      <c r="G376" s="536">
        <v>0</v>
      </c>
      <c r="H376" s="572">
        <f>ROUND(SUM(H372:H375),2)</f>
        <v>0.14000000000000001</v>
      </c>
      <c r="I376" s="614"/>
      <c r="J376" s="681"/>
    </row>
    <row r="377" spans="1:10" s="671" customFormat="1">
      <c r="A377" s="676"/>
      <c r="B377" s="573" t="s">
        <v>1135</v>
      </c>
      <c r="C377" s="574"/>
      <c r="D377" s="575"/>
      <c r="E377" s="576"/>
      <c r="F377" s="577"/>
      <c r="G377" s="578"/>
      <c r="H377" s="579"/>
      <c r="I377" s="614"/>
      <c r="J377" s="681"/>
    </row>
    <row r="378" spans="1:10" s="671" customFormat="1">
      <c r="A378" s="676"/>
      <c r="B378" s="580" t="s">
        <v>1133</v>
      </c>
      <c r="C378" s="581"/>
      <c r="D378" s="582" t="s">
        <v>1302</v>
      </c>
      <c r="E378" s="583" t="s">
        <v>961</v>
      </c>
      <c r="F378" s="583" t="s">
        <v>1597</v>
      </c>
      <c r="G378" s="584" t="s">
        <v>1598</v>
      </c>
      <c r="H378" s="585" t="s">
        <v>1485</v>
      </c>
      <c r="I378" s="614"/>
      <c r="J378" s="681"/>
    </row>
    <row r="379" spans="1:10" s="671" customFormat="1">
      <c r="A379" s="676"/>
      <c r="B379" s="566"/>
      <c r="C379" s="567"/>
      <c r="D379" s="526" t="s">
        <v>499</v>
      </c>
      <c r="E379" s="528" t="s">
        <v>500</v>
      </c>
      <c r="F379" s="528" t="s">
        <v>501</v>
      </c>
      <c r="G379" s="528" t="s">
        <v>1599</v>
      </c>
      <c r="H379" s="529" t="s">
        <v>502</v>
      </c>
      <c r="I379" s="614"/>
      <c r="J379" s="681"/>
    </row>
    <row r="380" spans="1:10" s="671" customFormat="1">
      <c r="A380" s="676">
        <v>11</v>
      </c>
      <c r="B380" s="568" t="str">
        <f>INDEX('[2]MANO DE OBRA'!$C$5:$C$38,A380)</f>
        <v>Maestro   (estr.ocp. C1)</v>
      </c>
      <c r="C380" s="586"/>
      <c r="D380" s="646">
        <v>1</v>
      </c>
      <c r="E380" s="537">
        <f>INDEX('MANO DE OBRA'!$F$5:$F$38,A380)</f>
        <v>4.75</v>
      </c>
      <c r="F380" s="616">
        <f>ROUND(E380*D380,4)</f>
        <v>4.75</v>
      </c>
      <c r="G380" s="538">
        <f>+H367</f>
        <v>0.21049999999999999</v>
      </c>
      <c r="H380" s="569">
        <f>ROUND(F380*G380,3)</f>
        <v>1</v>
      </c>
      <c r="I380" s="614"/>
      <c r="J380" s="681"/>
    </row>
    <row r="381" spans="1:10" s="671" customFormat="1">
      <c r="A381" s="676">
        <v>6</v>
      </c>
      <c r="B381" s="568" t="str">
        <f>INDEX('[2]MANO DE OBRA'!$C$5:$C$38,A381)</f>
        <v>Pintor  (estr.ocp. D2) cat.III</v>
      </c>
      <c r="C381" s="586"/>
      <c r="D381" s="646">
        <v>1</v>
      </c>
      <c r="E381" s="532">
        <f>INDEX('MANO DE OBRA'!$F$5:$F$38,A381)</f>
        <v>4.28</v>
      </c>
      <c r="F381" s="616">
        <f>ROUND(E381*D381,4)</f>
        <v>4.28</v>
      </c>
      <c r="G381" s="535">
        <f>H367</f>
        <v>0.21049999999999999</v>
      </c>
      <c r="H381" s="569">
        <f>ROUND(F381*G381,3)</f>
        <v>0.90100000000000002</v>
      </c>
      <c r="I381" s="614"/>
      <c r="J381" s="681"/>
    </row>
    <row r="382" spans="1:10" s="671" customFormat="1">
      <c r="A382" s="676">
        <v>1</v>
      </c>
      <c r="B382" s="568" t="str">
        <f>INDEX('[2]MANO DE OBRA'!$C$5:$C$38,A382)</f>
        <v>Peon  (estr.ocp. E2)</v>
      </c>
      <c r="C382" s="586"/>
      <c r="D382" s="646">
        <v>1</v>
      </c>
      <c r="E382" s="532">
        <f>INDEX('MANO DE OBRA'!$F$5:$F$38,A382)</f>
        <v>4.2300000000000004</v>
      </c>
      <c r="F382" s="616">
        <f>ROUND(E382*D382,4)</f>
        <v>4.2300000000000004</v>
      </c>
      <c r="G382" s="535">
        <f>+G381</f>
        <v>0.21049999999999999</v>
      </c>
      <c r="H382" s="569">
        <f>ROUND(F382*G382,3)</f>
        <v>0.89</v>
      </c>
      <c r="I382" s="614"/>
      <c r="J382" s="681"/>
    </row>
    <row r="383" spans="1:10" s="671" customFormat="1">
      <c r="A383" s="676">
        <v>34</v>
      </c>
      <c r="B383" s="568">
        <f>INDEX('[2]MANO DE OBRA'!$C$5:$C$38,A383)</f>
        <v>0</v>
      </c>
      <c r="C383" s="586"/>
      <c r="D383" s="646"/>
      <c r="E383" s="532">
        <f>INDEX('MANO DE OBRA'!$F$5:$F$38,A383)</f>
        <v>0</v>
      </c>
      <c r="F383" s="616">
        <f>ROUND(E383*D383,4)</f>
        <v>0</v>
      </c>
      <c r="G383" s="535"/>
      <c r="H383" s="569">
        <f>ROUND(F383*G383,3)</f>
        <v>0</v>
      </c>
      <c r="I383" s="614"/>
      <c r="J383" s="681"/>
    </row>
    <row r="384" spans="1:10" s="671" customFormat="1">
      <c r="A384" s="676">
        <v>34</v>
      </c>
      <c r="B384" s="568">
        <f>INDEX('[2]MANO DE OBRA'!$C$5:$C$38,A384)</f>
        <v>0</v>
      </c>
      <c r="C384" s="586"/>
      <c r="D384" s="646"/>
      <c r="E384" s="532">
        <f>INDEX('MANO DE OBRA'!$F$5:$F$38,A384)</f>
        <v>0</v>
      </c>
      <c r="F384" s="616">
        <f>ROUND(E384*D384,4)</f>
        <v>0</v>
      </c>
      <c r="G384" s="535"/>
      <c r="H384" s="569">
        <f>ROUND(F384*G384,4)</f>
        <v>0</v>
      </c>
      <c r="I384" s="614"/>
      <c r="J384" s="681"/>
    </row>
    <row r="385" spans="1:12" s="671" customFormat="1">
      <c r="A385" s="676">
        <v>34</v>
      </c>
      <c r="B385" s="568"/>
      <c r="C385" s="586"/>
      <c r="D385" s="647"/>
      <c r="E385" s="535"/>
      <c r="F385" s="616"/>
      <c r="G385" s="535"/>
      <c r="H385" s="569">
        <f>ROUND(F385*G385,4)</f>
        <v>0</v>
      </c>
      <c r="I385" s="614"/>
      <c r="J385" s="681"/>
    </row>
    <row r="386" spans="1:12" s="671" customFormat="1">
      <c r="A386" s="676">
        <v>34</v>
      </c>
      <c r="B386" s="568"/>
      <c r="C386" s="586"/>
      <c r="D386" s="647"/>
      <c r="E386" s="535"/>
      <c r="F386" s="616"/>
      <c r="G386" s="535"/>
      <c r="H386" s="569">
        <f>ROUND(F386*G386,4)</f>
        <v>0</v>
      </c>
      <c r="I386" s="614"/>
      <c r="J386" s="681"/>
    </row>
    <row r="387" spans="1:12" s="671" customFormat="1">
      <c r="A387" s="676">
        <v>34</v>
      </c>
      <c r="B387" s="571" t="s">
        <v>1202</v>
      </c>
      <c r="C387" s="788"/>
      <c r="D387" s="617">
        <v>0</v>
      </c>
      <c r="E387" s="536"/>
      <c r="F387" s="616">
        <f>ROUND(E387*D387,3)</f>
        <v>0</v>
      </c>
      <c r="G387" s="536">
        <v>0</v>
      </c>
      <c r="H387" s="572">
        <f>ROUND(SUM(H380:H386),2)</f>
        <v>2.79</v>
      </c>
      <c r="I387" s="614"/>
      <c r="J387" s="681"/>
    </row>
    <row r="388" spans="1:12" s="671" customFormat="1">
      <c r="A388" s="676"/>
      <c r="B388" s="573" t="s">
        <v>493</v>
      </c>
      <c r="C388" s="587"/>
      <c r="D388" s="588"/>
      <c r="E388" s="576"/>
      <c r="F388" s="577"/>
      <c r="G388" s="578"/>
      <c r="H388" s="579"/>
      <c r="I388" s="614"/>
      <c r="J388" s="681"/>
    </row>
    <row r="389" spans="1:12" s="671" customFormat="1">
      <c r="A389" s="676"/>
      <c r="B389" s="580" t="s">
        <v>1133</v>
      </c>
      <c r="C389" s="581"/>
      <c r="D389" s="649"/>
      <c r="E389" s="583" t="s">
        <v>1600</v>
      </c>
      <c r="F389" s="583" t="s">
        <v>1302</v>
      </c>
      <c r="G389" s="583" t="s">
        <v>960</v>
      </c>
      <c r="H389" s="585" t="s">
        <v>1485</v>
      </c>
      <c r="I389" s="614"/>
      <c r="J389" s="681">
        <v>4</v>
      </c>
      <c r="K389" s="671">
        <v>1</v>
      </c>
      <c r="L389" s="671" t="s">
        <v>411</v>
      </c>
    </row>
    <row r="390" spans="1:12" s="671" customFormat="1">
      <c r="A390" s="676"/>
      <c r="B390" s="566"/>
      <c r="C390" s="567"/>
      <c r="D390" s="589"/>
      <c r="E390" s="590"/>
      <c r="F390" s="527" t="s">
        <v>499</v>
      </c>
      <c r="G390" s="528" t="s">
        <v>500</v>
      </c>
      <c r="H390" s="529" t="s">
        <v>501</v>
      </c>
      <c r="I390" s="614"/>
      <c r="J390" s="681">
        <v>1</v>
      </c>
      <c r="K390" s="671">
        <f>((J390*K389)/J389)</f>
        <v>0.25</v>
      </c>
      <c r="L390" s="671" t="s">
        <v>411</v>
      </c>
    </row>
    <row r="391" spans="1:12" s="671" customFormat="1">
      <c r="A391" s="676">
        <v>1600</v>
      </c>
      <c r="B391" s="658" t="s">
        <v>1838</v>
      </c>
      <c r="C391" s="591"/>
      <c r="D391" s="592"/>
      <c r="E391" s="677" t="s">
        <v>1541</v>
      </c>
      <c r="F391" s="679">
        <v>0.3</v>
      </c>
      <c r="G391" s="535">
        <v>15</v>
      </c>
      <c r="H391" s="593">
        <f t="shared" ref="H391:H399" si="6">ROUND(F391*G391,3)</f>
        <v>4.5</v>
      </c>
      <c r="I391" s="614"/>
      <c r="J391" s="681"/>
    </row>
    <row r="392" spans="1:12" s="671" customFormat="1">
      <c r="A392" s="676">
        <v>1494</v>
      </c>
      <c r="B392" s="658" t="str">
        <f>INDEX(MATERIALES!$D$5:$D$1604,A392)</f>
        <v>Lija</v>
      </c>
      <c r="C392" s="591"/>
      <c r="D392" s="592"/>
      <c r="E392" s="677" t="str">
        <f>INDEX([2]MATERIALES!$E$5:$E$1604,A392)</f>
        <v>plg</v>
      </c>
      <c r="F392" s="679">
        <v>0.1</v>
      </c>
      <c r="G392" s="535">
        <f>INDEX([2]MATERIALES!$F$5:$F$1604,A392)</f>
        <v>0.6</v>
      </c>
      <c r="H392" s="593">
        <f t="shared" si="6"/>
        <v>0.06</v>
      </c>
      <c r="I392" s="614"/>
      <c r="J392" s="681"/>
    </row>
    <row r="393" spans="1:12" s="671" customFormat="1">
      <c r="A393" s="623">
        <v>1600</v>
      </c>
      <c r="B393" s="658">
        <f>INDEX(MATERIALES!$D$5:$D$1604,A393)</f>
        <v>0</v>
      </c>
      <c r="C393" s="591"/>
      <c r="D393" s="592"/>
      <c r="E393" s="677">
        <f>INDEX([2]MATERIALES!$E$5:$E$1604,A393)</f>
        <v>0</v>
      </c>
      <c r="F393" s="679"/>
      <c r="G393" s="535">
        <f>INDEX([2]MATERIALES!$F$5:$F$1604,A393)</f>
        <v>0</v>
      </c>
      <c r="H393" s="593">
        <f t="shared" si="6"/>
        <v>0</v>
      </c>
      <c r="I393" s="614"/>
      <c r="J393" s="681"/>
    </row>
    <row r="394" spans="1:12" s="671" customFormat="1">
      <c r="A394" s="623">
        <v>1600</v>
      </c>
      <c r="B394" s="658"/>
      <c r="C394" s="591"/>
      <c r="D394" s="592"/>
      <c r="E394" s="677"/>
      <c r="F394" s="679"/>
      <c r="G394" s="535"/>
      <c r="H394" s="593"/>
      <c r="I394" s="614"/>
      <c r="J394" s="681"/>
    </row>
    <row r="395" spans="1:12" s="671" customFormat="1">
      <c r="A395" s="623">
        <v>1600</v>
      </c>
      <c r="B395" s="658">
        <f>INDEX(MATERIALES!$D$5:$D$1604,A395)</f>
        <v>0</v>
      </c>
      <c r="C395" s="591"/>
      <c r="D395" s="592"/>
      <c r="E395" s="677">
        <f>INDEX([2]MATERIALES!$E$5:$E$1604,A395)</f>
        <v>0</v>
      </c>
      <c r="F395" s="679"/>
      <c r="G395" s="535">
        <f>INDEX([2]MATERIALES!$F$5:$F$1604,A395)</f>
        <v>0</v>
      </c>
      <c r="H395" s="593">
        <f t="shared" si="6"/>
        <v>0</v>
      </c>
      <c r="I395" s="614"/>
      <c r="J395" s="681"/>
    </row>
    <row r="396" spans="1:12" s="671" customFormat="1">
      <c r="A396" s="623">
        <v>1600</v>
      </c>
      <c r="B396" s="658">
        <f>INDEX(MATERIALES!$D$5:$D$1604,A396)</f>
        <v>0</v>
      </c>
      <c r="C396" s="591"/>
      <c r="D396" s="592"/>
      <c r="E396" s="677">
        <f>INDEX([2]MATERIALES!$E$5:$E$1604,A396)</f>
        <v>0</v>
      </c>
      <c r="F396" s="679"/>
      <c r="G396" s="535">
        <f>INDEX([2]MATERIALES!$F$5:$F$1604,A396)</f>
        <v>0</v>
      </c>
      <c r="H396" s="593">
        <f t="shared" si="6"/>
        <v>0</v>
      </c>
      <c r="I396" s="614"/>
      <c r="J396" s="681"/>
    </row>
    <row r="397" spans="1:12" s="671" customFormat="1">
      <c r="A397" s="623">
        <v>1600</v>
      </c>
      <c r="B397" s="658">
        <f>INDEX(MATERIALES!$D$5:$D$1604,A397)</f>
        <v>0</v>
      </c>
      <c r="C397" s="591"/>
      <c r="D397" s="592"/>
      <c r="E397" s="677">
        <f>INDEX([2]MATERIALES!$E$5:$E$1604,A397)</f>
        <v>0</v>
      </c>
      <c r="F397" s="679"/>
      <c r="G397" s="535">
        <f>INDEX([2]MATERIALES!$F$5:$F$1604,A397)</f>
        <v>0</v>
      </c>
      <c r="H397" s="593">
        <f t="shared" si="6"/>
        <v>0</v>
      </c>
      <c r="I397" s="614"/>
      <c r="J397" s="681"/>
    </row>
    <row r="398" spans="1:12" s="671" customFormat="1">
      <c r="A398" s="623">
        <v>1600</v>
      </c>
      <c r="B398" s="658">
        <f>INDEX(MATERIALES!$D$5:$D$1604,A398)</f>
        <v>0</v>
      </c>
      <c r="C398" s="591"/>
      <c r="D398" s="592"/>
      <c r="E398" s="677">
        <f>INDEX([2]MATERIALES!$E$5:$E$1604,A398)</f>
        <v>0</v>
      </c>
      <c r="F398" s="679"/>
      <c r="G398" s="535">
        <f>INDEX([2]MATERIALES!$F$5:$F$1604,A398)</f>
        <v>0</v>
      </c>
      <c r="H398" s="593">
        <f t="shared" si="6"/>
        <v>0</v>
      </c>
      <c r="I398" s="614"/>
      <c r="J398" s="681"/>
    </row>
    <row r="399" spans="1:12" s="671" customFormat="1">
      <c r="A399" s="623">
        <v>1600</v>
      </c>
      <c r="B399" s="658">
        <f>INDEX(MATERIALES!$D$5:$D$1604,A399)</f>
        <v>0</v>
      </c>
      <c r="C399" s="591"/>
      <c r="D399" s="592"/>
      <c r="E399" s="677">
        <f>INDEX([2]MATERIALES!$E$5:$E$1604,A399)</f>
        <v>0</v>
      </c>
      <c r="F399" s="679"/>
      <c r="G399" s="535">
        <f>INDEX([2]MATERIALES!$F$5:$F$1604,A399)</f>
        <v>0</v>
      </c>
      <c r="H399" s="593">
        <f t="shared" si="6"/>
        <v>0</v>
      </c>
      <c r="I399" s="614"/>
      <c r="J399" s="681"/>
    </row>
    <row r="400" spans="1:12" s="671" customFormat="1">
      <c r="A400" s="676"/>
      <c r="B400" s="571" t="s">
        <v>1349</v>
      </c>
      <c r="C400" s="788"/>
      <c r="D400" s="594">
        <v>0</v>
      </c>
      <c r="E400" s="677"/>
      <c r="F400" s="672"/>
      <c r="G400" s="536">
        <v>0</v>
      </c>
      <c r="H400" s="572">
        <f>ROUND(SUM(H391:H399),2)</f>
        <v>4.5599999999999996</v>
      </c>
      <c r="I400" s="614"/>
      <c r="J400" s="681"/>
    </row>
    <row r="401" spans="1:10" s="671" customFormat="1">
      <c r="A401" s="676"/>
      <c r="B401" s="573" t="s">
        <v>494</v>
      </c>
      <c r="C401" s="587"/>
      <c r="D401" s="588"/>
      <c r="E401" s="576"/>
      <c r="F401" s="577"/>
      <c r="G401" s="578"/>
      <c r="H401" s="579"/>
      <c r="I401" s="614"/>
      <c r="J401" s="681"/>
    </row>
    <row r="402" spans="1:10" s="671" customFormat="1">
      <c r="A402" s="676"/>
      <c r="B402" s="580" t="s">
        <v>1133</v>
      </c>
      <c r="C402" s="581"/>
      <c r="D402" s="649"/>
      <c r="E402" s="582" t="s">
        <v>1600</v>
      </c>
      <c r="F402" s="582" t="s">
        <v>1302</v>
      </c>
      <c r="G402" s="582" t="s">
        <v>1596</v>
      </c>
      <c r="H402" s="585" t="s">
        <v>1485</v>
      </c>
      <c r="I402" s="614"/>
      <c r="J402" s="681"/>
    </row>
    <row r="403" spans="1:10" s="671" customFormat="1">
      <c r="A403" s="676"/>
      <c r="B403" s="566"/>
      <c r="C403" s="567"/>
      <c r="D403" s="589"/>
      <c r="E403" s="595"/>
      <c r="F403" s="539" t="s">
        <v>499</v>
      </c>
      <c r="G403" s="526" t="s">
        <v>500</v>
      </c>
      <c r="H403" s="529" t="s">
        <v>501</v>
      </c>
      <c r="I403" s="614"/>
      <c r="J403" s="681"/>
    </row>
    <row r="404" spans="1:10" s="671" customFormat="1">
      <c r="A404" s="676">
        <v>19</v>
      </c>
      <c r="B404" s="540" t="str">
        <f>INDEX('MANO DE OBRA'!$C$41:$C$60,A404)</f>
        <v>transporte varios</v>
      </c>
      <c r="C404" s="521"/>
      <c r="D404" s="541"/>
      <c r="E404" s="645" t="s">
        <v>429</v>
      </c>
      <c r="F404" s="542">
        <f>+F391+F392</f>
        <v>0.4</v>
      </c>
      <c r="G404" s="790">
        <v>0.03</v>
      </c>
      <c r="H404" s="460">
        <f>F404*G404</f>
        <v>1.2E-2</v>
      </c>
      <c r="I404" s="614"/>
      <c r="J404" s="681"/>
    </row>
    <row r="405" spans="1:10" s="671" customFormat="1">
      <c r="A405" s="676">
        <v>20</v>
      </c>
      <c r="B405" s="540">
        <f>INDEX('MANO DE OBRA'!$C$41:$C$60,A405)</f>
        <v>0</v>
      </c>
      <c r="C405" s="521"/>
      <c r="D405" s="541"/>
      <c r="E405" s="531">
        <f>INDEX('MANO DE OBRA'!$B$41:$B$60,A405)</f>
        <v>0</v>
      </c>
      <c r="F405" s="542"/>
      <c r="G405" s="542"/>
      <c r="H405" s="543">
        <f>ROUND(F405*G405,3)</f>
        <v>0</v>
      </c>
      <c r="I405" s="614"/>
      <c r="J405" s="681"/>
    </row>
    <row r="406" spans="1:10" s="671" customFormat="1">
      <c r="A406" s="676">
        <v>20</v>
      </c>
      <c r="B406" s="540">
        <f>INDEX('MANO DE OBRA'!$C$41:$C$60,A406)</f>
        <v>0</v>
      </c>
      <c r="C406" s="521"/>
      <c r="D406" s="541"/>
      <c r="E406" s="531">
        <f>INDEX('MANO DE OBRA'!$B$41:$B$60,A406)</f>
        <v>0</v>
      </c>
      <c r="F406" s="542"/>
      <c r="G406" s="542"/>
      <c r="H406" s="543">
        <f>ROUND(F406*G406,3)</f>
        <v>0</v>
      </c>
      <c r="I406" s="614"/>
      <c r="J406" s="681"/>
    </row>
    <row r="407" spans="1:10" s="671" customFormat="1">
      <c r="A407" s="680"/>
      <c r="B407" s="571" t="s">
        <v>1350</v>
      </c>
      <c r="C407" s="597"/>
      <c r="D407" s="659"/>
      <c r="E407" s="598"/>
      <c r="F407" s="599"/>
      <c r="G407" s="590"/>
      <c r="H407" s="572">
        <f>ROUND(SUM(H404:H406),4)</f>
        <v>1.2E-2</v>
      </c>
      <c r="I407" s="614"/>
      <c r="J407" s="681"/>
    </row>
    <row r="408" spans="1:10" s="671" customFormat="1">
      <c r="A408" s="680"/>
      <c r="B408" s="554"/>
      <c r="C408" s="554"/>
      <c r="D408" s="596"/>
      <c r="E408" s="600" t="s">
        <v>495</v>
      </c>
      <c r="F408" s="601"/>
      <c r="G408" s="601"/>
      <c r="H408" s="602">
        <f>ROUND(SUM(H407,H400,H387,H376),4)</f>
        <v>7.5019999999999998</v>
      </c>
      <c r="I408" s="614"/>
      <c r="J408" s="681"/>
    </row>
    <row r="409" spans="1:10" s="671" customFormat="1">
      <c r="A409" s="680"/>
      <c r="B409" s="554"/>
      <c r="C409" s="554"/>
      <c r="D409" s="596"/>
      <c r="E409" s="603" t="s">
        <v>177</v>
      </c>
      <c r="F409" s="604"/>
      <c r="G409" s="660">
        <f>(FORMATO!$C$37)</f>
        <v>0.2</v>
      </c>
      <c r="H409" s="602">
        <f>ROUND(H408*G409,2)</f>
        <v>1.5</v>
      </c>
      <c r="I409" s="614"/>
      <c r="J409" s="681"/>
    </row>
    <row r="410" spans="1:10" s="671" customFormat="1">
      <c r="A410" s="680"/>
      <c r="B410" s="554"/>
      <c r="C410" s="554"/>
      <c r="D410" s="596"/>
      <c r="E410" s="603" t="s">
        <v>178</v>
      </c>
      <c r="F410" s="604"/>
      <c r="G410" s="605"/>
      <c r="H410" s="606"/>
      <c r="I410" s="614"/>
      <c r="J410" s="681"/>
    </row>
    <row r="411" spans="1:10" s="671" customFormat="1">
      <c r="A411" s="680"/>
      <c r="B411" s="554"/>
      <c r="C411" s="554"/>
      <c r="D411" s="596"/>
      <c r="E411" s="603" t="s">
        <v>496</v>
      </c>
      <c r="F411" s="607"/>
      <c r="G411" s="607"/>
      <c r="H411" s="606">
        <f>ROUND(SUM(H408:H409),4)</f>
        <v>9.0020000000000007</v>
      </c>
      <c r="I411" s="614"/>
      <c r="J411" s="681"/>
    </row>
    <row r="412" spans="1:10" s="671" customFormat="1" ht="16.2" thickBot="1">
      <c r="A412" s="680"/>
      <c r="B412" s="788" t="str">
        <f>(FORMATO!$C$8)</f>
        <v>PAJAN, AGOSTO DE 2025</v>
      </c>
      <c r="C412" s="554"/>
      <c r="D412" s="596"/>
      <c r="E412" s="544">
        <f>+'  ANALISIS  '!A856562</f>
        <v>0</v>
      </c>
      <c r="F412" s="545"/>
      <c r="G412" s="545" t="s">
        <v>504</v>
      </c>
      <c r="H412" s="613">
        <f>ROUND(H411,2)</f>
        <v>9</v>
      </c>
      <c r="I412" s="614"/>
      <c r="J412" s="681"/>
    </row>
    <row r="413" spans="1:10" s="671" customFormat="1" ht="16.2" thickTop="1">
      <c r="A413" s="680"/>
      <c r="B413" s="754"/>
      <c r="C413" s="554"/>
      <c r="D413" s="666"/>
      <c r="E413" s="664"/>
      <c r="F413" s="663"/>
      <c r="G413" s="663"/>
      <c r="H413" s="665"/>
      <c r="I413" s="614"/>
      <c r="J413" s="681"/>
    </row>
    <row r="414" spans="1:10" s="671" customFormat="1" ht="15.6">
      <c r="A414" s="680"/>
      <c r="B414" s="754"/>
      <c r="C414" s="554"/>
      <c r="D414" s="666"/>
      <c r="E414" s="664"/>
      <c r="F414" s="663"/>
      <c r="G414" s="663"/>
      <c r="H414" s="665"/>
      <c r="I414" s="614"/>
      <c r="J414" s="681"/>
    </row>
    <row r="415" spans="1:10" s="671" customFormat="1" ht="15.6">
      <c r="A415" s="680"/>
      <c r="B415" s="754"/>
      <c r="C415" s="554"/>
      <c r="D415" s="666"/>
      <c r="E415" s="664"/>
      <c r="F415" s="663"/>
      <c r="G415" s="663"/>
      <c r="H415" s="665"/>
      <c r="I415" s="614"/>
      <c r="J415" s="681"/>
    </row>
    <row r="416" spans="1:10" s="671" customFormat="1" ht="15.6">
      <c r="A416" s="680"/>
      <c r="B416" s="754"/>
      <c r="C416" s="554"/>
      <c r="D416" s="666"/>
      <c r="E416" s="664"/>
      <c r="F416" s="663"/>
      <c r="G416" s="663"/>
      <c r="H416" s="665"/>
      <c r="I416" s="614"/>
      <c r="J416" s="681"/>
    </row>
    <row r="417" spans="1:10" s="671" customFormat="1">
      <c r="A417" s="546"/>
      <c r="B417" s="754"/>
      <c r="C417" s="653"/>
      <c r="D417" s="654"/>
      <c r="E417" s="655"/>
      <c r="F417" s="655"/>
      <c r="G417" s="655"/>
      <c r="H417" s="611"/>
      <c r="I417" s="614"/>
      <c r="J417" s="641"/>
    </row>
    <row r="418" spans="1:10" s="671" customFormat="1">
      <c r="A418" s="546"/>
      <c r="B418" s="870"/>
      <c r="C418" s="870"/>
      <c r="D418" s="870"/>
      <c r="E418" s="870"/>
      <c r="F418" s="870"/>
      <c r="G418" s="870"/>
      <c r="H418" s="870"/>
      <c r="I418" s="614"/>
      <c r="J418" s="681"/>
    </row>
    <row r="419" spans="1:10" s="671" customFormat="1">
      <c r="A419" s="553"/>
      <c r="B419" s="517"/>
      <c r="C419" s="517"/>
      <c r="D419" s="520"/>
      <c r="E419" s="517"/>
      <c r="F419" s="517"/>
      <c r="G419" s="517"/>
      <c r="H419" s="518"/>
      <c r="I419" s="614"/>
      <c r="J419" s="681"/>
    </row>
    <row r="420" spans="1:10" s="681" customFormat="1" ht="17.399999999999999">
      <c r="A420" s="680"/>
      <c r="B420" s="680"/>
      <c r="C420" s="871" t="s">
        <v>1891</v>
      </c>
      <c r="D420" s="871"/>
      <c r="E420" s="871"/>
      <c r="F420" s="871"/>
      <c r="G420" s="871"/>
      <c r="H420" s="680"/>
      <c r="I420" s="669"/>
    </row>
    <row r="421" spans="1:10" s="671" customFormat="1" ht="17.399999999999999">
      <c r="A421" s="680"/>
      <c r="B421" s="554"/>
      <c r="C421" s="872" t="s">
        <v>1892</v>
      </c>
      <c r="D421" s="872"/>
      <c r="E421" s="872"/>
      <c r="F421" s="872"/>
      <c r="G421" s="872"/>
      <c r="H421" s="680"/>
      <c r="I421" s="614"/>
      <c r="J421" s="681"/>
    </row>
    <row r="422" spans="1:10" s="671" customFormat="1" ht="14.4">
      <c r="A422" s="680"/>
      <c r="B422" s="554"/>
      <c r="C422" s="873"/>
      <c r="D422" s="873"/>
      <c r="E422" s="873"/>
      <c r="F422" s="873"/>
      <c r="G422" s="873"/>
      <c r="H422" s="680"/>
      <c r="I422" s="614"/>
      <c r="J422" s="681"/>
    </row>
    <row r="423" spans="1:10" s="671" customFormat="1" ht="13.8" thickBot="1">
      <c r="A423" s="680"/>
      <c r="B423" s="554"/>
      <c r="C423" s="554"/>
      <c r="D423" s="649"/>
      <c r="E423" s="554"/>
      <c r="F423" s="554"/>
      <c r="G423" s="554"/>
      <c r="H423" s="680"/>
      <c r="I423" s="614"/>
      <c r="J423" s="681"/>
    </row>
    <row r="424" spans="1:10" s="671" customFormat="1" ht="13.8" thickBot="1">
      <c r="A424" s="680"/>
      <c r="B424" s="754"/>
      <c r="C424" s="874" t="str">
        <f>+FORMATO!$J$13</f>
        <v>ANÁLISIS DE PRECIOS UNITARIOS</v>
      </c>
      <c r="D424" s="875" t="s">
        <v>687</v>
      </c>
      <c r="E424" s="875"/>
      <c r="F424" s="875"/>
      <c r="G424" s="675" t="str">
        <f>+FORMATO!$J$14</f>
        <v>ITEM</v>
      </c>
      <c r="H424" s="716">
        <f>+PRESUPUESTO!A21</f>
        <v>8</v>
      </c>
      <c r="I424" s="614"/>
      <c r="J424" s="681"/>
    </row>
    <row r="425" spans="1:10" s="671" customFormat="1">
      <c r="A425" s="522"/>
      <c r="B425" s="673" t="str">
        <f>FORMATO!$B$4</f>
        <v>RUBRO:</v>
      </c>
      <c r="C425" s="876" t="str">
        <f>+PRESUPUESTO!B21</f>
        <v>PINTURA ESMALTE EXTERIOR (LIJADO, EMPASTE, SELLADOR Y DOS MANOS DE PINTURA)</v>
      </c>
      <c r="D425" s="877"/>
      <c r="E425" s="877"/>
      <c r="F425" s="877"/>
      <c r="G425" s="675" t="str">
        <f>+FORMATO!$J$15</f>
        <v>UNIDAD</v>
      </c>
      <c r="H425" s="674" t="str">
        <f>+PRESUPUESTO!C21</f>
        <v>M2</v>
      </c>
      <c r="I425" s="614"/>
      <c r="J425" s="681"/>
    </row>
    <row r="426" spans="1:10" s="671" customFormat="1">
      <c r="A426" s="522"/>
      <c r="B426" s="673" t="str">
        <f>FORMATO!$B$5</f>
        <v>ELABORADO:</v>
      </c>
      <c r="C426" s="754">
        <f>(FORMATO!$C$5)</f>
        <v>0</v>
      </c>
      <c r="D426" s="656"/>
      <c r="E426" s="657"/>
      <c r="F426" s="657"/>
      <c r="G426" s="675" t="str">
        <f>+FORMATO!$J$16</f>
        <v>REND.</v>
      </c>
      <c r="H426" s="642">
        <f>+ROUND(8/34,4)</f>
        <v>0.23530000000000001</v>
      </c>
      <c r="I426" s="614"/>
      <c r="J426" s="681"/>
    </row>
    <row r="427" spans="1:10" s="671" customFormat="1">
      <c r="A427" s="525"/>
      <c r="B427" s="673" t="str">
        <f>FORMATO!$B$9</f>
        <v xml:space="preserve">PROYECTO: </v>
      </c>
      <c r="C427" s="878" t="str">
        <f>(FORMATO!C9)</f>
        <v>MANTENIMIENTO INTEGRAL DE LA COMPAÑIA DE CUERPO DE BOMBERO CASCOL PERTENECIENTE AL CANTON PAJAN</v>
      </c>
      <c r="D427" s="879"/>
      <c r="E427" s="879"/>
      <c r="F427" s="879"/>
      <c r="G427" s="879"/>
      <c r="H427" s="879"/>
      <c r="I427" s="622">
        <f>+H472</f>
        <v>7.4</v>
      </c>
      <c r="J427" s="641"/>
    </row>
    <row r="428" spans="1:10" s="671" customFormat="1" ht="13.8" thickBot="1">
      <c r="A428" s="522"/>
      <c r="B428" s="555" t="s">
        <v>689</v>
      </c>
      <c r="C428" s="555"/>
      <c r="D428" s="556"/>
      <c r="E428" s="557"/>
      <c r="F428" s="558"/>
      <c r="G428" s="558"/>
      <c r="H428" s="559"/>
      <c r="I428" s="614"/>
      <c r="J428" s="681"/>
    </row>
    <row r="429" spans="1:10" s="671" customFormat="1" ht="13.8" thickTop="1">
      <c r="A429" s="522"/>
      <c r="B429" s="560" t="s">
        <v>1133</v>
      </c>
      <c r="C429" s="755"/>
      <c r="D429" s="562" t="s">
        <v>1302</v>
      </c>
      <c r="E429" s="563" t="s">
        <v>1596</v>
      </c>
      <c r="F429" s="678" t="s">
        <v>1597</v>
      </c>
      <c r="G429" s="564" t="s">
        <v>1598</v>
      </c>
      <c r="H429" s="565" t="s">
        <v>1485</v>
      </c>
      <c r="I429" s="614"/>
      <c r="J429" s="640"/>
    </row>
    <row r="430" spans="1:10" s="671" customFormat="1">
      <c r="A430" s="522"/>
      <c r="B430" s="566"/>
      <c r="C430" s="567"/>
      <c r="D430" s="526" t="s">
        <v>499</v>
      </c>
      <c r="E430" s="527" t="s">
        <v>500</v>
      </c>
      <c r="F430" s="528" t="s">
        <v>501</v>
      </c>
      <c r="G430" s="528" t="s">
        <v>1599</v>
      </c>
      <c r="H430" s="529" t="s">
        <v>502</v>
      </c>
      <c r="I430" s="614"/>
      <c r="J430" s="681"/>
    </row>
    <row r="431" spans="1:10" s="671" customFormat="1">
      <c r="A431" s="676">
        <v>1600</v>
      </c>
      <c r="B431" s="568" t="s">
        <v>1632</v>
      </c>
      <c r="C431" s="754"/>
      <c r="D431" s="645"/>
      <c r="E431" s="535"/>
      <c r="F431" s="672"/>
      <c r="G431" s="533"/>
      <c r="H431" s="569">
        <f>ROUND(H446*0.05,3)</f>
        <v>0.20599999999999999</v>
      </c>
      <c r="I431" s="614"/>
      <c r="J431" s="681"/>
    </row>
    <row r="432" spans="1:10" s="671" customFormat="1">
      <c r="A432" s="676">
        <v>1600</v>
      </c>
      <c r="B432" s="530">
        <f>INDEX(MATERIALES!$D$5:$D$1604,A432)</f>
        <v>0</v>
      </c>
      <c r="C432" s="521"/>
      <c r="D432" s="531"/>
      <c r="E432" s="532">
        <f>INDEX(MATERIALES!$F$5:$F$1604,A432)</f>
        <v>0</v>
      </c>
      <c r="F432" s="459">
        <f>ROUND(E432*D432,3)</f>
        <v>0</v>
      </c>
      <c r="G432" s="535"/>
      <c r="H432" s="534">
        <f>ROUND(F432*G432,4)</f>
        <v>0</v>
      </c>
      <c r="I432" s="614"/>
      <c r="J432" s="681"/>
    </row>
    <row r="433" spans="1:10" s="671" customFormat="1">
      <c r="A433" s="676">
        <v>1600</v>
      </c>
      <c r="B433" s="530">
        <f>INDEX(MATERIALES!$D$5:$D$1604,A433)</f>
        <v>0</v>
      </c>
      <c r="C433" s="521"/>
      <c r="D433" s="531"/>
      <c r="E433" s="532">
        <f>INDEX(MATERIALES!$F$5:$F$1604,A433)</f>
        <v>0</v>
      </c>
      <c r="F433" s="459">
        <f>ROUND(E433*D433,3)</f>
        <v>0</v>
      </c>
      <c r="G433" s="535"/>
      <c r="H433" s="570">
        <f>ROUND(F433*G433,3)</f>
        <v>0</v>
      </c>
      <c r="I433" s="614"/>
      <c r="J433" s="681"/>
    </row>
    <row r="434" spans="1:10" s="671" customFormat="1">
      <c r="A434" s="676">
        <v>1600</v>
      </c>
      <c r="B434" s="530">
        <f>INDEX(MATERIALES!$D$5:$D$1604,A434)</f>
        <v>0</v>
      </c>
      <c r="C434" s="521"/>
      <c r="D434" s="531"/>
      <c r="E434" s="532">
        <f>INDEX(MATERIALES!$F$5:$F$1604,A434)</f>
        <v>0</v>
      </c>
      <c r="F434" s="459">
        <f>ROUND(E434*D434,3)</f>
        <v>0</v>
      </c>
      <c r="G434" s="535"/>
      <c r="H434" s="570">
        <f>ROUND(F434*G434,3)</f>
        <v>0</v>
      </c>
      <c r="I434" s="614"/>
      <c r="J434" s="681"/>
    </row>
    <row r="435" spans="1:10" s="671" customFormat="1">
      <c r="A435" s="676">
        <v>1600</v>
      </c>
      <c r="B435" s="571" t="s">
        <v>1348</v>
      </c>
      <c r="C435" s="754"/>
      <c r="D435" s="645">
        <v>0</v>
      </c>
      <c r="E435" s="535"/>
      <c r="F435" s="672">
        <f>ROUND(E435*D435,3)</f>
        <v>0</v>
      </c>
      <c r="G435" s="536">
        <v>0</v>
      </c>
      <c r="H435" s="572">
        <f>ROUND(SUM(H431:H434),4)</f>
        <v>0.20599999999999999</v>
      </c>
      <c r="I435" s="614"/>
      <c r="J435" s="681"/>
    </row>
    <row r="436" spans="1:10" s="671" customFormat="1">
      <c r="A436" s="676"/>
      <c r="B436" s="573" t="s">
        <v>1135</v>
      </c>
      <c r="C436" s="574"/>
      <c r="D436" s="575"/>
      <c r="E436" s="576"/>
      <c r="F436" s="577"/>
      <c r="G436" s="578"/>
      <c r="H436" s="579"/>
      <c r="I436" s="614"/>
      <c r="J436" s="681"/>
    </row>
    <row r="437" spans="1:10" s="671" customFormat="1">
      <c r="A437" s="676"/>
      <c r="B437" s="580" t="s">
        <v>1133</v>
      </c>
      <c r="C437" s="581"/>
      <c r="D437" s="582" t="s">
        <v>1302</v>
      </c>
      <c r="E437" s="583" t="s">
        <v>961</v>
      </c>
      <c r="F437" s="583" t="s">
        <v>1597</v>
      </c>
      <c r="G437" s="584" t="s">
        <v>1598</v>
      </c>
      <c r="H437" s="585" t="s">
        <v>1485</v>
      </c>
      <c r="I437" s="614"/>
      <c r="J437" s="681"/>
    </row>
    <row r="438" spans="1:10" s="671" customFormat="1">
      <c r="A438" s="676"/>
      <c r="B438" s="566"/>
      <c r="C438" s="567"/>
      <c r="D438" s="526" t="s">
        <v>499</v>
      </c>
      <c r="E438" s="528" t="s">
        <v>500</v>
      </c>
      <c r="F438" s="528" t="s">
        <v>501</v>
      </c>
      <c r="G438" s="528" t="s">
        <v>1599</v>
      </c>
      <c r="H438" s="529" t="s">
        <v>502</v>
      </c>
      <c r="I438" s="614"/>
      <c r="J438" s="681"/>
    </row>
    <row r="439" spans="1:10" s="671" customFormat="1">
      <c r="A439" s="676">
        <v>6</v>
      </c>
      <c r="B439" s="568" t="str">
        <f>INDEX('[2]MANO DE OBRA'!$C$5:$C$38,A439)</f>
        <v>Pintor  (estr.ocp. D2) cat.III</v>
      </c>
      <c r="C439" s="586"/>
      <c r="D439" s="646">
        <v>2</v>
      </c>
      <c r="E439" s="537">
        <f>INDEX('MANO DE OBRA'!$F$5:$F$38,A439)</f>
        <v>4.28</v>
      </c>
      <c r="F439" s="616">
        <f>ROUND(E439*D439,4)</f>
        <v>8.56</v>
      </c>
      <c r="G439" s="538">
        <f>+H426</f>
        <v>0.23530000000000001</v>
      </c>
      <c r="H439" s="569">
        <f>ROUND(F439*G439,3)</f>
        <v>2.0139999999999998</v>
      </c>
      <c r="I439" s="614"/>
      <c r="J439" s="681"/>
    </row>
    <row r="440" spans="1:10" s="671" customFormat="1">
      <c r="A440" s="676">
        <v>1</v>
      </c>
      <c r="B440" s="568" t="str">
        <f>INDEX('[2]MANO DE OBRA'!$C$5:$C$38,A440)</f>
        <v>Peon  (estr.ocp. E2)</v>
      </c>
      <c r="C440" s="586"/>
      <c r="D440" s="646">
        <v>1</v>
      </c>
      <c r="E440" s="532">
        <f>INDEX('MANO DE OBRA'!$F$5:$F$38,A440)</f>
        <v>4.2300000000000004</v>
      </c>
      <c r="F440" s="616">
        <f>ROUND(E440*D440,4)</f>
        <v>4.2300000000000004</v>
      </c>
      <c r="G440" s="535">
        <f>H426</f>
        <v>0.23530000000000001</v>
      </c>
      <c r="H440" s="569">
        <f>ROUND(F440*G440,3)</f>
        <v>0.995</v>
      </c>
      <c r="I440" s="614"/>
      <c r="J440" s="681"/>
    </row>
    <row r="441" spans="1:10" s="671" customFormat="1">
      <c r="A441" s="676">
        <v>11</v>
      </c>
      <c r="B441" s="568" t="str">
        <f>INDEX('[2]MANO DE OBRA'!$C$5:$C$38,A441)</f>
        <v>Maestro   (estr.ocp. C1)</v>
      </c>
      <c r="C441" s="586"/>
      <c r="D441" s="646">
        <v>1</v>
      </c>
      <c r="E441" s="532">
        <f>INDEX('MANO DE OBRA'!$F$5:$F$38,A441)</f>
        <v>4.75</v>
      </c>
      <c r="F441" s="616">
        <f>ROUND(E441*D441,4)</f>
        <v>4.75</v>
      </c>
      <c r="G441" s="535">
        <f>+G440</f>
        <v>0.23530000000000001</v>
      </c>
      <c r="H441" s="569">
        <f>ROUND(F441*G441,3)</f>
        <v>1.1180000000000001</v>
      </c>
      <c r="I441" s="614"/>
      <c r="J441" s="681"/>
    </row>
    <row r="442" spans="1:10" s="671" customFormat="1">
      <c r="A442" s="676">
        <v>34</v>
      </c>
      <c r="B442" s="568">
        <f>INDEX('[2]MANO DE OBRA'!$C$5:$C$38,A442)</f>
        <v>0</v>
      </c>
      <c r="C442" s="586"/>
      <c r="D442" s="646"/>
      <c r="E442" s="532">
        <f>INDEX('MANO DE OBRA'!$F$5:$F$38,A442)</f>
        <v>0</v>
      </c>
      <c r="F442" s="616">
        <f>ROUND(E442*D442,4)</f>
        <v>0</v>
      </c>
      <c r="G442" s="535"/>
      <c r="H442" s="569">
        <f>ROUND(F442*G442,3)</f>
        <v>0</v>
      </c>
      <c r="I442" s="614"/>
      <c r="J442" s="681"/>
    </row>
    <row r="443" spans="1:10" s="671" customFormat="1">
      <c r="A443" s="676">
        <v>34</v>
      </c>
      <c r="B443" s="568">
        <f>INDEX('[2]MANO DE OBRA'!$C$5:$C$38,A443)</f>
        <v>0</v>
      </c>
      <c r="C443" s="586"/>
      <c r="D443" s="646"/>
      <c r="E443" s="532">
        <f>INDEX('MANO DE OBRA'!$F$5:$F$38,A443)</f>
        <v>0</v>
      </c>
      <c r="F443" s="616">
        <f>ROUND(E443*D443,4)</f>
        <v>0</v>
      </c>
      <c r="G443" s="535"/>
      <c r="H443" s="569">
        <f>ROUND(F443*G443,4)</f>
        <v>0</v>
      </c>
      <c r="I443" s="614"/>
      <c r="J443" s="681"/>
    </row>
    <row r="444" spans="1:10" s="671" customFormat="1">
      <c r="A444" s="676">
        <v>34</v>
      </c>
      <c r="B444" s="568"/>
      <c r="C444" s="586"/>
      <c r="D444" s="647"/>
      <c r="E444" s="535"/>
      <c r="F444" s="616"/>
      <c r="G444" s="535"/>
      <c r="H444" s="569">
        <f>ROUND(F444*G444,4)</f>
        <v>0</v>
      </c>
      <c r="I444" s="614"/>
      <c r="J444" s="681"/>
    </row>
    <row r="445" spans="1:10" s="671" customFormat="1">
      <c r="A445" s="676">
        <v>34</v>
      </c>
      <c r="B445" s="568"/>
      <c r="C445" s="586"/>
      <c r="D445" s="647"/>
      <c r="E445" s="535"/>
      <c r="F445" s="616"/>
      <c r="G445" s="535"/>
      <c r="H445" s="569">
        <f>ROUND(F445*G445,4)</f>
        <v>0</v>
      </c>
      <c r="I445" s="614"/>
      <c r="J445" s="681"/>
    </row>
    <row r="446" spans="1:10" s="671" customFormat="1">
      <c r="A446" s="676">
        <v>34</v>
      </c>
      <c r="B446" s="571" t="s">
        <v>1202</v>
      </c>
      <c r="C446" s="754"/>
      <c r="D446" s="617">
        <v>0</v>
      </c>
      <c r="E446" s="536"/>
      <c r="F446" s="616">
        <f>ROUND(E446*D446,3)</f>
        <v>0</v>
      </c>
      <c r="G446" s="536">
        <v>0</v>
      </c>
      <c r="H446" s="572">
        <f>ROUND(SUM(H439:H445),4)</f>
        <v>4.1269999999999998</v>
      </c>
      <c r="I446" s="614"/>
      <c r="J446" s="681"/>
    </row>
    <row r="447" spans="1:10" s="671" customFormat="1">
      <c r="A447" s="676"/>
      <c r="B447" s="573" t="s">
        <v>493</v>
      </c>
      <c r="C447" s="587"/>
      <c r="D447" s="588"/>
      <c r="E447" s="576"/>
      <c r="F447" s="577"/>
      <c r="G447" s="578"/>
      <c r="H447" s="579"/>
      <c r="I447" s="614"/>
      <c r="J447" s="681"/>
    </row>
    <row r="448" spans="1:10" s="671" customFormat="1">
      <c r="A448" s="676"/>
      <c r="B448" s="580" t="s">
        <v>1133</v>
      </c>
      <c r="C448" s="581"/>
      <c r="D448" s="649"/>
      <c r="E448" s="583" t="s">
        <v>1600</v>
      </c>
      <c r="F448" s="583" t="s">
        <v>1302</v>
      </c>
      <c r="G448" s="583" t="s">
        <v>960</v>
      </c>
      <c r="H448" s="585" t="s">
        <v>1485</v>
      </c>
      <c r="I448" s="614"/>
      <c r="J448" s="681"/>
    </row>
    <row r="449" spans="1:10" s="671" customFormat="1">
      <c r="A449" s="676"/>
      <c r="B449" s="566"/>
      <c r="C449" s="567"/>
      <c r="D449" s="589"/>
      <c r="E449" s="590"/>
      <c r="F449" s="527" t="s">
        <v>499</v>
      </c>
      <c r="G449" s="528" t="s">
        <v>500</v>
      </c>
      <c r="H449" s="529" t="s">
        <v>501</v>
      </c>
      <c r="I449" s="614"/>
      <c r="J449" s="681"/>
    </row>
    <row r="450" spans="1:10" s="671" customFormat="1">
      <c r="A450" s="623">
        <v>1480</v>
      </c>
      <c r="B450" s="658" t="str">
        <f>INDEX(MATERIALES!$D$5:$D$1604,A450)</f>
        <v>Pintura esmalte buena calidad</v>
      </c>
      <c r="C450" s="591"/>
      <c r="D450" s="592"/>
      <c r="E450" s="677" t="str">
        <f>INDEX([2]MATERIALES!$E$5:$E$1604,A450)</f>
        <v>gl</v>
      </c>
      <c r="F450" s="679">
        <v>0.06</v>
      </c>
      <c r="G450" s="535">
        <f>INDEX([2]MATERIALES!$F$5:$F$1604,A450)</f>
        <v>20.38</v>
      </c>
      <c r="H450" s="593">
        <f>ROUND(F450*G450,4)</f>
        <v>1.2228000000000001</v>
      </c>
      <c r="I450" s="614"/>
      <c r="J450" s="681"/>
    </row>
    <row r="451" spans="1:10" s="671" customFormat="1">
      <c r="A451" s="623">
        <v>1334</v>
      </c>
      <c r="B451" s="658" t="str">
        <f>INDEX(MATERIALES!$D$5:$D$1604,A451)</f>
        <v>Empaste exterior</v>
      </c>
      <c r="C451" s="591"/>
      <c r="D451" s="592"/>
      <c r="E451" s="677" t="str">
        <f>INDEX([2]MATERIALES!$E$5:$E$1604,A451)</f>
        <v>kg</v>
      </c>
      <c r="F451" s="679">
        <v>0.05</v>
      </c>
      <c r="G451" s="535">
        <f>INDEX([2]MATERIALES!$F$5:$F$1604,A451)</f>
        <v>1.3</v>
      </c>
      <c r="H451" s="593">
        <f>ROUND(F451*G451,4)</f>
        <v>6.5000000000000002E-2</v>
      </c>
      <c r="I451" s="614"/>
      <c r="J451" s="681"/>
    </row>
    <row r="452" spans="1:10" s="671" customFormat="1">
      <c r="A452" s="623">
        <v>1494</v>
      </c>
      <c r="B452" s="658" t="str">
        <f>INDEX(MATERIALES!$D$5:$D$1604,A452)</f>
        <v>Lija</v>
      </c>
      <c r="C452" s="591"/>
      <c r="D452" s="592"/>
      <c r="E452" s="677" t="str">
        <f>INDEX([2]MATERIALES!$E$5:$E$1604,A452)</f>
        <v>plg</v>
      </c>
      <c r="F452" s="679">
        <v>0.05</v>
      </c>
      <c r="G452" s="535">
        <f>INDEX([2]MATERIALES!$F$5:$F$1604,A452)</f>
        <v>0.6</v>
      </c>
      <c r="H452" s="593">
        <f>ROUND(F452*G452,4)</f>
        <v>0.03</v>
      </c>
      <c r="I452" s="614"/>
      <c r="J452" s="681"/>
    </row>
    <row r="453" spans="1:10" s="671" customFormat="1">
      <c r="A453" s="623">
        <v>1506</v>
      </c>
      <c r="B453" s="658" t="str">
        <f>INDEX(MATERIALES!$D$5:$D$1604,A453)</f>
        <v>Agua</v>
      </c>
      <c r="C453" s="591"/>
      <c r="D453" s="592"/>
      <c r="E453" s="677" t="str">
        <f>INDEX([2]MATERIALES!$E$5:$E$1604,A453)</f>
        <v>m3</v>
      </c>
      <c r="F453" s="679">
        <v>0.01</v>
      </c>
      <c r="G453" s="535">
        <f>INDEX([2]MATERIALES!$F$5:$F$1604,A453)</f>
        <v>1.5</v>
      </c>
      <c r="H453" s="593">
        <f>ROUND(F453*G453,4)</f>
        <v>1.4999999999999999E-2</v>
      </c>
      <c r="I453" s="614"/>
      <c r="J453" s="681"/>
    </row>
    <row r="454" spans="1:10" s="671" customFormat="1">
      <c r="A454" s="623">
        <v>1489</v>
      </c>
      <c r="B454" s="658" t="str">
        <f>INDEX(MATERIALES!$D$5:$D$1604,A454)</f>
        <v>Rodillo manual de pintura</v>
      </c>
      <c r="C454" s="591"/>
      <c r="D454" s="592"/>
      <c r="E454" s="677" t="str">
        <f>INDEX([2]MATERIALES!$E$5:$E$1604,A454)</f>
        <v>u</v>
      </c>
      <c r="F454" s="679">
        <v>0.1</v>
      </c>
      <c r="G454" s="535">
        <f>INDEX([2]MATERIALES!$F$5:$F$1604,A454)</f>
        <v>5</v>
      </c>
      <c r="H454" s="593">
        <f>ROUND(F454*G454,4)</f>
        <v>0.5</v>
      </c>
      <c r="I454" s="614"/>
      <c r="J454" s="681"/>
    </row>
    <row r="455" spans="1:10" s="671" customFormat="1" ht="13.5" customHeight="1">
      <c r="A455" s="623">
        <v>1600</v>
      </c>
      <c r="B455" s="658">
        <f>INDEX(MATERIALES!$D$5:$D$1604,A455)</f>
        <v>0</v>
      </c>
      <c r="C455" s="591"/>
      <c r="D455" s="592"/>
      <c r="E455" s="677">
        <f>INDEX([2]MATERIALES!$E$5:$E$1604,A455)</f>
        <v>0</v>
      </c>
      <c r="F455" s="679"/>
      <c r="G455" s="535">
        <f>INDEX([2]MATERIALES!$F$5:$F$1604,A455)</f>
        <v>0</v>
      </c>
      <c r="H455" s="593">
        <f>ROUND(F455*G455,3)</f>
        <v>0</v>
      </c>
      <c r="I455" s="614"/>
      <c r="J455" s="681"/>
    </row>
    <row r="456" spans="1:10" s="671" customFormat="1">
      <c r="A456" s="623">
        <v>1600</v>
      </c>
      <c r="B456" s="658">
        <f>INDEX(MATERIALES!$D$5:$D$1604,A456)</f>
        <v>0</v>
      </c>
      <c r="C456" s="591"/>
      <c r="D456" s="592"/>
      <c r="E456" s="677">
        <f>INDEX([2]MATERIALES!$E$5:$E$1604,A456)</f>
        <v>0</v>
      </c>
      <c r="F456" s="679"/>
      <c r="G456" s="535">
        <f>INDEX([2]MATERIALES!$F$5:$F$1604,A456)</f>
        <v>0</v>
      </c>
      <c r="H456" s="593">
        <f>ROUND(F456*G456,3)</f>
        <v>0</v>
      </c>
      <c r="I456" s="614"/>
      <c r="J456" s="681"/>
    </row>
    <row r="457" spans="1:10" s="671" customFormat="1">
      <c r="A457" s="623">
        <v>1600</v>
      </c>
      <c r="B457" s="658">
        <f>INDEX(MATERIALES!$D$5:$D$1604,A457)</f>
        <v>0</v>
      </c>
      <c r="C457" s="591"/>
      <c r="D457" s="592"/>
      <c r="E457" s="677">
        <f>INDEX([2]MATERIALES!$E$5:$E$1604,A457)</f>
        <v>0</v>
      </c>
      <c r="F457" s="679"/>
      <c r="G457" s="535">
        <f>INDEX([2]MATERIALES!$F$5:$F$1604,A457)</f>
        <v>0</v>
      </c>
      <c r="H457" s="593">
        <f>ROUND(F457*G457,3)</f>
        <v>0</v>
      </c>
      <c r="I457" s="614"/>
      <c r="J457" s="681"/>
    </row>
    <row r="458" spans="1:10" s="671" customFormat="1">
      <c r="A458" s="623">
        <v>1600</v>
      </c>
      <c r="B458" s="658">
        <f>INDEX(MATERIALES!$D$5:$D$1604,A458)</f>
        <v>0</v>
      </c>
      <c r="C458" s="591"/>
      <c r="D458" s="592"/>
      <c r="E458" s="677">
        <f>INDEX([2]MATERIALES!$E$5:$E$1604,A458)</f>
        <v>0</v>
      </c>
      <c r="F458" s="679"/>
      <c r="G458" s="535">
        <f>INDEX([2]MATERIALES!$F$5:$F$1604,A458)</f>
        <v>0</v>
      </c>
      <c r="H458" s="593">
        <f>ROUND(F458*G458,3)</f>
        <v>0</v>
      </c>
      <c r="I458" s="614"/>
      <c r="J458" s="681"/>
    </row>
    <row r="459" spans="1:10" s="671" customFormat="1">
      <c r="A459" s="623">
        <v>1600</v>
      </c>
      <c r="B459" s="658">
        <f>INDEX(MATERIALES!$D$5:$D$1604,A459)</f>
        <v>0</v>
      </c>
      <c r="C459" s="591"/>
      <c r="D459" s="592"/>
      <c r="E459" s="677">
        <f>INDEX([2]MATERIALES!$E$5:$E$1604,A459)</f>
        <v>0</v>
      </c>
      <c r="F459" s="679"/>
      <c r="G459" s="535">
        <f>INDEX([2]MATERIALES!$F$5:$F$1604,A459)</f>
        <v>0</v>
      </c>
      <c r="H459" s="593">
        <f>ROUND(F459*G459,3)</f>
        <v>0</v>
      </c>
      <c r="I459" s="614"/>
      <c r="J459" s="681"/>
    </row>
    <row r="460" spans="1:10" s="671" customFormat="1">
      <c r="A460" s="676"/>
      <c r="B460" s="571" t="s">
        <v>1349</v>
      </c>
      <c r="C460" s="754"/>
      <c r="D460" s="594">
        <v>0</v>
      </c>
      <c r="E460" s="677"/>
      <c r="F460" s="672"/>
      <c r="G460" s="536">
        <v>0</v>
      </c>
      <c r="H460" s="572">
        <f>ROUND(SUM(H450:H459),4)</f>
        <v>1.8328</v>
      </c>
      <c r="I460" s="614"/>
      <c r="J460" s="681"/>
    </row>
    <row r="461" spans="1:10" s="671" customFormat="1">
      <c r="A461" s="676"/>
      <c r="B461" s="573" t="s">
        <v>494</v>
      </c>
      <c r="C461" s="587"/>
      <c r="D461" s="588"/>
      <c r="E461" s="576"/>
      <c r="F461" s="577"/>
      <c r="G461" s="578"/>
      <c r="H461" s="579"/>
      <c r="I461" s="614"/>
      <c r="J461" s="681"/>
    </row>
    <row r="462" spans="1:10" s="671" customFormat="1">
      <c r="A462" s="676"/>
      <c r="B462" s="580" t="s">
        <v>1133</v>
      </c>
      <c r="C462" s="581"/>
      <c r="D462" s="649"/>
      <c r="E462" s="582" t="s">
        <v>1600</v>
      </c>
      <c r="F462" s="582" t="s">
        <v>1302</v>
      </c>
      <c r="G462" s="582" t="s">
        <v>1596</v>
      </c>
      <c r="H462" s="585" t="s">
        <v>1485</v>
      </c>
      <c r="I462" s="614"/>
      <c r="J462" s="681"/>
    </row>
    <row r="463" spans="1:10" s="671" customFormat="1">
      <c r="A463" s="676"/>
      <c r="B463" s="566"/>
      <c r="C463" s="567"/>
      <c r="D463" s="589"/>
      <c r="E463" s="595"/>
      <c r="F463" s="539" t="s">
        <v>499</v>
      </c>
      <c r="G463" s="526" t="s">
        <v>500</v>
      </c>
      <c r="H463" s="529" t="s">
        <v>501</v>
      </c>
      <c r="I463" s="614"/>
      <c r="J463" s="681"/>
    </row>
    <row r="464" spans="1:10" s="671" customFormat="1">
      <c r="A464" s="676">
        <v>20</v>
      </c>
      <c r="B464" s="540">
        <f>INDEX('MANO DE OBRA'!$C$41:$C$60,A464)</f>
        <v>0</v>
      </c>
      <c r="C464" s="521"/>
      <c r="D464" s="541"/>
      <c r="E464" s="531">
        <f>INDEX('MANO DE OBRA'!$B$41:$B$60,A464)</f>
        <v>0</v>
      </c>
      <c r="F464" s="542"/>
      <c r="G464" s="542">
        <f>INDEX('MANO DE OBRA'!$F$41:$F$60,A464)</f>
        <v>0</v>
      </c>
      <c r="H464" s="460">
        <f>F464*G464</f>
        <v>0</v>
      </c>
      <c r="I464" s="614"/>
      <c r="J464" s="681"/>
    </row>
    <row r="465" spans="1:10" s="671" customFormat="1">
      <c r="A465" s="676">
        <v>20</v>
      </c>
      <c r="B465" s="540">
        <f>INDEX('MANO DE OBRA'!$C$41:$C$60,A465)</f>
        <v>0</v>
      </c>
      <c r="C465" s="521"/>
      <c r="D465" s="541"/>
      <c r="E465" s="531">
        <f>INDEX('MANO DE OBRA'!$B$41:$B$60,A465)</f>
        <v>0</v>
      </c>
      <c r="F465" s="542"/>
      <c r="G465" s="542">
        <f>INDEX('MANO DE OBRA'!$F$41:$F$60,A465)</f>
        <v>0</v>
      </c>
      <c r="H465" s="543">
        <f>ROUND(F465*G465,3)</f>
        <v>0</v>
      </c>
      <c r="I465" s="614"/>
      <c r="J465" s="681"/>
    </row>
    <row r="466" spans="1:10" s="671" customFormat="1">
      <c r="A466" s="676">
        <v>20</v>
      </c>
      <c r="B466" s="540">
        <f>INDEX('MANO DE OBRA'!$C$41:$C$60,A466)</f>
        <v>0</v>
      </c>
      <c r="C466" s="521"/>
      <c r="D466" s="541"/>
      <c r="E466" s="531">
        <f>INDEX('MANO DE OBRA'!$B$41:$B$60,A466)</f>
        <v>0</v>
      </c>
      <c r="F466" s="542"/>
      <c r="G466" s="542">
        <f>INDEX('MANO DE OBRA'!$F$41:$F$60,A466)</f>
        <v>0</v>
      </c>
      <c r="H466" s="543">
        <f>ROUND(F466*G466,3)</f>
        <v>0</v>
      </c>
      <c r="I466" s="614"/>
      <c r="J466" s="681"/>
    </row>
    <row r="467" spans="1:10" s="671" customFormat="1">
      <c r="A467" s="680"/>
      <c r="B467" s="571" t="s">
        <v>1350</v>
      </c>
      <c r="C467" s="597"/>
      <c r="D467" s="659"/>
      <c r="E467" s="598"/>
      <c r="F467" s="599"/>
      <c r="G467" s="590"/>
      <c r="H467" s="572">
        <f>ROUND(SUM(H464:H466),4)</f>
        <v>0</v>
      </c>
      <c r="I467" s="614"/>
      <c r="J467" s="681"/>
    </row>
    <row r="468" spans="1:10" s="671" customFormat="1">
      <c r="A468" s="680"/>
      <c r="B468" s="554"/>
      <c r="C468" s="554"/>
      <c r="D468" s="596"/>
      <c r="E468" s="600" t="s">
        <v>495</v>
      </c>
      <c r="F468" s="601"/>
      <c r="G468" s="601"/>
      <c r="H468" s="602">
        <f>ROUND(SUM(H467,H460,H446,H435),4)</f>
        <v>6.1657999999999999</v>
      </c>
      <c r="I468" s="614"/>
      <c r="J468" s="681"/>
    </row>
    <row r="469" spans="1:10" s="671" customFormat="1">
      <c r="A469" s="680"/>
      <c r="B469" s="554"/>
      <c r="C469" s="554"/>
      <c r="D469" s="596"/>
      <c r="E469" s="603" t="s">
        <v>177</v>
      </c>
      <c r="F469" s="604"/>
      <c r="G469" s="660">
        <f>(FORMATO!$C$37)</f>
        <v>0.2</v>
      </c>
      <c r="H469" s="602">
        <f>ROUND(H468*G469,4)</f>
        <v>1.2332000000000001</v>
      </c>
      <c r="I469" s="614"/>
      <c r="J469" s="681"/>
    </row>
    <row r="470" spans="1:10" s="671" customFormat="1">
      <c r="A470" s="680"/>
      <c r="B470" s="554"/>
      <c r="C470" s="554"/>
      <c r="D470" s="596"/>
      <c r="E470" s="603" t="s">
        <v>178</v>
      </c>
      <c r="F470" s="604"/>
      <c r="G470" s="605"/>
      <c r="H470" s="606"/>
      <c r="I470" s="614"/>
      <c r="J470" s="681"/>
    </row>
    <row r="471" spans="1:10" s="671" customFormat="1">
      <c r="A471" s="680"/>
      <c r="B471" s="554"/>
      <c r="C471" s="554"/>
      <c r="D471" s="596"/>
      <c r="E471" s="603" t="s">
        <v>496</v>
      </c>
      <c r="F471" s="607"/>
      <c r="G471" s="607"/>
      <c r="H471" s="606">
        <f>ROUND(SUM(H468:H469),4)</f>
        <v>7.399</v>
      </c>
      <c r="I471" s="614"/>
      <c r="J471" s="681"/>
    </row>
    <row r="472" spans="1:10" s="671" customFormat="1" ht="16.2" thickBot="1">
      <c r="A472" s="680"/>
      <c r="B472" s="754" t="str">
        <f>(FORMATO!$C$8)</f>
        <v>PAJAN, AGOSTO DE 2025</v>
      </c>
      <c r="C472" s="554"/>
      <c r="D472" s="596"/>
      <c r="E472" s="544" t="str">
        <f>+FORMATO!$J$18</f>
        <v>PRECIO SIN IVA</v>
      </c>
      <c r="F472" s="545"/>
      <c r="G472" s="545" t="s">
        <v>504</v>
      </c>
      <c r="H472" s="613">
        <f>ROUND(H471,2)</f>
        <v>7.4</v>
      </c>
      <c r="I472" s="614"/>
      <c r="J472" s="681"/>
    </row>
    <row r="473" spans="1:10" s="671" customFormat="1" ht="16.2" thickTop="1">
      <c r="A473" s="680"/>
      <c r="B473" s="788"/>
      <c r="C473" s="554"/>
      <c r="D473" s="666"/>
      <c r="E473" s="664"/>
      <c r="F473" s="663"/>
      <c r="G473" s="663"/>
      <c r="H473" s="665"/>
      <c r="I473" s="614"/>
      <c r="J473" s="681"/>
    </row>
    <row r="474" spans="1:10" s="671" customFormat="1" ht="15.6">
      <c r="A474" s="680"/>
      <c r="B474" s="788"/>
      <c r="C474" s="554"/>
      <c r="D474" s="666"/>
      <c r="E474" s="664"/>
      <c r="F474" s="663"/>
      <c r="G474" s="663"/>
      <c r="H474" s="665"/>
      <c r="I474" s="614"/>
      <c r="J474" s="681"/>
    </row>
    <row r="475" spans="1:10" s="671" customFormat="1" ht="15.6">
      <c r="A475" s="680"/>
      <c r="B475" s="788"/>
      <c r="C475" s="554"/>
      <c r="D475" s="666"/>
      <c r="E475" s="664"/>
      <c r="F475" s="663"/>
      <c r="G475" s="663"/>
      <c r="H475" s="665"/>
      <c r="I475" s="614"/>
      <c r="J475" s="681"/>
    </row>
    <row r="476" spans="1:10" s="671" customFormat="1" ht="15.6">
      <c r="A476" s="680"/>
      <c r="B476" s="788"/>
      <c r="C476" s="554"/>
      <c r="D476" s="666"/>
      <c r="E476" s="664"/>
      <c r="F476" s="663"/>
      <c r="G476" s="663"/>
      <c r="H476" s="665"/>
      <c r="I476" s="614"/>
      <c r="J476" s="681"/>
    </row>
    <row r="477" spans="1:10" s="671" customFormat="1">
      <c r="A477" s="546"/>
      <c r="B477" s="788"/>
      <c r="C477" s="653"/>
      <c r="D477" s="654"/>
      <c r="E477" s="655"/>
      <c r="F477" s="655"/>
      <c r="G477" s="655"/>
      <c r="H477" s="611"/>
      <c r="I477" s="614"/>
      <c r="J477" s="641"/>
    </row>
    <row r="478" spans="1:10" s="671" customFormat="1">
      <c r="A478" s="546"/>
      <c r="B478" s="870"/>
      <c r="C478" s="870"/>
      <c r="D478" s="870"/>
      <c r="E478" s="870"/>
      <c r="F478" s="870"/>
      <c r="G478" s="870"/>
      <c r="H478" s="870"/>
      <c r="I478" s="614"/>
      <c r="J478" s="681"/>
    </row>
    <row r="479" spans="1:10" s="671" customFormat="1">
      <c r="A479" s="553"/>
      <c r="B479" s="517"/>
      <c r="C479" s="517"/>
      <c r="D479" s="520"/>
      <c r="E479" s="517"/>
      <c r="F479" s="517"/>
      <c r="G479" s="517"/>
      <c r="H479" s="518"/>
      <c r="I479" s="614"/>
      <c r="J479" s="681"/>
    </row>
    <row r="480" spans="1:10" s="681" customFormat="1" ht="17.399999999999999">
      <c r="A480" s="680"/>
      <c r="B480" s="680"/>
      <c r="C480" s="871" t="s">
        <v>1891</v>
      </c>
      <c r="D480" s="871"/>
      <c r="E480" s="871"/>
      <c r="F480" s="871"/>
      <c r="G480" s="871"/>
      <c r="H480" s="680"/>
      <c r="I480" s="669"/>
    </row>
    <row r="481" spans="1:10" s="671" customFormat="1" ht="17.399999999999999">
      <c r="A481" s="680"/>
      <c r="B481" s="554"/>
      <c r="C481" s="872" t="s">
        <v>1892</v>
      </c>
      <c r="D481" s="872"/>
      <c r="E481" s="872"/>
      <c r="F481" s="872"/>
      <c r="G481" s="872"/>
      <c r="H481" s="680"/>
      <c r="I481" s="614"/>
      <c r="J481" s="681"/>
    </row>
    <row r="482" spans="1:10" s="671" customFormat="1" ht="14.4">
      <c r="A482" s="680"/>
      <c r="B482" s="554"/>
      <c r="C482" s="873"/>
      <c r="D482" s="873"/>
      <c r="E482" s="873"/>
      <c r="F482" s="873"/>
      <c r="G482" s="873"/>
      <c r="H482" s="680"/>
      <c r="I482" s="614"/>
      <c r="J482" s="681"/>
    </row>
    <row r="483" spans="1:10" s="671" customFormat="1" ht="13.8" thickBot="1">
      <c r="A483" s="680"/>
      <c r="B483" s="554"/>
      <c r="C483" s="554"/>
      <c r="D483" s="649"/>
      <c r="E483" s="554"/>
      <c r="F483" s="554"/>
      <c r="G483" s="554"/>
      <c r="H483" s="680"/>
      <c r="I483" s="614"/>
      <c r="J483" s="681"/>
    </row>
    <row r="484" spans="1:10" s="671" customFormat="1" ht="13.8" thickBot="1">
      <c r="A484" s="680"/>
      <c r="B484" s="788"/>
      <c r="C484" s="874" t="str">
        <f>+FORMATO!$J$13</f>
        <v>ANÁLISIS DE PRECIOS UNITARIOS</v>
      </c>
      <c r="D484" s="875" t="s">
        <v>687</v>
      </c>
      <c r="E484" s="875"/>
      <c r="F484" s="875"/>
      <c r="G484" s="675" t="str">
        <f>+FORMATO!$J$14</f>
        <v>ITEM</v>
      </c>
      <c r="H484" s="716">
        <f>+PRESUPUESTO!A22</f>
        <v>9</v>
      </c>
      <c r="I484" s="614"/>
      <c r="J484" s="681"/>
    </row>
    <row r="485" spans="1:10" s="671" customFormat="1">
      <c r="A485" s="522"/>
      <c r="B485" s="673" t="str">
        <f>FORMATO!$B$4</f>
        <v>RUBRO:</v>
      </c>
      <c r="C485" s="876" t="str">
        <f>+PRESUPUESTO!B22</f>
        <v>PINTURA ESMALTE INTERIOR (LIJADO, EMPASTE, SELLADOR Y DOS MANOS DE PINTURA)</v>
      </c>
      <c r="D485" s="877"/>
      <c r="E485" s="877"/>
      <c r="F485" s="877"/>
      <c r="G485" s="675" t="str">
        <f>+FORMATO!$J$15</f>
        <v>UNIDAD</v>
      </c>
      <c r="H485" s="674" t="str">
        <f>+PRESUPUESTO!C22</f>
        <v>M2</v>
      </c>
      <c r="I485" s="614"/>
      <c r="J485" s="681"/>
    </row>
    <row r="486" spans="1:10" s="671" customFormat="1">
      <c r="A486" s="522"/>
      <c r="B486" s="673" t="str">
        <f>FORMATO!$B$5</f>
        <v>ELABORADO:</v>
      </c>
      <c r="C486" s="788">
        <f>(FORMATO!$C$5)</f>
        <v>0</v>
      </c>
      <c r="D486" s="656"/>
      <c r="E486" s="657"/>
      <c r="F486" s="657"/>
      <c r="G486" s="675" t="str">
        <f>+FORMATO!$J$16</f>
        <v>REND.</v>
      </c>
      <c r="H486" s="642">
        <f>+ROUND(8/41.7,4)</f>
        <v>0.1918</v>
      </c>
      <c r="I486" s="614"/>
      <c r="J486" s="681"/>
    </row>
    <row r="487" spans="1:10" s="671" customFormat="1">
      <c r="A487" s="525"/>
      <c r="B487" s="673" t="str">
        <f>FORMATO!$B$9</f>
        <v xml:space="preserve">PROYECTO: </v>
      </c>
      <c r="C487" s="878" t="str">
        <f>(FORMATO!$C$9)</f>
        <v>MANTENIMIENTO INTEGRAL DE LA COMPAÑIA DE CUERPO DE BOMBERO CASCOL PERTENECIENTE AL CANTON PAJAN</v>
      </c>
      <c r="D487" s="879"/>
      <c r="E487" s="879"/>
      <c r="F487" s="879"/>
      <c r="G487" s="879"/>
      <c r="H487" s="879"/>
      <c r="I487" s="622">
        <f>+H532</f>
        <v>6.4</v>
      </c>
      <c r="J487" s="641"/>
    </row>
    <row r="488" spans="1:10" s="671" customFormat="1" ht="13.8" thickBot="1">
      <c r="A488" s="522"/>
      <c r="B488" s="555" t="s">
        <v>689</v>
      </c>
      <c r="C488" s="555"/>
      <c r="D488" s="556"/>
      <c r="E488" s="557"/>
      <c r="F488" s="558"/>
      <c r="G488" s="558"/>
      <c r="H488" s="559"/>
      <c r="I488" s="614"/>
      <c r="J488" s="681"/>
    </row>
    <row r="489" spans="1:10" s="671" customFormat="1" ht="13.8" thickTop="1">
      <c r="A489" s="522"/>
      <c r="B489" s="560" t="s">
        <v>1133</v>
      </c>
      <c r="C489" s="767"/>
      <c r="D489" s="562" t="s">
        <v>1302</v>
      </c>
      <c r="E489" s="563" t="s">
        <v>1596</v>
      </c>
      <c r="F489" s="678" t="s">
        <v>1597</v>
      </c>
      <c r="G489" s="564" t="s">
        <v>1598</v>
      </c>
      <c r="H489" s="565" t="s">
        <v>1485</v>
      </c>
      <c r="I489" s="614"/>
      <c r="J489" s="640"/>
    </row>
    <row r="490" spans="1:10" s="671" customFormat="1">
      <c r="A490" s="522"/>
      <c r="B490" s="566"/>
      <c r="C490" s="567"/>
      <c r="D490" s="526" t="s">
        <v>499</v>
      </c>
      <c r="E490" s="527" t="s">
        <v>500</v>
      </c>
      <c r="F490" s="528" t="s">
        <v>501</v>
      </c>
      <c r="G490" s="528" t="s">
        <v>1599</v>
      </c>
      <c r="H490" s="529" t="s">
        <v>502</v>
      </c>
      <c r="I490" s="614"/>
      <c r="J490" s="681"/>
    </row>
    <row r="491" spans="1:10" s="671" customFormat="1">
      <c r="A491" s="676">
        <v>1600</v>
      </c>
      <c r="B491" s="568" t="s">
        <v>1632</v>
      </c>
      <c r="C491" s="788"/>
      <c r="D491" s="645"/>
      <c r="E491" s="535"/>
      <c r="F491" s="672"/>
      <c r="G491" s="533"/>
      <c r="H491" s="569">
        <f>ROUND(H506*0.05,3)</f>
        <v>0.16800000000000001</v>
      </c>
      <c r="I491" s="614"/>
      <c r="J491" s="681"/>
    </row>
    <row r="492" spans="1:10" s="671" customFormat="1">
      <c r="A492" s="676">
        <v>1600</v>
      </c>
      <c r="B492" s="530">
        <f>INDEX(MATERIALES!$D$5:$D$1604,A492)</f>
        <v>0</v>
      </c>
      <c r="C492" s="521"/>
      <c r="D492" s="531"/>
      <c r="E492" s="532">
        <f>INDEX(MATERIALES!$F$5:$F$1604,A492)</f>
        <v>0</v>
      </c>
      <c r="F492" s="459">
        <f>ROUND(E492*D492,3)</f>
        <v>0</v>
      </c>
      <c r="G492" s="535"/>
      <c r="H492" s="534">
        <f>ROUND(F492*G492,4)</f>
        <v>0</v>
      </c>
      <c r="I492" s="614"/>
      <c r="J492" s="681"/>
    </row>
    <row r="493" spans="1:10" s="671" customFormat="1">
      <c r="A493" s="676">
        <v>1600</v>
      </c>
      <c r="B493" s="530">
        <f>INDEX(MATERIALES!$D$5:$D$1604,A493)</f>
        <v>0</v>
      </c>
      <c r="C493" s="521"/>
      <c r="D493" s="531"/>
      <c r="E493" s="532">
        <f>INDEX(MATERIALES!$F$5:$F$1604,A493)</f>
        <v>0</v>
      </c>
      <c r="F493" s="459">
        <f>ROUND(E493*D493,3)</f>
        <v>0</v>
      </c>
      <c r="G493" s="535"/>
      <c r="H493" s="570">
        <f>ROUND(F493*G493,3)</f>
        <v>0</v>
      </c>
      <c r="I493" s="614"/>
      <c r="J493" s="681"/>
    </row>
    <row r="494" spans="1:10" s="671" customFormat="1">
      <c r="A494" s="676">
        <v>1600</v>
      </c>
      <c r="B494" s="530">
        <f>INDEX(MATERIALES!$D$5:$D$1604,A494)</f>
        <v>0</v>
      </c>
      <c r="C494" s="521"/>
      <c r="D494" s="531"/>
      <c r="E494" s="532">
        <f>INDEX(MATERIALES!$F$5:$F$1604,A494)</f>
        <v>0</v>
      </c>
      <c r="F494" s="459">
        <f>ROUND(E494*D494,3)</f>
        <v>0</v>
      </c>
      <c r="G494" s="535"/>
      <c r="H494" s="570">
        <f>ROUND(F494*G494,3)</f>
        <v>0</v>
      </c>
      <c r="I494" s="614"/>
      <c r="J494" s="681"/>
    </row>
    <row r="495" spans="1:10" s="671" customFormat="1">
      <c r="A495" s="676">
        <v>1600</v>
      </c>
      <c r="B495" s="571" t="s">
        <v>1348</v>
      </c>
      <c r="C495" s="788"/>
      <c r="D495" s="645">
        <v>0</v>
      </c>
      <c r="E495" s="535"/>
      <c r="F495" s="672">
        <f>ROUND(E495*D495,3)</f>
        <v>0</v>
      </c>
      <c r="G495" s="536">
        <v>0</v>
      </c>
      <c r="H495" s="572">
        <f>ROUND(SUM(H491:H494),4)</f>
        <v>0.16800000000000001</v>
      </c>
      <c r="I495" s="614"/>
      <c r="J495" s="681"/>
    </row>
    <row r="496" spans="1:10" s="671" customFormat="1">
      <c r="A496" s="676"/>
      <c r="B496" s="573" t="s">
        <v>1135</v>
      </c>
      <c r="C496" s="574"/>
      <c r="D496" s="575"/>
      <c r="E496" s="576"/>
      <c r="F496" s="577"/>
      <c r="G496" s="578"/>
      <c r="H496" s="579"/>
      <c r="I496" s="614"/>
      <c r="J496" s="681"/>
    </row>
    <row r="497" spans="1:10" s="671" customFormat="1">
      <c r="A497" s="676"/>
      <c r="B497" s="580" t="s">
        <v>1133</v>
      </c>
      <c r="C497" s="581"/>
      <c r="D497" s="582" t="s">
        <v>1302</v>
      </c>
      <c r="E497" s="583" t="s">
        <v>961</v>
      </c>
      <c r="F497" s="583" t="s">
        <v>1597</v>
      </c>
      <c r="G497" s="584" t="s">
        <v>1598</v>
      </c>
      <c r="H497" s="585" t="s">
        <v>1485</v>
      </c>
      <c r="I497" s="614"/>
      <c r="J497" s="681"/>
    </row>
    <row r="498" spans="1:10" s="671" customFormat="1">
      <c r="A498" s="676"/>
      <c r="B498" s="566"/>
      <c r="C498" s="567"/>
      <c r="D498" s="526" t="s">
        <v>499</v>
      </c>
      <c r="E498" s="528" t="s">
        <v>500</v>
      </c>
      <c r="F498" s="528" t="s">
        <v>501</v>
      </c>
      <c r="G498" s="528" t="s">
        <v>1599</v>
      </c>
      <c r="H498" s="529" t="s">
        <v>502</v>
      </c>
      <c r="I498" s="614"/>
      <c r="J498" s="681"/>
    </row>
    <row r="499" spans="1:10" s="671" customFormat="1">
      <c r="A499" s="676">
        <v>6</v>
      </c>
      <c r="B499" s="568" t="str">
        <f>INDEX('[2]MANO DE OBRA'!$C$5:$C$38,A499)</f>
        <v>Pintor  (estr.ocp. D2) cat.III</v>
      </c>
      <c r="C499" s="586"/>
      <c r="D499" s="646">
        <v>2</v>
      </c>
      <c r="E499" s="537">
        <f>INDEX('MANO DE OBRA'!$F$5:$F$38,A499)</f>
        <v>4.28</v>
      </c>
      <c r="F499" s="616">
        <f>ROUND(E499*D499,4)</f>
        <v>8.56</v>
      </c>
      <c r="G499" s="538">
        <f>+H486</f>
        <v>0.1918</v>
      </c>
      <c r="H499" s="569">
        <f>ROUND(F499*G499,3)</f>
        <v>1.6419999999999999</v>
      </c>
      <c r="I499" s="614"/>
      <c r="J499" s="681"/>
    </row>
    <row r="500" spans="1:10" s="671" customFormat="1">
      <c r="A500" s="676">
        <v>1</v>
      </c>
      <c r="B500" s="568" t="str">
        <f>INDEX('[2]MANO DE OBRA'!$C$5:$C$38,A500)</f>
        <v>Peon  (estr.ocp. E2)</v>
      </c>
      <c r="C500" s="586"/>
      <c r="D500" s="646">
        <v>1</v>
      </c>
      <c r="E500" s="532">
        <f>INDEX('MANO DE OBRA'!$F$5:$F$38,A500)</f>
        <v>4.2300000000000004</v>
      </c>
      <c r="F500" s="616">
        <f>ROUND(E500*D500,4)</f>
        <v>4.2300000000000004</v>
      </c>
      <c r="G500" s="535">
        <f>H486</f>
        <v>0.1918</v>
      </c>
      <c r="H500" s="569">
        <f>ROUND(F500*G500,3)</f>
        <v>0.81100000000000005</v>
      </c>
      <c r="I500" s="614"/>
      <c r="J500" s="681"/>
    </row>
    <row r="501" spans="1:10" s="671" customFormat="1">
      <c r="A501" s="676">
        <v>11</v>
      </c>
      <c r="B501" s="568" t="str">
        <f>INDEX('[2]MANO DE OBRA'!$C$5:$C$38,A501)</f>
        <v>Maestro   (estr.ocp. C1)</v>
      </c>
      <c r="C501" s="586"/>
      <c r="D501" s="646">
        <v>1</v>
      </c>
      <c r="E501" s="532">
        <f>INDEX('MANO DE OBRA'!$F$5:$F$38,A501)</f>
        <v>4.75</v>
      </c>
      <c r="F501" s="616">
        <f>ROUND(E501*D501,4)</f>
        <v>4.75</v>
      </c>
      <c r="G501" s="535">
        <f>+G500</f>
        <v>0.1918</v>
      </c>
      <c r="H501" s="569">
        <f>ROUND(F501*G501,3)</f>
        <v>0.91100000000000003</v>
      </c>
      <c r="I501" s="614"/>
      <c r="J501" s="681"/>
    </row>
    <row r="502" spans="1:10" s="671" customFormat="1">
      <c r="A502" s="676">
        <v>34</v>
      </c>
      <c r="B502" s="568">
        <f>INDEX('[2]MANO DE OBRA'!$C$5:$C$38,A502)</f>
        <v>0</v>
      </c>
      <c r="C502" s="586"/>
      <c r="D502" s="646"/>
      <c r="E502" s="532">
        <f>INDEX('MANO DE OBRA'!$F$5:$F$38,A502)</f>
        <v>0</v>
      </c>
      <c r="F502" s="616">
        <f>ROUND(E502*D502,4)</f>
        <v>0</v>
      </c>
      <c r="G502" s="535"/>
      <c r="H502" s="569">
        <f>ROUND(F502*G502,3)</f>
        <v>0</v>
      </c>
      <c r="I502" s="614"/>
      <c r="J502" s="681"/>
    </row>
    <row r="503" spans="1:10" s="671" customFormat="1">
      <c r="A503" s="676">
        <v>34</v>
      </c>
      <c r="B503" s="568">
        <f>INDEX('[2]MANO DE OBRA'!$C$5:$C$38,A503)</f>
        <v>0</v>
      </c>
      <c r="C503" s="586"/>
      <c r="D503" s="646"/>
      <c r="E503" s="532">
        <f>INDEX('MANO DE OBRA'!$F$5:$F$38,A503)</f>
        <v>0</v>
      </c>
      <c r="F503" s="616">
        <f>ROUND(E503*D503,4)</f>
        <v>0</v>
      </c>
      <c r="G503" s="535"/>
      <c r="H503" s="569">
        <f>ROUND(F503*G503,4)</f>
        <v>0</v>
      </c>
      <c r="I503" s="614"/>
      <c r="J503" s="681"/>
    </row>
    <row r="504" spans="1:10" s="671" customFormat="1">
      <c r="A504" s="676">
        <v>34</v>
      </c>
      <c r="B504" s="568"/>
      <c r="C504" s="586"/>
      <c r="D504" s="647"/>
      <c r="E504" s="535"/>
      <c r="F504" s="616"/>
      <c r="G504" s="535"/>
      <c r="H504" s="569">
        <f>ROUND(F504*G504,4)</f>
        <v>0</v>
      </c>
      <c r="I504" s="614"/>
      <c r="J504" s="681"/>
    </row>
    <row r="505" spans="1:10" s="671" customFormat="1">
      <c r="A505" s="676">
        <v>34</v>
      </c>
      <c r="B505" s="568"/>
      <c r="C505" s="586"/>
      <c r="D505" s="647"/>
      <c r="E505" s="535"/>
      <c r="F505" s="616"/>
      <c r="G505" s="535"/>
      <c r="H505" s="569">
        <f>ROUND(F505*G505,4)</f>
        <v>0</v>
      </c>
      <c r="I505" s="614"/>
      <c r="J505" s="681"/>
    </row>
    <row r="506" spans="1:10" s="671" customFormat="1">
      <c r="A506" s="676">
        <v>34</v>
      </c>
      <c r="B506" s="571" t="s">
        <v>1202</v>
      </c>
      <c r="C506" s="788"/>
      <c r="D506" s="617">
        <v>0</v>
      </c>
      <c r="E506" s="536"/>
      <c r="F506" s="616">
        <f>ROUND(E506*D506,3)</f>
        <v>0</v>
      </c>
      <c r="G506" s="536">
        <v>0</v>
      </c>
      <c r="H506" s="572">
        <f>ROUND(SUM(H499:H505),4)</f>
        <v>3.3639999999999999</v>
      </c>
      <c r="I506" s="614"/>
      <c r="J506" s="681"/>
    </row>
    <row r="507" spans="1:10" s="671" customFormat="1">
      <c r="A507" s="676"/>
      <c r="B507" s="573" t="s">
        <v>493</v>
      </c>
      <c r="C507" s="587"/>
      <c r="D507" s="588"/>
      <c r="E507" s="576"/>
      <c r="F507" s="577"/>
      <c r="G507" s="578"/>
      <c r="H507" s="579"/>
      <c r="I507" s="614"/>
      <c r="J507" s="681"/>
    </row>
    <row r="508" spans="1:10" s="671" customFormat="1">
      <c r="A508" s="676"/>
      <c r="B508" s="580" t="s">
        <v>1133</v>
      </c>
      <c r="C508" s="581"/>
      <c r="D508" s="649"/>
      <c r="E508" s="583" t="s">
        <v>1600</v>
      </c>
      <c r="F508" s="583" t="s">
        <v>1302</v>
      </c>
      <c r="G508" s="583" t="s">
        <v>960</v>
      </c>
      <c r="H508" s="585" t="s">
        <v>1485</v>
      </c>
      <c r="I508" s="614"/>
      <c r="J508" s="681"/>
    </row>
    <row r="509" spans="1:10" s="671" customFormat="1">
      <c r="A509" s="676"/>
      <c r="B509" s="566"/>
      <c r="C509" s="567"/>
      <c r="D509" s="589"/>
      <c r="E509" s="590"/>
      <c r="F509" s="527" t="s">
        <v>499</v>
      </c>
      <c r="G509" s="528" t="s">
        <v>500</v>
      </c>
      <c r="H509" s="529" t="s">
        <v>501</v>
      </c>
      <c r="I509" s="614"/>
      <c r="J509" s="681"/>
    </row>
    <row r="510" spans="1:10" s="671" customFormat="1">
      <c r="A510" s="623">
        <v>1480</v>
      </c>
      <c r="B510" s="658" t="str">
        <f>INDEX(MATERIALES!$D$5:$D$1604,A510)</f>
        <v>Pintura esmalte buena calidad</v>
      </c>
      <c r="C510" s="591"/>
      <c r="D510" s="592"/>
      <c r="E510" s="677" t="str">
        <f>INDEX([2]MATERIALES!$E$5:$E$1604,A510)</f>
        <v>gl</v>
      </c>
      <c r="F510" s="679">
        <v>0.06</v>
      </c>
      <c r="G510" s="535">
        <f>INDEX([2]MATERIALES!$F$5:$F$1604,A510)</f>
        <v>20.38</v>
      </c>
      <c r="H510" s="593">
        <f>ROUND(F510*G510,4)</f>
        <v>1.2228000000000001</v>
      </c>
      <c r="I510" s="614"/>
      <c r="J510" s="681"/>
    </row>
    <row r="511" spans="1:10" s="671" customFormat="1">
      <c r="A511" s="623">
        <v>1333</v>
      </c>
      <c r="B511" s="658" t="str">
        <f>INDEX(MATERIALES!$D$5:$D$1604,A511)</f>
        <v xml:space="preserve"> Empaste interior Bla nco</v>
      </c>
      <c r="C511" s="591"/>
      <c r="D511" s="592"/>
      <c r="E511" s="677" t="str">
        <f>INDEX([2]MATERIALES!$E$5:$E$1604,A511)</f>
        <v>kg</v>
      </c>
      <c r="F511" s="679">
        <v>0.05</v>
      </c>
      <c r="G511" s="535">
        <v>0.63</v>
      </c>
      <c r="H511" s="593">
        <f>ROUND(F511*G511,4)</f>
        <v>3.15E-2</v>
      </c>
      <c r="I511" s="614"/>
      <c r="J511" s="681"/>
    </row>
    <row r="512" spans="1:10" s="671" customFormat="1">
      <c r="A512" s="623">
        <v>1494</v>
      </c>
      <c r="B512" s="658" t="str">
        <f>INDEX(MATERIALES!$D$5:$D$1604,A512)</f>
        <v>Lija</v>
      </c>
      <c r="C512" s="591"/>
      <c r="D512" s="592"/>
      <c r="E512" s="677" t="str">
        <f>INDEX([2]MATERIALES!$E$5:$E$1604,A512)</f>
        <v>plg</v>
      </c>
      <c r="F512" s="679">
        <v>0.05</v>
      </c>
      <c r="G512" s="535">
        <f>INDEX([2]MATERIALES!$F$5:$F$1604,A512)</f>
        <v>0.6</v>
      </c>
      <c r="H512" s="593">
        <f>ROUND(F512*G512,4)</f>
        <v>0.03</v>
      </c>
      <c r="I512" s="614"/>
      <c r="J512" s="681"/>
    </row>
    <row r="513" spans="1:10" s="671" customFormat="1">
      <c r="A513" s="623">
        <v>1506</v>
      </c>
      <c r="B513" s="658" t="str">
        <f>INDEX(MATERIALES!$D$5:$D$1604,A513)</f>
        <v>Agua</v>
      </c>
      <c r="C513" s="591"/>
      <c r="D513" s="592"/>
      <c r="E513" s="677" t="str">
        <f>INDEX([2]MATERIALES!$E$5:$E$1604,A513)</f>
        <v>m3</v>
      </c>
      <c r="F513" s="679">
        <v>0.01</v>
      </c>
      <c r="G513" s="535">
        <f>INDEX([2]MATERIALES!$F$5:$F$1604,A513)</f>
        <v>1.5</v>
      </c>
      <c r="H513" s="593">
        <f>ROUND(F513*G513,4)</f>
        <v>1.4999999999999999E-2</v>
      </c>
      <c r="I513" s="614"/>
      <c r="J513" s="681"/>
    </row>
    <row r="514" spans="1:10" s="671" customFormat="1">
      <c r="A514" s="623">
        <v>1489</v>
      </c>
      <c r="B514" s="658" t="str">
        <f>INDEX(MATERIALES!$D$5:$D$1604,A514)</f>
        <v>Rodillo manual de pintura</v>
      </c>
      <c r="C514" s="591"/>
      <c r="D514" s="592"/>
      <c r="E514" s="677" t="str">
        <f>INDEX([2]MATERIALES!$E$5:$E$1604,A514)</f>
        <v>u</v>
      </c>
      <c r="F514" s="679">
        <v>0.1</v>
      </c>
      <c r="G514" s="535">
        <f>INDEX([2]MATERIALES!$F$5:$F$1604,A514)</f>
        <v>5</v>
      </c>
      <c r="H514" s="593">
        <f>ROUND(F514*G514,4)</f>
        <v>0.5</v>
      </c>
      <c r="I514" s="614"/>
      <c r="J514" s="681"/>
    </row>
    <row r="515" spans="1:10" s="671" customFormat="1" ht="13.5" customHeight="1">
      <c r="A515" s="623">
        <v>1600</v>
      </c>
      <c r="B515" s="658">
        <f>INDEX(MATERIALES!$D$5:$D$1604,A515)</f>
        <v>0</v>
      </c>
      <c r="C515" s="591"/>
      <c r="D515" s="592"/>
      <c r="E515" s="677">
        <f>INDEX([2]MATERIALES!$E$5:$E$1604,A515)</f>
        <v>0</v>
      </c>
      <c r="F515" s="679"/>
      <c r="G515" s="535">
        <f>INDEX([2]MATERIALES!$F$5:$F$1604,A515)</f>
        <v>0</v>
      </c>
      <c r="H515" s="593">
        <f>ROUND(F515*G515,3)</f>
        <v>0</v>
      </c>
      <c r="I515" s="614"/>
      <c r="J515" s="681"/>
    </row>
    <row r="516" spans="1:10" s="671" customFormat="1">
      <c r="A516" s="623">
        <v>1600</v>
      </c>
      <c r="B516" s="658">
        <f>INDEX(MATERIALES!$D$5:$D$1604,A516)</f>
        <v>0</v>
      </c>
      <c r="C516" s="591"/>
      <c r="D516" s="592"/>
      <c r="E516" s="677">
        <f>INDEX([2]MATERIALES!$E$5:$E$1604,A516)</f>
        <v>0</v>
      </c>
      <c r="F516" s="679"/>
      <c r="G516" s="535">
        <f>INDEX([2]MATERIALES!$F$5:$F$1604,A516)</f>
        <v>0</v>
      </c>
      <c r="H516" s="593">
        <f>ROUND(F516*G516,3)</f>
        <v>0</v>
      </c>
      <c r="I516" s="614"/>
      <c r="J516" s="681"/>
    </row>
    <row r="517" spans="1:10" s="671" customFormat="1">
      <c r="A517" s="623">
        <v>1600</v>
      </c>
      <c r="B517" s="658">
        <f>INDEX(MATERIALES!$D$5:$D$1604,A517)</f>
        <v>0</v>
      </c>
      <c r="C517" s="591"/>
      <c r="D517" s="592"/>
      <c r="E517" s="677">
        <f>INDEX([2]MATERIALES!$E$5:$E$1604,A517)</f>
        <v>0</v>
      </c>
      <c r="F517" s="679"/>
      <c r="G517" s="535">
        <f>INDEX([2]MATERIALES!$F$5:$F$1604,A517)</f>
        <v>0</v>
      </c>
      <c r="H517" s="593">
        <f>ROUND(F517*G517,3)</f>
        <v>0</v>
      </c>
      <c r="I517" s="614"/>
      <c r="J517" s="681"/>
    </row>
    <row r="518" spans="1:10" s="671" customFormat="1">
      <c r="A518" s="623">
        <v>1600</v>
      </c>
      <c r="B518" s="658">
        <f>INDEX(MATERIALES!$D$5:$D$1604,A518)</f>
        <v>0</v>
      </c>
      <c r="C518" s="591"/>
      <c r="D518" s="592"/>
      <c r="E518" s="677">
        <f>INDEX([2]MATERIALES!$E$5:$E$1604,A518)</f>
        <v>0</v>
      </c>
      <c r="F518" s="679"/>
      <c r="G518" s="535">
        <f>INDEX([2]MATERIALES!$F$5:$F$1604,A518)</f>
        <v>0</v>
      </c>
      <c r="H518" s="593">
        <f>ROUND(F518*G518,3)</f>
        <v>0</v>
      </c>
      <c r="I518" s="614"/>
      <c r="J518" s="681"/>
    </row>
    <row r="519" spans="1:10" s="671" customFormat="1">
      <c r="A519" s="623">
        <v>1600</v>
      </c>
      <c r="B519" s="658">
        <f>INDEX(MATERIALES!$D$5:$D$1604,A519)</f>
        <v>0</v>
      </c>
      <c r="C519" s="591"/>
      <c r="D519" s="592"/>
      <c r="E519" s="677">
        <f>INDEX([2]MATERIALES!$E$5:$E$1604,A519)</f>
        <v>0</v>
      </c>
      <c r="F519" s="679"/>
      <c r="G519" s="535">
        <f>INDEX([2]MATERIALES!$F$5:$F$1604,A519)</f>
        <v>0</v>
      </c>
      <c r="H519" s="593">
        <f>ROUND(F519*G519,3)</f>
        <v>0</v>
      </c>
      <c r="I519" s="614"/>
      <c r="J519" s="681"/>
    </row>
    <row r="520" spans="1:10" s="671" customFormat="1">
      <c r="A520" s="676"/>
      <c r="B520" s="571" t="s">
        <v>1349</v>
      </c>
      <c r="C520" s="788"/>
      <c r="D520" s="594">
        <v>0</v>
      </c>
      <c r="E520" s="677"/>
      <c r="F520" s="672"/>
      <c r="G520" s="536">
        <v>0</v>
      </c>
      <c r="H520" s="572">
        <f>ROUND(SUM(H510:H519),4)</f>
        <v>1.7992999999999999</v>
      </c>
      <c r="I520" s="614"/>
      <c r="J520" s="681"/>
    </row>
    <row r="521" spans="1:10" s="671" customFormat="1">
      <c r="A521" s="676"/>
      <c r="B521" s="573" t="s">
        <v>494</v>
      </c>
      <c r="C521" s="587"/>
      <c r="D521" s="588"/>
      <c r="E521" s="576"/>
      <c r="F521" s="577"/>
      <c r="G521" s="578"/>
      <c r="H521" s="579"/>
      <c r="I521" s="614"/>
      <c r="J521" s="681"/>
    </row>
    <row r="522" spans="1:10" s="671" customFormat="1">
      <c r="A522" s="676"/>
      <c r="B522" s="580" t="s">
        <v>1133</v>
      </c>
      <c r="C522" s="581"/>
      <c r="D522" s="649"/>
      <c r="E522" s="582" t="s">
        <v>1600</v>
      </c>
      <c r="F522" s="582" t="s">
        <v>1302</v>
      </c>
      <c r="G522" s="582" t="s">
        <v>1596</v>
      </c>
      <c r="H522" s="585" t="s">
        <v>1485</v>
      </c>
      <c r="I522" s="614"/>
      <c r="J522" s="681"/>
    </row>
    <row r="523" spans="1:10" s="671" customFormat="1">
      <c r="A523" s="676"/>
      <c r="B523" s="566"/>
      <c r="C523" s="567"/>
      <c r="D523" s="589"/>
      <c r="E523" s="595"/>
      <c r="F523" s="539" t="s">
        <v>499</v>
      </c>
      <c r="G523" s="526" t="s">
        <v>500</v>
      </c>
      <c r="H523" s="529" t="s">
        <v>501</v>
      </c>
      <c r="I523" s="614"/>
      <c r="J523" s="681"/>
    </row>
    <row r="524" spans="1:10" s="671" customFormat="1">
      <c r="A524" s="676">
        <v>20</v>
      </c>
      <c r="B524" s="540">
        <f>INDEX('MANO DE OBRA'!$C$41:$C$60,A524)</f>
        <v>0</v>
      </c>
      <c r="C524" s="521"/>
      <c r="D524" s="541"/>
      <c r="E524" s="531">
        <f>INDEX('MANO DE OBRA'!$B$41:$B$60,A524)</f>
        <v>0</v>
      </c>
      <c r="F524" s="542"/>
      <c r="G524" s="542">
        <f>INDEX('MANO DE OBRA'!$F$41:$F$60,A524)</f>
        <v>0</v>
      </c>
      <c r="H524" s="460">
        <f>F524*G524</f>
        <v>0</v>
      </c>
      <c r="I524" s="614"/>
      <c r="J524" s="681"/>
    </row>
    <row r="525" spans="1:10" s="671" customFormat="1">
      <c r="A525" s="676">
        <v>20</v>
      </c>
      <c r="B525" s="540">
        <f>INDEX('MANO DE OBRA'!$C$41:$C$60,A525)</f>
        <v>0</v>
      </c>
      <c r="C525" s="521"/>
      <c r="D525" s="541"/>
      <c r="E525" s="531">
        <f>INDEX('MANO DE OBRA'!$B$41:$B$60,A525)</f>
        <v>0</v>
      </c>
      <c r="F525" s="542"/>
      <c r="G525" s="542">
        <f>INDEX('MANO DE OBRA'!$F$41:$F$60,A525)</f>
        <v>0</v>
      </c>
      <c r="H525" s="543">
        <f>ROUND(F525*G525,3)</f>
        <v>0</v>
      </c>
      <c r="I525" s="614"/>
      <c r="J525" s="681"/>
    </row>
    <row r="526" spans="1:10" s="671" customFormat="1">
      <c r="A526" s="676">
        <v>20</v>
      </c>
      <c r="B526" s="540">
        <f>INDEX('MANO DE OBRA'!$C$41:$C$60,A526)</f>
        <v>0</v>
      </c>
      <c r="C526" s="521"/>
      <c r="D526" s="541"/>
      <c r="E526" s="531">
        <f>INDEX('MANO DE OBRA'!$B$41:$B$60,A526)</f>
        <v>0</v>
      </c>
      <c r="F526" s="542"/>
      <c r="G526" s="542">
        <f>INDEX('MANO DE OBRA'!$F$41:$F$60,A526)</f>
        <v>0</v>
      </c>
      <c r="H526" s="543">
        <f>ROUND(F526*G526,3)</f>
        <v>0</v>
      </c>
      <c r="I526" s="614"/>
      <c r="J526" s="681"/>
    </row>
    <row r="527" spans="1:10" s="671" customFormat="1">
      <c r="A527" s="680"/>
      <c r="B527" s="571" t="s">
        <v>1350</v>
      </c>
      <c r="C527" s="597"/>
      <c r="D527" s="659"/>
      <c r="E527" s="598"/>
      <c r="F527" s="599"/>
      <c r="G527" s="590"/>
      <c r="H527" s="572">
        <f>ROUND(SUM(H524:H526),4)</f>
        <v>0</v>
      </c>
      <c r="I527" s="614"/>
      <c r="J527" s="681"/>
    </row>
    <row r="528" spans="1:10" s="671" customFormat="1">
      <c r="A528" s="680"/>
      <c r="B528" s="554"/>
      <c r="C528" s="554"/>
      <c r="D528" s="596"/>
      <c r="E528" s="600" t="s">
        <v>495</v>
      </c>
      <c r="F528" s="601"/>
      <c r="G528" s="601"/>
      <c r="H528" s="602">
        <f>ROUND(SUM(H527,H520,H506,H495),4)</f>
        <v>5.3312999999999997</v>
      </c>
      <c r="I528" s="614"/>
      <c r="J528" s="681"/>
    </row>
    <row r="529" spans="1:10" s="671" customFormat="1">
      <c r="A529" s="680"/>
      <c r="B529" s="554"/>
      <c r="C529" s="554"/>
      <c r="D529" s="596"/>
      <c r="E529" s="603" t="s">
        <v>177</v>
      </c>
      <c r="F529" s="604"/>
      <c r="G529" s="660">
        <f>(FORMATO!$C$37)</f>
        <v>0.2</v>
      </c>
      <c r="H529" s="602">
        <f>ROUND(H528*G529,4)</f>
        <v>1.0663</v>
      </c>
      <c r="I529" s="614"/>
      <c r="J529" s="681"/>
    </row>
    <row r="530" spans="1:10" s="671" customFormat="1">
      <c r="A530" s="680"/>
      <c r="B530" s="554"/>
      <c r="C530" s="554"/>
      <c r="D530" s="596"/>
      <c r="E530" s="603" t="s">
        <v>178</v>
      </c>
      <c r="F530" s="604"/>
      <c r="G530" s="605"/>
      <c r="H530" s="606"/>
      <c r="I530" s="614"/>
      <c r="J530" s="681"/>
    </row>
    <row r="531" spans="1:10" s="671" customFormat="1">
      <c r="A531" s="680"/>
      <c r="B531" s="554"/>
      <c r="C531" s="554"/>
      <c r="D531" s="596"/>
      <c r="E531" s="603" t="s">
        <v>496</v>
      </c>
      <c r="F531" s="607"/>
      <c r="G531" s="607"/>
      <c r="H531" s="606">
        <f>ROUND(SUM(H528:H529),4)</f>
        <v>6.3975999999999997</v>
      </c>
      <c r="I531" s="614"/>
      <c r="J531" s="681"/>
    </row>
    <row r="532" spans="1:10" s="671" customFormat="1" ht="16.2" thickBot="1">
      <c r="A532" s="680"/>
      <c r="B532" s="788" t="str">
        <f>(FORMATO!$C$8)</f>
        <v>PAJAN, AGOSTO DE 2025</v>
      </c>
      <c r="C532" s="554"/>
      <c r="D532" s="596"/>
      <c r="E532" s="544" t="str">
        <f>+FORMATO!$J$18</f>
        <v>PRECIO SIN IVA</v>
      </c>
      <c r="F532" s="545"/>
      <c r="G532" s="545" t="s">
        <v>504</v>
      </c>
      <c r="H532" s="613">
        <f>ROUND(H531,2)</f>
        <v>6.4</v>
      </c>
      <c r="I532" s="614"/>
      <c r="J532" s="681"/>
    </row>
    <row r="533" spans="1:10" s="671" customFormat="1" ht="16.2" thickTop="1">
      <c r="A533" s="680"/>
      <c r="B533" s="788"/>
      <c r="C533" s="554"/>
      <c r="D533" s="666"/>
      <c r="E533" s="664"/>
      <c r="F533" s="663"/>
      <c r="G533" s="663"/>
      <c r="H533" s="665"/>
      <c r="I533" s="614"/>
      <c r="J533" s="681"/>
    </row>
    <row r="534" spans="1:10" s="671" customFormat="1" ht="15.6">
      <c r="A534" s="680"/>
      <c r="B534" s="788"/>
      <c r="C534" s="554"/>
      <c r="D534" s="666"/>
      <c r="E534" s="664"/>
      <c r="F534" s="663"/>
      <c r="G534" s="663"/>
      <c r="H534" s="665"/>
      <c r="I534" s="614"/>
      <c r="J534" s="681"/>
    </row>
    <row r="535" spans="1:10" s="671" customFormat="1" ht="15.6">
      <c r="A535" s="680"/>
      <c r="B535" s="788"/>
      <c r="C535" s="554"/>
      <c r="D535" s="666"/>
      <c r="E535" s="664"/>
      <c r="F535" s="663"/>
      <c r="G535" s="663"/>
      <c r="H535" s="665"/>
      <c r="I535" s="614"/>
      <c r="J535" s="681"/>
    </row>
    <row r="536" spans="1:10" s="671" customFormat="1" ht="15.6">
      <c r="A536" s="680"/>
      <c r="B536" s="788"/>
      <c r="C536" s="554"/>
      <c r="D536" s="666"/>
      <c r="E536" s="664"/>
      <c r="F536" s="663"/>
      <c r="G536" s="663"/>
      <c r="H536" s="665"/>
      <c r="I536" s="614"/>
      <c r="J536" s="681"/>
    </row>
    <row r="537" spans="1:10" s="671" customFormat="1">
      <c r="A537" s="546"/>
      <c r="B537" s="788"/>
      <c r="C537" s="653"/>
      <c r="D537" s="654"/>
      <c r="E537" s="655"/>
      <c r="F537" s="655"/>
      <c r="G537" s="655"/>
      <c r="H537" s="611"/>
      <c r="I537" s="614"/>
      <c r="J537" s="641"/>
    </row>
    <row r="538" spans="1:10" s="671" customFormat="1">
      <c r="A538" s="546"/>
      <c r="B538" s="870"/>
      <c r="C538" s="870"/>
      <c r="D538" s="870"/>
      <c r="E538" s="870"/>
      <c r="F538" s="870"/>
      <c r="G538" s="870"/>
      <c r="H538" s="870"/>
      <c r="I538" s="614"/>
      <c r="J538" s="681"/>
    </row>
    <row r="539" spans="1:10" s="671" customFormat="1">
      <c r="A539" s="553"/>
      <c r="B539" s="517"/>
      <c r="C539" s="517"/>
      <c r="D539" s="520"/>
      <c r="E539" s="517"/>
      <c r="F539" s="517"/>
      <c r="G539" s="517"/>
      <c r="H539" s="518"/>
      <c r="I539" s="614"/>
      <c r="J539" s="681"/>
    </row>
    <row r="540" spans="1:10" s="681" customFormat="1" ht="17.399999999999999">
      <c r="A540" s="680"/>
      <c r="B540" s="680"/>
      <c r="C540" s="871" t="s">
        <v>1891</v>
      </c>
      <c r="D540" s="871"/>
      <c r="E540" s="871"/>
      <c r="F540" s="871"/>
      <c r="G540" s="871"/>
      <c r="H540" s="680"/>
      <c r="I540" s="669"/>
    </row>
    <row r="541" spans="1:10" s="671" customFormat="1" ht="17.399999999999999">
      <c r="A541" s="680"/>
      <c r="B541" s="554"/>
      <c r="C541" s="872" t="s">
        <v>1892</v>
      </c>
      <c r="D541" s="872"/>
      <c r="E541" s="872"/>
      <c r="F541" s="872"/>
      <c r="G541" s="872"/>
      <c r="H541" s="680"/>
      <c r="I541" s="614"/>
      <c r="J541" s="681"/>
    </row>
    <row r="542" spans="1:10" s="671" customFormat="1" ht="14.4">
      <c r="A542" s="680"/>
      <c r="B542" s="554"/>
      <c r="C542" s="873"/>
      <c r="D542" s="873"/>
      <c r="E542" s="873"/>
      <c r="F542" s="873"/>
      <c r="G542" s="873"/>
      <c r="H542" s="680"/>
      <c r="I542" s="614"/>
      <c r="J542" s="681"/>
    </row>
    <row r="543" spans="1:10" s="671" customFormat="1" ht="13.8" thickBot="1">
      <c r="A543" s="680"/>
      <c r="B543" s="554"/>
      <c r="C543" s="554"/>
      <c r="D543" s="649"/>
      <c r="E543" s="554"/>
      <c r="F543" s="554"/>
      <c r="G543" s="554"/>
      <c r="H543" s="680"/>
      <c r="I543" s="614"/>
      <c r="J543" s="681"/>
    </row>
    <row r="544" spans="1:10" s="671" customFormat="1" ht="13.8" thickBot="1">
      <c r="A544" s="680"/>
      <c r="B544" s="788"/>
      <c r="C544" s="874" t="str">
        <f>+FORMATO!$J$13</f>
        <v>ANÁLISIS DE PRECIOS UNITARIOS</v>
      </c>
      <c r="D544" s="875" t="s">
        <v>687</v>
      </c>
      <c r="E544" s="875"/>
      <c r="F544" s="875"/>
      <c r="G544" s="675" t="str">
        <f>+FORMATO!$J$14</f>
        <v>ITEM</v>
      </c>
      <c r="H544" s="716">
        <f>+PRESUPUESTO!A23</f>
        <v>10</v>
      </c>
      <c r="I544" s="614"/>
      <c r="J544" s="681"/>
    </row>
    <row r="545" spans="1:10" s="671" customFormat="1">
      <c r="A545" s="522"/>
      <c r="B545" s="673" t="str">
        <f>FORMATO!$B$4</f>
        <v>RUBRO:</v>
      </c>
      <c r="C545" s="876" t="str">
        <f>+PRESUPUESTO!B23</f>
        <v xml:space="preserve">PINTURA ANTICORROSIVA EN PERFILES DE CUBIERTA </v>
      </c>
      <c r="D545" s="877"/>
      <c r="E545" s="877"/>
      <c r="F545" s="877"/>
      <c r="G545" s="675" t="str">
        <f>+FORMATO!$J$15</f>
        <v>UNIDAD</v>
      </c>
      <c r="H545" s="674" t="str">
        <f>+PRESUPUESTO!C23</f>
        <v>U</v>
      </c>
      <c r="I545" s="614"/>
      <c r="J545" s="681"/>
    </row>
    <row r="546" spans="1:10" s="671" customFormat="1">
      <c r="A546" s="522"/>
      <c r="B546" s="673" t="str">
        <f>FORMATO!$B$5</f>
        <v>ELABORADO:</v>
      </c>
      <c r="C546" s="788">
        <f>(FORMATO!$C$5)</f>
        <v>0</v>
      </c>
      <c r="D546" s="656"/>
      <c r="E546" s="657"/>
      <c r="F546" s="657"/>
      <c r="G546" s="675" t="str">
        <f>+FORMATO!$J$16</f>
        <v>REND.</v>
      </c>
      <c r="H546" s="642">
        <f>+ROUND(8/35.62,4)</f>
        <v>0.22459999999999999</v>
      </c>
      <c r="I546" s="614"/>
      <c r="J546" s="681"/>
    </row>
    <row r="547" spans="1:10" s="671" customFormat="1">
      <c r="A547" s="525"/>
      <c r="B547" s="673" t="str">
        <f>FORMATO!$B$9</f>
        <v xml:space="preserve">PROYECTO: </v>
      </c>
      <c r="C547" s="878" t="str">
        <f>(FORMATO!$C$9)</f>
        <v>MANTENIMIENTO INTEGRAL DE LA COMPAÑIA DE CUERPO DE BOMBERO CASCOL PERTENECIENTE AL CANTON PAJAN</v>
      </c>
      <c r="D547" s="879"/>
      <c r="E547" s="879"/>
      <c r="F547" s="879"/>
      <c r="G547" s="879"/>
      <c r="H547" s="879"/>
      <c r="I547" s="622">
        <f>+H591</f>
        <v>400</v>
      </c>
      <c r="J547" s="641"/>
    </row>
    <row r="548" spans="1:10" s="671" customFormat="1" ht="13.8" thickBot="1">
      <c r="A548" s="522"/>
      <c r="B548" s="555" t="s">
        <v>689</v>
      </c>
      <c r="C548" s="555"/>
      <c r="D548" s="556"/>
      <c r="E548" s="557"/>
      <c r="F548" s="558"/>
      <c r="G548" s="558"/>
      <c r="H548" s="559"/>
      <c r="I548" s="614"/>
      <c r="J548" s="681"/>
    </row>
    <row r="549" spans="1:10" s="671" customFormat="1" ht="13.8" thickTop="1">
      <c r="A549" s="522"/>
      <c r="B549" s="560" t="s">
        <v>1133</v>
      </c>
      <c r="C549" s="767"/>
      <c r="D549" s="562" t="s">
        <v>1302</v>
      </c>
      <c r="E549" s="563" t="s">
        <v>1596</v>
      </c>
      <c r="F549" s="678" t="s">
        <v>1597</v>
      </c>
      <c r="G549" s="564" t="s">
        <v>1598</v>
      </c>
      <c r="H549" s="565" t="s">
        <v>1485</v>
      </c>
      <c r="I549" s="614"/>
      <c r="J549" s="640"/>
    </row>
    <row r="550" spans="1:10" s="671" customFormat="1">
      <c r="A550" s="522"/>
      <c r="B550" s="566"/>
      <c r="C550" s="567"/>
      <c r="D550" s="526" t="s">
        <v>499</v>
      </c>
      <c r="E550" s="527" t="s">
        <v>500</v>
      </c>
      <c r="F550" s="528" t="s">
        <v>501</v>
      </c>
      <c r="G550" s="528" t="s">
        <v>1599</v>
      </c>
      <c r="H550" s="529" t="s">
        <v>502</v>
      </c>
      <c r="I550" s="614"/>
      <c r="J550" s="681"/>
    </row>
    <row r="551" spans="1:10" s="671" customFormat="1">
      <c r="A551" s="676">
        <v>1600</v>
      </c>
      <c r="B551" s="568" t="s">
        <v>1632</v>
      </c>
      <c r="C551" s="788"/>
      <c r="D551" s="645"/>
      <c r="E551" s="535"/>
      <c r="F551" s="672"/>
      <c r="G551" s="533"/>
      <c r="H551" s="569">
        <f>ROUND(H566*0.05,3)</f>
        <v>0.34</v>
      </c>
      <c r="I551" s="614"/>
      <c r="J551" s="681"/>
    </row>
    <row r="552" spans="1:10" s="671" customFormat="1">
      <c r="A552" s="676">
        <v>1519</v>
      </c>
      <c r="B552" s="530" t="str">
        <f>INDEX(MATERIALES!$D$5:$D$1604,A552)</f>
        <v>Andamio</v>
      </c>
      <c r="C552" s="521"/>
      <c r="D552" s="531">
        <v>9</v>
      </c>
      <c r="E552" s="532">
        <f>INDEX(MATERIALES!$F$5:$F$1604,A552)</f>
        <v>0.3</v>
      </c>
      <c r="F552" s="459">
        <f>ROUND(E552*D552,3)</f>
        <v>2.7</v>
      </c>
      <c r="G552" s="535">
        <f>+H546</f>
        <v>0.22459999999999999</v>
      </c>
      <c r="H552" s="534">
        <f>ROUND(F552*G552,4)</f>
        <v>0.60640000000000005</v>
      </c>
      <c r="I552" s="614"/>
      <c r="J552" s="681"/>
    </row>
    <row r="553" spans="1:10" s="671" customFormat="1">
      <c r="A553" s="676">
        <v>1600</v>
      </c>
      <c r="B553" s="530">
        <f>INDEX(MATERIALES!$D$5:$D$1604,A553)</f>
        <v>0</v>
      </c>
      <c r="C553" s="521"/>
      <c r="D553" s="531"/>
      <c r="E553" s="532">
        <f>INDEX(MATERIALES!$F$5:$F$1604,A553)</f>
        <v>0</v>
      </c>
      <c r="F553" s="459">
        <f>ROUND(E553*D553,3)</f>
        <v>0</v>
      </c>
      <c r="G553" s="535"/>
      <c r="H553" s="570">
        <f>ROUND(F553*G553,3)</f>
        <v>0</v>
      </c>
      <c r="I553" s="614"/>
      <c r="J553" s="681"/>
    </row>
    <row r="554" spans="1:10" s="671" customFormat="1">
      <c r="A554" s="676">
        <v>1600</v>
      </c>
      <c r="B554" s="530">
        <f>INDEX(MATERIALES!$D$5:$D$1604,A554)</f>
        <v>0</v>
      </c>
      <c r="C554" s="521"/>
      <c r="D554" s="531"/>
      <c r="E554" s="532">
        <f>INDEX(MATERIALES!$F$5:$F$1604,A554)</f>
        <v>0</v>
      </c>
      <c r="F554" s="459">
        <f>ROUND(E554*D554,3)</f>
        <v>0</v>
      </c>
      <c r="G554" s="535"/>
      <c r="H554" s="570">
        <f>ROUND(F554*G554,3)</f>
        <v>0</v>
      </c>
      <c r="I554" s="614"/>
      <c r="J554" s="681"/>
    </row>
    <row r="555" spans="1:10" s="671" customFormat="1">
      <c r="A555" s="676">
        <v>1600</v>
      </c>
      <c r="B555" s="571" t="s">
        <v>1348</v>
      </c>
      <c r="C555" s="788"/>
      <c r="D555" s="645">
        <v>0</v>
      </c>
      <c r="E555" s="535"/>
      <c r="F555" s="672">
        <f>ROUND(E555*D555,3)</f>
        <v>0</v>
      </c>
      <c r="G555" s="536">
        <v>0</v>
      </c>
      <c r="H555" s="572">
        <f>ROUND(SUM(H551:H554),4)</f>
        <v>0.94640000000000002</v>
      </c>
      <c r="I555" s="614"/>
      <c r="J555" s="681"/>
    </row>
    <row r="556" spans="1:10" s="671" customFormat="1">
      <c r="A556" s="676"/>
      <c r="B556" s="573" t="s">
        <v>1135</v>
      </c>
      <c r="C556" s="574"/>
      <c r="D556" s="575"/>
      <c r="E556" s="576"/>
      <c r="F556" s="577"/>
      <c r="G556" s="578"/>
      <c r="H556" s="579"/>
      <c r="I556" s="614"/>
      <c r="J556" s="681"/>
    </row>
    <row r="557" spans="1:10" s="671" customFormat="1">
      <c r="A557" s="676"/>
      <c r="B557" s="580" t="s">
        <v>1133</v>
      </c>
      <c r="C557" s="581"/>
      <c r="D557" s="582" t="s">
        <v>1302</v>
      </c>
      <c r="E557" s="583" t="s">
        <v>961</v>
      </c>
      <c r="F557" s="583" t="s">
        <v>1597</v>
      </c>
      <c r="G557" s="584" t="s">
        <v>1598</v>
      </c>
      <c r="H557" s="585" t="s">
        <v>1485</v>
      </c>
      <c r="I557" s="614"/>
      <c r="J557" s="681"/>
    </row>
    <row r="558" spans="1:10" s="671" customFormat="1">
      <c r="A558" s="676"/>
      <c r="B558" s="566"/>
      <c r="C558" s="567"/>
      <c r="D558" s="526" t="s">
        <v>499</v>
      </c>
      <c r="E558" s="528" t="s">
        <v>500</v>
      </c>
      <c r="F558" s="528" t="s">
        <v>501</v>
      </c>
      <c r="G558" s="528" t="s">
        <v>1599</v>
      </c>
      <c r="H558" s="529" t="s">
        <v>502</v>
      </c>
      <c r="I558" s="614"/>
      <c r="J558" s="681"/>
    </row>
    <row r="559" spans="1:10" s="671" customFormat="1">
      <c r="A559" s="676">
        <v>6</v>
      </c>
      <c r="B559" s="568" t="str">
        <f>INDEX('[2]MANO DE OBRA'!$C$5:$C$38,A559)</f>
        <v>Pintor  (estr.ocp. D2) cat.III</v>
      </c>
      <c r="C559" s="586"/>
      <c r="D559" s="646">
        <v>2</v>
      </c>
      <c r="E559" s="537">
        <f>INDEX('MANO DE OBRA'!$F$5:$F$38,A559)</f>
        <v>4.28</v>
      </c>
      <c r="F559" s="616">
        <f>ROUND(E559*D559,4)</f>
        <v>8.56</v>
      </c>
      <c r="G559" s="538">
        <f>+H546</f>
        <v>0.22459999999999999</v>
      </c>
      <c r="H559" s="569">
        <f>ROUND(F559*G559,3)</f>
        <v>1.923</v>
      </c>
      <c r="I559" s="614"/>
      <c r="J559" s="681"/>
    </row>
    <row r="560" spans="1:10" s="671" customFormat="1">
      <c r="A560" s="676">
        <v>1</v>
      </c>
      <c r="B560" s="568" t="str">
        <f>INDEX('[2]MANO DE OBRA'!$C$5:$C$38,A560)</f>
        <v>Peon  (estr.ocp. E2)</v>
      </c>
      <c r="C560" s="586"/>
      <c r="D560" s="646">
        <v>4</v>
      </c>
      <c r="E560" s="532">
        <f>INDEX('MANO DE OBRA'!$F$5:$F$38,A560)</f>
        <v>4.2300000000000004</v>
      </c>
      <c r="F560" s="616">
        <f>ROUND(E560*D560,4)</f>
        <v>16.920000000000002</v>
      </c>
      <c r="G560" s="535">
        <f>H546</f>
        <v>0.22459999999999999</v>
      </c>
      <c r="H560" s="569">
        <f>ROUND(F560*G560,3)</f>
        <v>3.8</v>
      </c>
      <c r="I560" s="614"/>
      <c r="J560" s="681"/>
    </row>
    <row r="561" spans="1:10" s="671" customFormat="1">
      <c r="A561" s="676">
        <v>11</v>
      </c>
      <c r="B561" s="568" t="str">
        <f>INDEX('[2]MANO DE OBRA'!$C$5:$C$38,A561)</f>
        <v>Maestro   (estr.ocp. C1)</v>
      </c>
      <c r="C561" s="586"/>
      <c r="D561" s="646">
        <v>1</v>
      </c>
      <c r="E561" s="532">
        <f>INDEX('MANO DE OBRA'!$F$5:$F$38,A561)</f>
        <v>4.75</v>
      </c>
      <c r="F561" s="616">
        <f>ROUND(E561*D561,4)</f>
        <v>4.75</v>
      </c>
      <c r="G561" s="535">
        <f>+G560</f>
        <v>0.22459999999999999</v>
      </c>
      <c r="H561" s="569">
        <f>ROUND(F561*G561,3)</f>
        <v>1.0669999999999999</v>
      </c>
      <c r="I561" s="614"/>
      <c r="J561" s="681"/>
    </row>
    <row r="562" spans="1:10" s="671" customFormat="1">
      <c r="A562" s="676">
        <v>34</v>
      </c>
      <c r="B562" s="568">
        <f>INDEX('[2]MANO DE OBRA'!$C$5:$C$38,A562)</f>
        <v>0</v>
      </c>
      <c r="C562" s="586"/>
      <c r="D562" s="646"/>
      <c r="E562" s="532">
        <f>INDEX('MANO DE OBRA'!$F$5:$F$38,A562)</f>
        <v>0</v>
      </c>
      <c r="F562" s="616">
        <f>ROUND(E562*D562,4)</f>
        <v>0</v>
      </c>
      <c r="G562" s="535"/>
      <c r="H562" s="569">
        <f>ROUND(F562*G562,3)</f>
        <v>0</v>
      </c>
      <c r="I562" s="614"/>
      <c r="J562" s="681"/>
    </row>
    <row r="563" spans="1:10" s="671" customFormat="1">
      <c r="A563" s="676">
        <v>34</v>
      </c>
      <c r="B563" s="568">
        <f>INDEX('[2]MANO DE OBRA'!$C$5:$C$38,A563)</f>
        <v>0</v>
      </c>
      <c r="C563" s="586"/>
      <c r="D563" s="646"/>
      <c r="E563" s="532">
        <f>INDEX('MANO DE OBRA'!$F$5:$F$38,A563)</f>
        <v>0</v>
      </c>
      <c r="F563" s="616">
        <f>ROUND(E563*D563,4)</f>
        <v>0</v>
      </c>
      <c r="G563" s="535"/>
      <c r="H563" s="569">
        <f>ROUND(F563*G563,4)</f>
        <v>0</v>
      </c>
      <c r="I563" s="614"/>
      <c r="J563" s="681"/>
    </row>
    <row r="564" spans="1:10" s="671" customFormat="1">
      <c r="A564" s="676">
        <v>34</v>
      </c>
      <c r="B564" s="568"/>
      <c r="C564" s="586"/>
      <c r="D564" s="647"/>
      <c r="E564" s="535"/>
      <c r="F564" s="616"/>
      <c r="G564" s="535"/>
      <c r="H564" s="569">
        <f>ROUND(F564*G564,4)</f>
        <v>0</v>
      </c>
      <c r="I564" s="614"/>
      <c r="J564" s="681"/>
    </row>
    <row r="565" spans="1:10" s="671" customFormat="1">
      <c r="A565" s="676">
        <v>34</v>
      </c>
      <c r="B565" s="568"/>
      <c r="C565" s="586"/>
      <c r="D565" s="647"/>
      <c r="E565" s="535"/>
      <c r="F565" s="616"/>
      <c r="G565" s="535"/>
      <c r="H565" s="569">
        <f>ROUND(F565*G565,4)</f>
        <v>0</v>
      </c>
      <c r="I565" s="614"/>
      <c r="J565" s="681"/>
    </row>
    <row r="566" spans="1:10" s="671" customFormat="1">
      <c r="A566" s="676">
        <v>34</v>
      </c>
      <c r="B566" s="571" t="s">
        <v>1202</v>
      </c>
      <c r="C566" s="788"/>
      <c r="D566" s="617">
        <v>0</v>
      </c>
      <c r="E566" s="536"/>
      <c r="F566" s="616">
        <f>ROUND(E566*D566,3)</f>
        <v>0</v>
      </c>
      <c r="G566" s="536">
        <v>0</v>
      </c>
      <c r="H566" s="572">
        <f>ROUND(SUM(H559:H565),4)</f>
        <v>6.79</v>
      </c>
      <c r="I566" s="614"/>
      <c r="J566" s="681"/>
    </row>
    <row r="567" spans="1:10" s="671" customFormat="1">
      <c r="A567" s="676"/>
      <c r="B567" s="573" t="s">
        <v>493</v>
      </c>
      <c r="C567" s="587"/>
      <c r="D567" s="588"/>
      <c r="E567" s="576"/>
      <c r="F567" s="577"/>
      <c r="G567" s="578"/>
      <c r="H567" s="579"/>
      <c r="I567" s="614"/>
      <c r="J567" s="681"/>
    </row>
    <row r="568" spans="1:10" s="671" customFormat="1">
      <c r="A568" s="676"/>
      <c r="B568" s="580" t="s">
        <v>1133</v>
      </c>
      <c r="C568" s="581"/>
      <c r="D568" s="649"/>
      <c r="E568" s="583" t="s">
        <v>1600</v>
      </c>
      <c r="F568" s="583" t="s">
        <v>1302</v>
      </c>
      <c r="G568" s="583" t="s">
        <v>960</v>
      </c>
      <c r="H568" s="585" t="s">
        <v>1485</v>
      </c>
      <c r="I568" s="614"/>
      <c r="J568" s="681"/>
    </row>
    <row r="569" spans="1:10" s="671" customFormat="1">
      <c r="A569" s="676"/>
      <c r="B569" s="566"/>
      <c r="C569" s="567"/>
      <c r="D569" s="589"/>
      <c r="E569" s="590"/>
      <c r="F569" s="527" t="s">
        <v>499</v>
      </c>
      <c r="G569" s="528" t="s">
        <v>500</v>
      </c>
      <c r="H569" s="529" t="s">
        <v>501</v>
      </c>
      <c r="I569" s="614"/>
      <c r="J569" s="681"/>
    </row>
    <row r="570" spans="1:10" s="671" customFormat="1">
      <c r="A570" s="623">
        <v>1191</v>
      </c>
      <c r="B570" s="658" t="str">
        <f>INDEX(MATERIALES!$D$5:$D$1604,A570)</f>
        <v>Pintura anticorrosiva</v>
      </c>
      <c r="C570" s="591"/>
      <c r="D570" s="592"/>
      <c r="E570" s="677" t="str">
        <f>INDEX([2]MATERIALES!$E$5:$E$1604,A570)</f>
        <v>gln</v>
      </c>
      <c r="F570" s="679">
        <v>5</v>
      </c>
      <c r="G570" s="535">
        <f>INDEX([2]MATERIALES!$F$5:$F$1604,A570)</f>
        <v>19.21</v>
      </c>
      <c r="H570" s="593">
        <f>ROUND(F570*G570,4)</f>
        <v>96.05</v>
      </c>
      <c r="I570" s="614"/>
      <c r="J570" s="681"/>
    </row>
    <row r="571" spans="1:10" s="671" customFormat="1">
      <c r="A571" s="623">
        <v>1480</v>
      </c>
      <c r="B571" s="658" t="str">
        <f>INDEX(MATERIALES!$D$5:$D$1604,A571)</f>
        <v>Pintura esmalte buena calidad</v>
      </c>
      <c r="C571" s="591"/>
      <c r="D571" s="592"/>
      <c r="E571" s="677" t="str">
        <f>INDEX([2]MATERIALES!$E$5:$E$1604,A571)</f>
        <v>gl</v>
      </c>
      <c r="F571" s="679">
        <v>5</v>
      </c>
      <c r="G571" s="535">
        <f>INDEX([2]MATERIALES!$F$5:$F$1604,A571)</f>
        <v>20.38</v>
      </c>
      <c r="H571" s="593">
        <f>ROUND(F571*G571,4)</f>
        <v>101.9</v>
      </c>
      <c r="I571" s="614"/>
      <c r="J571" s="681"/>
    </row>
    <row r="572" spans="1:10" s="671" customFormat="1">
      <c r="A572" s="623">
        <v>1494</v>
      </c>
      <c r="B572" s="658" t="str">
        <f>INDEX(MATERIALES!$D$5:$D$1604,A572)</f>
        <v>Lija</v>
      </c>
      <c r="C572" s="591"/>
      <c r="D572" s="592"/>
      <c r="E572" s="677" t="str">
        <f>INDEX([2]MATERIALES!$E$5:$E$1604,A572)</f>
        <v>plg</v>
      </c>
      <c r="F572" s="679">
        <v>10</v>
      </c>
      <c r="G572" s="535">
        <f>INDEX([2]MATERIALES!$F$5:$F$1604,A572)</f>
        <v>0.6</v>
      </c>
      <c r="H572" s="593">
        <f>ROUND(F572*G572,4)</f>
        <v>6</v>
      </c>
      <c r="I572" s="614"/>
      <c r="J572" s="681"/>
    </row>
    <row r="573" spans="1:10" s="671" customFormat="1">
      <c r="A573" s="623">
        <v>1489</v>
      </c>
      <c r="B573" s="658" t="str">
        <f>INDEX(MATERIALES!$D$5:$D$1604,A573)</f>
        <v>Rodillo manual de pintura</v>
      </c>
      <c r="C573" s="591"/>
      <c r="D573" s="592"/>
      <c r="E573" s="677" t="str">
        <f>INDEX([2]MATERIALES!$E$5:$E$1604,A573)</f>
        <v>u</v>
      </c>
      <c r="F573" s="679">
        <v>5</v>
      </c>
      <c r="G573" s="535">
        <f>INDEX([2]MATERIALES!$F$5:$F$1604,A573)</f>
        <v>5</v>
      </c>
      <c r="H573" s="593">
        <f>ROUND(F573*G573,4)</f>
        <v>25</v>
      </c>
      <c r="I573" s="614"/>
      <c r="J573" s="681"/>
    </row>
    <row r="574" spans="1:10" s="671" customFormat="1" ht="13.5" customHeight="1">
      <c r="A574" s="623">
        <v>1426</v>
      </c>
      <c r="B574" s="658" t="str">
        <f>INDEX(MATERIALES!$D$5:$D$1604,A574)</f>
        <v>Diluyente</v>
      </c>
      <c r="C574" s="591"/>
      <c r="D574" s="592"/>
      <c r="E574" s="677" t="str">
        <f>INDEX([2]MATERIALES!$E$5:$E$1604,A574)</f>
        <v>gln</v>
      </c>
      <c r="F574" s="679">
        <v>5</v>
      </c>
      <c r="G574" s="535">
        <f>INDEX([2]MATERIALES!$F$5:$F$1604,A574)</f>
        <v>7.33</v>
      </c>
      <c r="H574" s="593">
        <f>ROUND(F574*G574,3)</f>
        <v>36.65</v>
      </c>
      <c r="I574" s="614"/>
      <c r="J574" s="681"/>
    </row>
    <row r="575" spans="1:10" s="671" customFormat="1">
      <c r="A575" s="623">
        <v>1600</v>
      </c>
      <c r="B575" s="658">
        <f>INDEX(MATERIALES!$D$5:$D$1604,A575)</f>
        <v>0</v>
      </c>
      <c r="C575" s="591"/>
      <c r="D575" s="592"/>
      <c r="E575" s="677">
        <f>INDEX([2]MATERIALES!$E$5:$E$1604,A575)</f>
        <v>0</v>
      </c>
      <c r="F575" s="679"/>
      <c r="G575" s="535">
        <f>INDEX([2]MATERIALES!$F$5:$F$1604,A575)</f>
        <v>0</v>
      </c>
      <c r="H575" s="593">
        <f>ROUND(F575*G575,3)</f>
        <v>0</v>
      </c>
      <c r="I575" s="614"/>
      <c r="J575" s="681"/>
    </row>
    <row r="576" spans="1:10" s="671" customFormat="1">
      <c r="A576" s="623">
        <v>1600</v>
      </c>
      <c r="B576" s="658">
        <f>INDEX(MATERIALES!$D$5:$D$1604,A576)</f>
        <v>0</v>
      </c>
      <c r="C576" s="591"/>
      <c r="D576" s="592"/>
      <c r="E576" s="677">
        <f>INDEX([2]MATERIALES!$E$5:$E$1604,A576)</f>
        <v>0</v>
      </c>
      <c r="F576" s="679"/>
      <c r="G576" s="535">
        <f>INDEX([2]MATERIALES!$F$5:$F$1604,A576)</f>
        <v>0</v>
      </c>
      <c r="H576" s="593">
        <f>ROUND(F576*G576,3)</f>
        <v>0</v>
      </c>
      <c r="I576" s="614"/>
      <c r="J576" s="681"/>
    </row>
    <row r="577" spans="1:10" s="671" customFormat="1">
      <c r="A577" s="623">
        <v>1600</v>
      </c>
      <c r="B577" s="658">
        <f>INDEX(MATERIALES!$D$5:$D$1604,A577)</f>
        <v>0</v>
      </c>
      <c r="C577" s="591"/>
      <c r="D577" s="592"/>
      <c r="E577" s="677">
        <f>INDEX([2]MATERIALES!$E$5:$E$1604,A577)</f>
        <v>0</v>
      </c>
      <c r="F577" s="679"/>
      <c r="G577" s="535">
        <f>INDEX([2]MATERIALES!$F$5:$F$1604,A577)</f>
        <v>0</v>
      </c>
      <c r="H577" s="593">
        <f>ROUND(F577*G577,3)</f>
        <v>0</v>
      </c>
      <c r="I577" s="614"/>
      <c r="J577" s="681"/>
    </row>
    <row r="578" spans="1:10" s="671" customFormat="1">
      <c r="A578" s="623">
        <v>1600</v>
      </c>
      <c r="B578" s="658">
        <f>INDEX(MATERIALES!$D$5:$D$1604,A578)</f>
        <v>0</v>
      </c>
      <c r="C578" s="591"/>
      <c r="D578" s="592"/>
      <c r="E578" s="677">
        <f>INDEX([2]MATERIALES!$E$5:$E$1604,A578)</f>
        <v>0</v>
      </c>
      <c r="F578" s="679"/>
      <c r="G578" s="535">
        <f>INDEX([2]MATERIALES!$F$5:$F$1604,A578)</f>
        <v>0</v>
      </c>
      <c r="H578" s="593">
        <f>ROUND(F578*G578,3)</f>
        <v>0</v>
      </c>
      <c r="I578" s="614"/>
      <c r="J578" s="681"/>
    </row>
    <row r="579" spans="1:10" s="671" customFormat="1">
      <c r="A579" s="676"/>
      <c r="B579" s="571" t="s">
        <v>1349</v>
      </c>
      <c r="C579" s="788"/>
      <c r="D579" s="594">
        <v>0</v>
      </c>
      <c r="E579" s="677"/>
      <c r="F579" s="672"/>
      <c r="G579" s="536">
        <v>0</v>
      </c>
      <c r="H579" s="572">
        <f>ROUND(SUM(H570:H578),4)</f>
        <v>265.60000000000002</v>
      </c>
      <c r="I579" s="614"/>
      <c r="J579" s="681"/>
    </row>
    <row r="580" spans="1:10" s="671" customFormat="1">
      <c r="A580" s="676"/>
      <c r="B580" s="573" t="s">
        <v>494</v>
      </c>
      <c r="C580" s="587"/>
      <c r="D580" s="588"/>
      <c r="E580" s="576"/>
      <c r="F580" s="577"/>
      <c r="G580" s="578"/>
      <c r="H580" s="579"/>
      <c r="I580" s="614"/>
      <c r="J580" s="681"/>
    </row>
    <row r="581" spans="1:10" s="671" customFormat="1">
      <c r="A581" s="676"/>
      <c r="B581" s="580" t="s">
        <v>1133</v>
      </c>
      <c r="C581" s="581"/>
      <c r="D581" s="649"/>
      <c r="E581" s="582" t="s">
        <v>1600</v>
      </c>
      <c r="F581" s="582" t="s">
        <v>1302</v>
      </c>
      <c r="G581" s="582" t="s">
        <v>1596</v>
      </c>
      <c r="H581" s="585" t="s">
        <v>1485</v>
      </c>
      <c r="I581" s="614"/>
      <c r="J581" s="681"/>
    </row>
    <row r="582" spans="1:10" s="671" customFormat="1">
      <c r="A582" s="676"/>
      <c r="B582" s="566"/>
      <c r="C582" s="567"/>
      <c r="D582" s="589"/>
      <c r="E582" s="595"/>
      <c r="F582" s="539" t="s">
        <v>499</v>
      </c>
      <c r="G582" s="526" t="s">
        <v>500</v>
      </c>
      <c r="H582" s="529" t="s">
        <v>501</v>
      </c>
      <c r="I582" s="614"/>
      <c r="J582" s="681"/>
    </row>
    <row r="583" spans="1:10" s="671" customFormat="1">
      <c r="A583" s="676">
        <v>19</v>
      </c>
      <c r="B583" s="540" t="str">
        <f>INDEX('MANO DE OBRA'!$C$41:$C$60,A583)</f>
        <v>transporte varios</v>
      </c>
      <c r="C583" s="521"/>
      <c r="D583" s="541"/>
      <c r="E583" s="645" t="s">
        <v>1855</v>
      </c>
      <c r="F583" s="542">
        <v>1</v>
      </c>
      <c r="G583" s="542">
        <v>60</v>
      </c>
      <c r="H583" s="460">
        <f>F583*G583</f>
        <v>60</v>
      </c>
      <c r="I583" s="614"/>
      <c r="J583" s="681"/>
    </row>
    <row r="584" spans="1:10" s="671" customFormat="1">
      <c r="A584" s="676">
        <v>20</v>
      </c>
      <c r="B584" s="540">
        <f>INDEX('MANO DE OBRA'!$C$41:$C$60,A584)</f>
        <v>0</v>
      </c>
      <c r="C584" s="521"/>
      <c r="D584" s="541"/>
      <c r="E584" s="531">
        <f>INDEX('MANO DE OBRA'!$B$41:$B$60,A584)</f>
        <v>0</v>
      </c>
      <c r="F584" s="542"/>
      <c r="G584" s="542">
        <f>INDEX('MANO DE OBRA'!$F$41:$F$60,A584)</f>
        <v>0</v>
      </c>
      <c r="H584" s="543">
        <f>ROUND(F584*G584,3)</f>
        <v>0</v>
      </c>
      <c r="I584" s="614"/>
      <c r="J584" s="681"/>
    </row>
    <row r="585" spans="1:10" s="671" customFormat="1">
      <c r="A585" s="676">
        <v>20</v>
      </c>
      <c r="B585" s="540">
        <f>INDEX('MANO DE OBRA'!$C$41:$C$60,A585)</f>
        <v>0</v>
      </c>
      <c r="C585" s="521"/>
      <c r="D585" s="541"/>
      <c r="E585" s="531">
        <f>INDEX('MANO DE OBRA'!$B$41:$B$60,A585)</f>
        <v>0</v>
      </c>
      <c r="F585" s="542"/>
      <c r="G585" s="542">
        <f>INDEX('MANO DE OBRA'!$F$41:$F$60,A585)</f>
        <v>0</v>
      </c>
      <c r="H585" s="543">
        <f>ROUND(F585*G585,3)</f>
        <v>0</v>
      </c>
      <c r="I585" s="614"/>
      <c r="J585" s="681"/>
    </row>
    <row r="586" spans="1:10" s="671" customFormat="1">
      <c r="A586" s="680"/>
      <c r="B586" s="571" t="s">
        <v>1350</v>
      </c>
      <c r="C586" s="597"/>
      <c r="D586" s="659"/>
      <c r="E586" s="598"/>
      <c r="F586" s="599"/>
      <c r="G586" s="590"/>
      <c r="H586" s="572">
        <f>ROUND(SUM(H583:H585),4)</f>
        <v>60</v>
      </c>
      <c r="I586" s="614"/>
      <c r="J586" s="681"/>
    </row>
    <row r="587" spans="1:10" s="671" customFormat="1">
      <c r="A587" s="680"/>
      <c r="B587" s="554"/>
      <c r="C587" s="554"/>
      <c r="D587" s="596"/>
      <c r="E587" s="600" t="s">
        <v>495</v>
      </c>
      <c r="F587" s="601"/>
      <c r="G587" s="601"/>
      <c r="H587" s="602">
        <f>ROUND(SUM(H586,H579,H566,H555),4)</f>
        <v>333.33640000000003</v>
      </c>
      <c r="I587" s="614"/>
      <c r="J587" s="681"/>
    </row>
    <row r="588" spans="1:10" s="671" customFormat="1">
      <c r="A588" s="680"/>
      <c r="B588" s="554"/>
      <c r="C588" s="554"/>
      <c r="D588" s="596"/>
      <c r="E588" s="603" t="s">
        <v>177</v>
      </c>
      <c r="F588" s="604"/>
      <c r="G588" s="660">
        <f>(FORMATO!$C$37)</f>
        <v>0.2</v>
      </c>
      <c r="H588" s="602">
        <f>ROUND(H587*G588,4)</f>
        <v>66.667299999999997</v>
      </c>
      <c r="I588" s="614"/>
      <c r="J588" s="681"/>
    </row>
    <row r="589" spans="1:10" s="671" customFormat="1">
      <c r="A589" s="680"/>
      <c r="B589" s="554"/>
      <c r="C589" s="554"/>
      <c r="D589" s="596"/>
      <c r="E589" s="603" t="s">
        <v>178</v>
      </c>
      <c r="F589" s="604"/>
      <c r="G589" s="605"/>
      <c r="H589" s="606"/>
      <c r="I589" s="614"/>
      <c r="J589" s="681"/>
    </row>
    <row r="590" spans="1:10" s="671" customFormat="1">
      <c r="A590" s="680"/>
      <c r="B590" s="554"/>
      <c r="C590" s="554"/>
      <c r="D590" s="596"/>
      <c r="E590" s="603" t="s">
        <v>496</v>
      </c>
      <c r="F590" s="607"/>
      <c r="G590" s="607"/>
      <c r="H590" s="606">
        <f>ROUND(SUM(H587:H588),4)</f>
        <v>400.00369999999998</v>
      </c>
      <c r="I590" s="614"/>
      <c r="J590" s="681"/>
    </row>
    <row r="591" spans="1:10" s="671" customFormat="1" ht="16.2" thickBot="1">
      <c r="A591" s="680"/>
      <c r="B591" s="788" t="str">
        <f>(FORMATO!$C$8)</f>
        <v>PAJAN, AGOSTO DE 2025</v>
      </c>
      <c r="C591" s="554"/>
      <c r="D591" s="596"/>
      <c r="E591" s="544" t="str">
        <f>+FORMATO!$J$18</f>
        <v>PRECIO SIN IVA</v>
      </c>
      <c r="F591" s="545"/>
      <c r="G591" s="545" t="s">
        <v>504</v>
      </c>
      <c r="H591" s="613">
        <f>ROUND(H590,2)</f>
        <v>400</v>
      </c>
      <c r="I591" s="614"/>
      <c r="J591" s="681"/>
    </row>
    <row r="592" spans="1:10" s="671" customFormat="1" ht="16.2" thickTop="1">
      <c r="A592" s="680"/>
      <c r="B592" s="788"/>
      <c r="C592" s="554"/>
      <c r="D592" s="666"/>
      <c r="E592" s="664"/>
      <c r="F592" s="663"/>
      <c r="G592" s="663"/>
      <c r="H592" s="665"/>
      <c r="I592" s="614"/>
      <c r="J592" s="681"/>
    </row>
    <row r="593" spans="1:10" s="671" customFormat="1" ht="15.6">
      <c r="A593" s="680"/>
      <c r="B593" s="788"/>
      <c r="C593" s="554"/>
      <c r="D593" s="666"/>
      <c r="E593" s="664"/>
      <c r="F593" s="663"/>
      <c r="G593" s="663"/>
      <c r="H593" s="665"/>
      <c r="I593" s="614"/>
      <c r="J593" s="681"/>
    </row>
    <row r="594" spans="1:10" s="671" customFormat="1" ht="15.6">
      <c r="A594" s="680"/>
      <c r="B594" s="788"/>
      <c r="C594" s="554"/>
      <c r="D594" s="666"/>
      <c r="E594" s="664"/>
      <c r="F594" s="663"/>
      <c r="G594" s="663"/>
      <c r="H594" s="665"/>
      <c r="I594" s="614"/>
      <c r="J594" s="681"/>
    </row>
    <row r="595" spans="1:10" s="671" customFormat="1" ht="15.6">
      <c r="A595" s="680"/>
      <c r="B595" s="788"/>
      <c r="C595" s="554"/>
      <c r="D595" s="666"/>
      <c r="E595" s="664"/>
      <c r="F595" s="663"/>
      <c r="G595" s="663"/>
      <c r="H595" s="665"/>
      <c r="I595" s="614"/>
      <c r="J595" s="681"/>
    </row>
    <row r="596" spans="1:10" s="671" customFormat="1">
      <c r="A596" s="546"/>
      <c r="B596" s="788"/>
      <c r="C596" s="653"/>
      <c r="D596" s="654"/>
      <c r="E596" s="655"/>
      <c r="F596" s="655"/>
      <c r="G596" s="655"/>
      <c r="H596" s="611"/>
      <c r="I596" s="614"/>
      <c r="J596" s="641"/>
    </row>
    <row r="597" spans="1:10" s="671" customFormat="1">
      <c r="A597" s="546"/>
      <c r="B597" s="870"/>
      <c r="C597" s="870"/>
      <c r="D597" s="870"/>
      <c r="E597" s="870"/>
      <c r="F597" s="870"/>
      <c r="G597" s="870"/>
      <c r="H597" s="870"/>
      <c r="I597" s="614"/>
      <c r="J597" s="681"/>
    </row>
    <row r="598" spans="1:10" s="671" customFormat="1">
      <c r="A598" s="553"/>
      <c r="B598" s="517"/>
      <c r="C598" s="517"/>
      <c r="D598" s="520"/>
      <c r="E598" s="517"/>
      <c r="F598" s="517"/>
      <c r="G598" s="517"/>
      <c r="H598" s="518"/>
      <c r="I598" s="614"/>
      <c r="J598" s="681"/>
    </row>
    <row r="599" spans="1:10" s="681" customFormat="1" ht="17.399999999999999">
      <c r="A599" s="680"/>
      <c r="B599" s="680"/>
      <c r="C599" s="871" t="s">
        <v>1891</v>
      </c>
      <c r="D599" s="871"/>
      <c r="E599" s="871"/>
      <c r="F599" s="871"/>
      <c r="G599" s="871"/>
      <c r="H599" s="680"/>
      <c r="I599" s="669"/>
    </row>
    <row r="600" spans="1:10" s="671" customFormat="1" ht="17.399999999999999">
      <c r="A600" s="680"/>
      <c r="B600" s="554"/>
      <c r="C600" s="872" t="s">
        <v>1892</v>
      </c>
      <c r="D600" s="872"/>
      <c r="E600" s="872"/>
      <c r="F600" s="872"/>
      <c r="G600" s="872"/>
      <c r="H600" s="680"/>
      <c r="I600" s="614"/>
      <c r="J600" s="681"/>
    </row>
    <row r="601" spans="1:10" s="671" customFormat="1" ht="14.4">
      <c r="A601" s="680"/>
      <c r="B601" s="554"/>
      <c r="C601" s="873"/>
      <c r="D601" s="873"/>
      <c r="E601" s="873"/>
      <c r="F601" s="873"/>
      <c r="G601" s="873"/>
      <c r="H601" s="680"/>
      <c r="I601" s="614"/>
      <c r="J601" s="681"/>
    </row>
    <row r="602" spans="1:10" s="671" customFormat="1" ht="13.8" thickBot="1">
      <c r="A602" s="680"/>
      <c r="B602" s="554"/>
      <c r="C602" s="554"/>
      <c r="D602" s="649"/>
      <c r="E602" s="554"/>
      <c r="F602" s="554"/>
      <c r="G602" s="554"/>
      <c r="H602" s="680"/>
      <c r="I602" s="614"/>
      <c r="J602" s="681"/>
    </row>
    <row r="603" spans="1:10" s="671" customFormat="1" ht="13.8" thickBot="1">
      <c r="A603" s="680"/>
      <c r="B603" s="788"/>
      <c r="C603" s="874" t="str">
        <f>+FORMATO!$J$13</f>
        <v>ANÁLISIS DE PRECIOS UNITARIOS</v>
      </c>
      <c r="D603" s="875" t="s">
        <v>687</v>
      </c>
      <c r="E603" s="875"/>
      <c r="F603" s="875"/>
      <c r="G603" s="675" t="str">
        <f>+FORMATO!$J$14</f>
        <v>ITEM</v>
      </c>
      <c r="H603" s="716">
        <f>+PRESUPUESTO!A24</f>
        <v>11</v>
      </c>
      <c r="I603" s="614"/>
      <c r="J603" s="681"/>
    </row>
    <row r="604" spans="1:10" s="671" customFormat="1">
      <c r="A604" s="522"/>
      <c r="B604" s="673" t="str">
        <f>FORMATO!$B$4</f>
        <v>RUBRO:</v>
      </c>
      <c r="C604" s="876" t="str">
        <f>+PRESUPUESTO!B24</f>
        <v>MANTENIMIENTO DE PUERTA DE INGRESO (INCLUYE PINTURA Y PLANCHA MICROPERFORADA</v>
      </c>
      <c r="D604" s="877"/>
      <c r="E604" s="877"/>
      <c r="F604" s="877"/>
      <c r="G604" s="675" t="str">
        <f>+FORMATO!$J$15</f>
        <v>UNIDAD</v>
      </c>
      <c r="H604" s="674" t="str">
        <f>+PRESUPUESTO!C24</f>
        <v>U</v>
      </c>
      <c r="I604" s="614"/>
      <c r="J604" s="681"/>
    </row>
    <row r="605" spans="1:10" s="671" customFormat="1">
      <c r="A605" s="522"/>
      <c r="B605" s="673" t="str">
        <f>FORMATO!$B$5</f>
        <v>ELABORADO:</v>
      </c>
      <c r="C605" s="788">
        <f>(FORMATO!$C$5)</f>
        <v>0</v>
      </c>
      <c r="D605" s="656"/>
      <c r="E605" s="657"/>
      <c r="F605" s="657"/>
      <c r="G605" s="675" t="str">
        <f>+FORMATO!$J$16</f>
        <v>REND.</v>
      </c>
      <c r="H605" s="642">
        <f>+ROUND(8/1.01,4)</f>
        <v>7.9207999999999998</v>
      </c>
      <c r="I605" s="614"/>
      <c r="J605" s="681"/>
    </row>
    <row r="606" spans="1:10" s="671" customFormat="1">
      <c r="A606" s="525"/>
      <c r="B606" s="673" t="str">
        <f>FORMATO!$B$9</f>
        <v xml:space="preserve">PROYECTO: </v>
      </c>
      <c r="C606" s="878" t="str">
        <f>(FORMATO!$C$9)</f>
        <v>MANTENIMIENTO INTEGRAL DE LA COMPAÑIA DE CUERPO DE BOMBERO CASCOL PERTENECIENTE AL CANTON PAJAN</v>
      </c>
      <c r="D606" s="879"/>
      <c r="E606" s="879"/>
      <c r="F606" s="879"/>
      <c r="G606" s="879"/>
      <c r="H606" s="879"/>
      <c r="I606" s="622">
        <f>+H650</f>
        <v>906.8</v>
      </c>
      <c r="J606" s="641"/>
    </row>
    <row r="607" spans="1:10" s="671" customFormat="1" ht="13.8" thickBot="1">
      <c r="A607" s="522"/>
      <c r="B607" s="555" t="s">
        <v>689</v>
      </c>
      <c r="C607" s="555"/>
      <c r="D607" s="556"/>
      <c r="E607" s="557"/>
      <c r="F607" s="558"/>
      <c r="G607" s="558"/>
      <c r="H607" s="559"/>
      <c r="I607" s="614"/>
      <c r="J607" s="681"/>
    </row>
    <row r="608" spans="1:10" s="671" customFormat="1" ht="13.8" thickTop="1">
      <c r="A608" s="522"/>
      <c r="B608" s="560" t="s">
        <v>1133</v>
      </c>
      <c r="C608" s="767"/>
      <c r="D608" s="562" t="s">
        <v>1302</v>
      </c>
      <c r="E608" s="563" t="s">
        <v>1596</v>
      </c>
      <c r="F608" s="678" t="s">
        <v>1597</v>
      </c>
      <c r="G608" s="564" t="s">
        <v>1598</v>
      </c>
      <c r="H608" s="565" t="s">
        <v>1485</v>
      </c>
      <c r="I608" s="614"/>
      <c r="J608" s="640"/>
    </row>
    <row r="609" spans="1:10" s="671" customFormat="1">
      <c r="A609" s="522"/>
      <c r="B609" s="566"/>
      <c r="C609" s="567"/>
      <c r="D609" s="526" t="s">
        <v>499</v>
      </c>
      <c r="E609" s="527" t="s">
        <v>500</v>
      </c>
      <c r="F609" s="528" t="s">
        <v>501</v>
      </c>
      <c r="G609" s="528" t="s">
        <v>1599</v>
      </c>
      <c r="H609" s="529" t="s">
        <v>502</v>
      </c>
      <c r="I609" s="614"/>
      <c r="J609" s="681"/>
    </row>
    <row r="610" spans="1:10" s="671" customFormat="1">
      <c r="A610" s="676">
        <v>1600</v>
      </c>
      <c r="B610" s="568" t="s">
        <v>1632</v>
      </c>
      <c r="C610" s="788"/>
      <c r="D610" s="645"/>
      <c r="E610" s="535"/>
      <c r="F610" s="672"/>
      <c r="G610" s="533"/>
      <c r="H610" s="569">
        <f>ROUND(H625*0.05,3)</f>
        <v>10.669</v>
      </c>
      <c r="I610" s="614"/>
      <c r="J610" s="681"/>
    </row>
    <row r="611" spans="1:10" s="671" customFormat="1">
      <c r="A611" s="676">
        <v>1440</v>
      </c>
      <c r="B611" s="530" t="str">
        <f>INDEX(MATERIALES!$D$5:$D$1604,A611)</f>
        <v>Soldadora</v>
      </c>
      <c r="C611" s="521"/>
      <c r="D611" s="531">
        <v>1</v>
      </c>
      <c r="E611" s="532">
        <f>INDEX(MATERIALES!$F$5:$F$1604,A611)</f>
        <v>2.5</v>
      </c>
      <c r="F611" s="459">
        <f>ROUND(E611*D611,3)</f>
        <v>2.5</v>
      </c>
      <c r="G611" s="535">
        <f>+H605</f>
        <v>7.9207999999999998</v>
      </c>
      <c r="H611" s="534">
        <f>ROUND(F611*G611,4)</f>
        <v>19.802</v>
      </c>
      <c r="I611" s="614"/>
      <c r="J611" s="681"/>
    </row>
    <row r="612" spans="1:10" s="671" customFormat="1">
      <c r="A612" s="676">
        <v>1441</v>
      </c>
      <c r="B612" s="530" t="str">
        <f>INDEX(MATERIALES!$D$5:$D$1604,A612)</f>
        <v>Cortadora - dobladora</v>
      </c>
      <c r="C612" s="521"/>
      <c r="D612" s="531">
        <v>1</v>
      </c>
      <c r="E612" s="532">
        <f>INDEX(MATERIALES!$F$5:$F$1604,A612)</f>
        <v>2</v>
      </c>
      <c r="F612" s="459">
        <f>ROUND(E612*D612,3)</f>
        <v>2</v>
      </c>
      <c r="G612" s="535">
        <f>+G611</f>
        <v>7.9207999999999998</v>
      </c>
      <c r="H612" s="570">
        <f>ROUND(F612*G612,3)</f>
        <v>15.842000000000001</v>
      </c>
      <c r="I612" s="614"/>
      <c r="J612" s="681"/>
    </row>
    <row r="613" spans="1:10" s="671" customFormat="1">
      <c r="A613" s="676">
        <v>1600</v>
      </c>
      <c r="B613" s="530">
        <f>INDEX(MATERIALES!$D$5:$D$1604,A613)</f>
        <v>0</v>
      </c>
      <c r="C613" s="521"/>
      <c r="D613" s="531"/>
      <c r="E613" s="532">
        <f>INDEX(MATERIALES!$F$5:$F$1604,A613)</f>
        <v>0</v>
      </c>
      <c r="F613" s="459">
        <f>ROUND(E613*D613,3)</f>
        <v>0</v>
      </c>
      <c r="G613" s="535"/>
      <c r="H613" s="570">
        <f>ROUND(F613*G613,3)</f>
        <v>0</v>
      </c>
      <c r="I613" s="614"/>
      <c r="J613" s="681"/>
    </row>
    <row r="614" spans="1:10" s="671" customFormat="1">
      <c r="A614" s="676">
        <v>1600</v>
      </c>
      <c r="B614" s="571" t="s">
        <v>1348</v>
      </c>
      <c r="C614" s="788"/>
      <c r="D614" s="645">
        <v>0</v>
      </c>
      <c r="E614" s="535"/>
      <c r="F614" s="672">
        <f>ROUND(E614*D614,3)</f>
        <v>0</v>
      </c>
      <c r="G614" s="536">
        <v>0</v>
      </c>
      <c r="H614" s="572">
        <f>ROUND(SUM(H610:H613),4)</f>
        <v>46.313000000000002</v>
      </c>
      <c r="I614" s="614"/>
      <c r="J614" s="681"/>
    </row>
    <row r="615" spans="1:10" s="671" customFormat="1">
      <c r="A615" s="676"/>
      <c r="B615" s="573" t="s">
        <v>1135</v>
      </c>
      <c r="C615" s="574"/>
      <c r="D615" s="575"/>
      <c r="E615" s="576"/>
      <c r="F615" s="577"/>
      <c r="G615" s="578"/>
      <c r="H615" s="579"/>
      <c r="I615" s="614"/>
      <c r="J615" s="681"/>
    </row>
    <row r="616" spans="1:10" s="671" customFormat="1">
      <c r="A616" s="676"/>
      <c r="B616" s="580" t="s">
        <v>1133</v>
      </c>
      <c r="C616" s="581"/>
      <c r="D616" s="582" t="s">
        <v>1302</v>
      </c>
      <c r="E616" s="583" t="s">
        <v>961</v>
      </c>
      <c r="F616" s="583" t="s">
        <v>1597</v>
      </c>
      <c r="G616" s="584" t="s">
        <v>1598</v>
      </c>
      <c r="H616" s="585" t="s">
        <v>1485</v>
      </c>
      <c r="I616" s="614"/>
      <c r="J616" s="681"/>
    </row>
    <row r="617" spans="1:10" s="671" customFormat="1">
      <c r="A617" s="676"/>
      <c r="B617" s="566"/>
      <c r="C617" s="567"/>
      <c r="D617" s="526" t="s">
        <v>499</v>
      </c>
      <c r="E617" s="528" t="s">
        <v>500</v>
      </c>
      <c r="F617" s="528" t="s">
        <v>501</v>
      </c>
      <c r="G617" s="528" t="s">
        <v>1599</v>
      </c>
      <c r="H617" s="529" t="s">
        <v>502</v>
      </c>
      <c r="I617" s="614"/>
      <c r="J617" s="681"/>
    </row>
    <row r="618" spans="1:10" s="671" customFormat="1">
      <c r="A618" s="676">
        <v>24</v>
      </c>
      <c r="B618" s="568" t="str">
        <f>INDEX('[2]MANO DE OBRA'!$C$5:$C$38,A618)</f>
        <v>Soldador ( estr.ocp. C1)</v>
      </c>
      <c r="C618" s="586"/>
      <c r="D618" s="646">
        <v>2</v>
      </c>
      <c r="E618" s="537">
        <f>INDEX('MANO DE OBRA'!$F$5:$F$38,A618)</f>
        <v>4.75</v>
      </c>
      <c r="F618" s="616">
        <f>ROUND(E618*D618,4)</f>
        <v>9.5</v>
      </c>
      <c r="G618" s="538">
        <f>+H605</f>
        <v>7.9207999999999998</v>
      </c>
      <c r="H618" s="569">
        <f>ROUND(F618*G618,3)</f>
        <v>75.248000000000005</v>
      </c>
      <c r="I618" s="614"/>
      <c r="J618" s="681"/>
    </row>
    <row r="619" spans="1:10" s="671" customFormat="1">
      <c r="A619" s="676">
        <v>1</v>
      </c>
      <c r="B619" s="568" t="str">
        <f>INDEX('[2]MANO DE OBRA'!$C$5:$C$38,A619)</f>
        <v>Peon  (estr.ocp. E2)</v>
      </c>
      <c r="C619" s="586"/>
      <c r="D619" s="646">
        <v>3</v>
      </c>
      <c r="E619" s="532">
        <f>INDEX('MANO DE OBRA'!$F$5:$F$38,A619)</f>
        <v>4.2300000000000004</v>
      </c>
      <c r="F619" s="616">
        <f>ROUND(E619*D619,4)</f>
        <v>12.69</v>
      </c>
      <c r="G619" s="535">
        <f>H605</f>
        <v>7.9207999999999998</v>
      </c>
      <c r="H619" s="569">
        <f>ROUND(F619*G619,3)</f>
        <v>100.515</v>
      </c>
      <c r="I619" s="614"/>
      <c r="J619" s="681"/>
    </row>
    <row r="620" spans="1:10" s="671" customFormat="1">
      <c r="A620" s="676">
        <v>11</v>
      </c>
      <c r="B620" s="568" t="str">
        <f>INDEX('[2]MANO DE OBRA'!$C$5:$C$38,A620)</f>
        <v>Maestro   (estr.ocp. C1)</v>
      </c>
      <c r="C620" s="586"/>
      <c r="D620" s="646">
        <v>1</v>
      </c>
      <c r="E620" s="532">
        <f>INDEX('MANO DE OBRA'!$F$5:$F$38,A620)</f>
        <v>4.75</v>
      </c>
      <c r="F620" s="616">
        <f>ROUND(E620*D620,4)</f>
        <v>4.75</v>
      </c>
      <c r="G620" s="535">
        <f>+G619</f>
        <v>7.9207999999999998</v>
      </c>
      <c r="H620" s="569">
        <f>ROUND(F620*G620,3)</f>
        <v>37.624000000000002</v>
      </c>
      <c r="I620" s="614"/>
      <c r="J620" s="681"/>
    </row>
    <row r="621" spans="1:10" s="671" customFormat="1">
      <c r="A621" s="676">
        <v>34</v>
      </c>
      <c r="B621" s="568">
        <f>INDEX('[2]MANO DE OBRA'!$C$5:$C$38,A621)</f>
        <v>0</v>
      </c>
      <c r="C621" s="586"/>
      <c r="D621" s="646"/>
      <c r="E621" s="532">
        <f>INDEX('MANO DE OBRA'!$F$5:$F$38,A621)</f>
        <v>0</v>
      </c>
      <c r="F621" s="616">
        <f>ROUND(E621*D621,4)</f>
        <v>0</v>
      </c>
      <c r="G621" s="535"/>
      <c r="H621" s="569">
        <f>ROUND(F621*G621,3)</f>
        <v>0</v>
      </c>
      <c r="I621" s="614"/>
      <c r="J621" s="681"/>
    </row>
    <row r="622" spans="1:10" s="671" customFormat="1">
      <c r="A622" s="676">
        <v>34</v>
      </c>
      <c r="B622" s="568">
        <f>INDEX('[2]MANO DE OBRA'!$C$5:$C$38,A622)</f>
        <v>0</v>
      </c>
      <c r="C622" s="586"/>
      <c r="D622" s="646"/>
      <c r="E622" s="532">
        <f>INDEX('MANO DE OBRA'!$F$5:$F$38,A622)</f>
        <v>0</v>
      </c>
      <c r="F622" s="616">
        <f>ROUND(E622*D622,4)</f>
        <v>0</v>
      </c>
      <c r="G622" s="535"/>
      <c r="H622" s="569">
        <f>ROUND(F622*G622,4)</f>
        <v>0</v>
      </c>
      <c r="I622" s="614"/>
      <c r="J622" s="681"/>
    </row>
    <row r="623" spans="1:10" s="671" customFormat="1">
      <c r="A623" s="676">
        <v>34</v>
      </c>
      <c r="B623" s="568"/>
      <c r="C623" s="586"/>
      <c r="D623" s="647"/>
      <c r="E623" s="535"/>
      <c r="F623" s="616"/>
      <c r="G623" s="535"/>
      <c r="H623" s="569">
        <f>ROUND(F623*G623,4)</f>
        <v>0</v>
      </c>
      <c r="I623" s="614"/>
      <c r="J623" s="681"/>
    </row>
    <row r="624" spans="1:10" s="671" customFormat="1">
      <c r="A624" s="676">
        <v>34</v>
      </c>
      <c r="B624" s="568"/>
      <c r="C624" s="586"/>
      <c r="D624" s="647"/>
      <c r="E624" s="535"/>
      <c r="F624" s="616"/>
      <c r="G624" s="535"/>
      <c r="H624" s="569">
        <f>ROUND(F624*G624,4)</f>
        <v>0</v>
      </c>
      <c r="I624" s="614"/>
      <c r="J624" s="681"/>
    </row>
    <row r="625" spans="1:10" s="671" customFormat="1">
      <c r="A625" s="676">
        <v>34</v>
      </c>
      <c r="B625" s="571" t="s">
        <v>1202</v>
      </c>
      <c r="C625" s="788"/>
      <c r="D625" s="617">
        <v>0</v>
      </c>
      <c r="E625" s="536"/>
      <c r="F625" s="616">
        <f>ROUND(E625*D625,3)</f>
        <v>0</v>
      </c>
      <c r="G625" s="536">
        <v>0</v>
      </c>
      <c r="H625" s="572">
        <f>ROUND(SUM(H618:H624),4)</f>
        <v>213.387</v>
      </c>
      <c r="I625" s="614"/>
      <c r="J625" s="681"/>
    </row>
    <row r="626" spans="1:10" s="671" customFormat="1">
      <c r="A626" s="676"/>
      <c r="B626" s="573" t="s">
        <v>493</v>
      </c>
      <c r="C626" s="587"/>
      <c r="D626" s="588"/>
      <c r="E626" s="576"/>
      <c r="F626" s="577"/>
      <c r="G626" s="578"/>
      <c r="H626" s="579"/>
      <c r="I626" s="614"/>
      <c r="J626" s="681"/>
    </row>
    <row r="627" spans="1:10" s="671" customFormat="1">
      <c r="A627" s="676"/>
      <c r="B627" s="580" t="s">
        <v>1133</v>
      </c>
      <c r="C627" s="581"/>
      <c r="D627" s="649"/>
      <c r="E627" s="583" t="s">
        <v>1600</v>
      </c>
      <c r="F627" s="583" t="s">
        <v>1302</v>
      </c>
      <c r="G627" s="583" t="s">
        <v>960</v>
      </c>
      <c r="H627" s="585" t="s">
        <v>1485</v>
      </c>
      <c r="I627" s="614"/>
      <c r="J627" s="681"/>
    </row>
    <row r="628" spans="1:10" s="671" customFormat="1">
      <c r="A628" s="676"/>
      <c r="B628" s="566"/>
      <c r="C628" s="567"/>
      <c r="D628" s="589"/>
      <c r="E628" s="590"/>
      <c r="F628" s="527" t="s">
        <v>499</v>
      </c>
      <c r="G628" s="528" t="s">
        <v>500</v>
      </c>
      <c r="H628" s="529" t="s">
        <v>501</v>
      </c>
      <c r="I628" s="614"/>
      <c r="J628" s="681"/>
    </row>
    <row r="629" spans="1:10" s="671" customFormat="1">
      <c r="A629" s="623">
        <v>1344</v>
      </c>
      <c r="B629" s="658" t="str">
        <f>INDEX(MATERIALES!$D$5:$D$1604,A629)</f>
        <v>Soldadura 6011</v>
      </c>
      <c r="C629" s="591"/>
      <c r="D629" s="592"/>
      <c r="E629" s="677" t="str">
        <f>INDEX([2]MATERIALES!$E$5:$E$1604,A629)</f>
        <v>KG</v>
      </c>
      <c r="F629" s="679">
        <v>3</v>
      </c>
      <c r="G629" s="535">
        <f>INDEX([2]MATERIALES!$F$5:$F$1604,A629)</f>
        <v>4.96</v>
      </c>
      <c r="H629" s="593">
        <f>ROUND(F629*G629,4)</f>
        <v>14.88</v>
      </c>
      <c r="I629" s="614"/>
      <c r="J629" s="681"/>
    </row>
    <row r="630" spans="1:10" s="671" customFormat="1">
      <c r="A630" s="623">
        <v>1480</v>
      </c>
      <c r="B630" s="658" t="str">
        <f>INDEX(MATERIALES!$D$5:$D$1604,A630)</f>
        <v>Pintura esmalte buena calidad</v>
      </c>
      <c r="C630" s="591"/>
      <c r="D630" s="592"/>
      <c r="E630" s="677" t="str">
        <f>INDEX([2]MATERIALES!$E$5:$E$1604,A630)</f>
        <v>gl</v>
      </c>
      <c r="F630" s="679">
        <v>2</v>
      </c>
      <c r="G630" s="535">
        <f>INDEX([2]MATERIALES!$F$5:$F$1604,A630)</f>
        <v>20.38</v>
      </c>
      <c r="H630" s="593">
        <f>ROUND(F630*G630,4)</f>
        <v>40.76</v>
      </c>
      <c r="I630" s="614"/>
      <c r="J630" s="681"/>
    </row>
    <row r="631" spans="1:10" s="671" customFormat="1">
      <c r="A631" s="623">
        <v>1494</v>
      </c>
      <c r="B631" s="658" t="str">
        <f>INDEX(MATERIALES!$D$5:$D$1604,A631)</f>
        <v>Lija</v>
      </c>
      <c r="C631" s="591"/>
      <c r="D631" s="592"/>
      <c r="E631" s="677" t="str">
        <f>INDEX([2]MATERIALES!$E$5:$E$1604,A631)</f>
        <v>plg</v>
      </c>
      <c r="F631" s="679">
        <v>5</v>
      </c>
      <c r="G631" s="535">
        <f>INDEX([2]MATERIALES!$F$5:$F$1604,A631)</f>
        <v>0.6</v>
      </c>
      <c r="H631" s="593">
        <f>ROUND(F631*G631,4)</f>
        <v>3</v>
      </c>
      <c r="I631" s="614"/>
      <c r="J631" s="681"/>
    </row>
    <row r="632" spans="1:10" s="671" customFormat="1">
      <c r="A632" s="623">
        <v>1489</v>
      </c>
      <c r="B632" s="658" t="str">
        <f>INDEX(MATERIALES!$D$5:$D$1604,A632)</f>
        <v>Rodillo manual de pintura</v>
      </c>
      <c r="C632" s="591"/>
      <c r="D632" s="592"/>
      <c r="E632" s="677" t="str">
        <f>INDEX([2]MATERIALES!$E$5:$E$1604,A632)</f>
        <v>u</v>
      </c>
      <c r="F632" s="679">
        <v>2</v>
      </c>
      <c r="G632" s="535">
        <f>INDEX([2]MATERIALES!$F$5:$F$1604,A632)</f>
        <v>5</v>
      </c>
      <c r="H632" s="593">
        <f>ROUND(F632*G632,4)</f>
        <v>10</v>
      </c>
      <c r="I632" s="614"/>
      <c r="J632" s="681"/>
    </row>
    <row r="633" spans="1:10" s="671" customFormat="1" ht="13.5" customHeight="1">
      <c r="A633" s="623">
        <v>1426</v>
      </c>
      <c r="B633" s="658" t="str">
        <f>INDEX(MATERIALES!$D$5:$D$1604,A633)</f>
        <v>Diluyente</v>
      </c>
      <c r="C633" s="591"/>
      <c r="D633" s="592"/>
      <c r="E633" s="677" t="str">
        <f>INDEX([2]MATERIALES!$E$5:$E$1604,A633)</f>
        <v>gln</v>
      </c>
      <c r="F633" s="679">
        <v>1</v>
      </c>
      <c r="G633" s="535">
        <f>INDEX([2]MATERIALES!$F$5:$F$1604,A633)</f>
        <v>7.33</v>
      </c>
      <c r="H633" s="593">
        <f>ROUND(F633*G633,3)</f>
        <v>7.33</v>
      </c>
      <c r="I633" s="614"/>
      <c r="J633" s="681"/>
    </row>
    <row r="634" spans="1:10" s="671" customFormat="1">
      <c r="A634" s="623">
        <v>1600</v>
      </c>
      <c r="B634" s="658" t="s">
        <v>1869</v>
      </c>
      <c r="C634" s="591"/>
      <c r="D634" s="592"/>
      <c r="E634" s="677" t="s">
        <v>59</v>
      </c>
      <c r="F634" s="679">
        <v>3</v>
      </c>
      <c r="G634" s="535">
        <v>120</v>
      </c>
      <c r="H634" s="593">
        <f>ROUND(F634*G634,3)</f>
        <v>360</v>
      </c>
      <c r="I634" s="614"/>
      <c r="J634" s="681"/>
    </row>
    <row r="635" spans="1:10" s="671" customFormat="1">
      <c r="A635" s="623">
        <v>1600</v>
      </c>
      <c r="B635" s="658">
        <f>INDEX(MATERIALES!$D$5:$D$1604,A635)</f>
        <v>0</v>
      </c>
      <c r="C635" s="591"/>
      <c r="D635" s="592"/>
      <c r="E635" s="677">
        <f>INDEX([2]MATERIALES!$E$5:$E$1604,A635)</f>
        <v>0</v>
      </c>
      <c r="F635" s="679"/>
      <c r="G635" s="535">
        <f>INDEX([2]MATERIALES!$F$5:$F$1604,A635)</f>
        <v>0</v>
      </c>
      <c r="H635" s="593">
        <f>ROUND(F635*G635,3)</f>
        <v>0</v>
      </c>
      <c r="I635" s="614"/>
      <c r="J635" s="681"/>
    </row>
    <row r="636" spans="1:10" s="671" customFormat="1">
      <c r="A636" s="623">
        <v>1600</v>
      </c>
      <c r="B636" s="658">
        <f>INDEX(MATERIALES!$D$5:$D$1604,A636)</f>
        <v>0</v>
      </c>
      <c r="C636" s="591"/>
      <c r="D636" s="592"/>
      <c r="E636" s="677">
        <f>INDEX([2]MATERIALES!$E$5:$E$1604,A636)</f>
        <v>0</v>
      </c>
      <c r="F636" s="679"/>
      <c r="G636" s="535">
        <f>INDEX([2]MATERIALES!$F$5:$F$1604,A636)</f>
        <v>0</v>
      </c>
      <c r="H636" s="593">
        <f>ROUND(F636*G636,3)</f>
        <v>0</v>
      </c>
      <c r="I636" s="614"/>
      <c r="J636" s="681"/>
    </row>
    <row r="637" spans="1:10" s="671" customFormat="1">
      <c r="A637" s="623">
        <v>1600</v>
      </c>
      <c r="B637" s="658">
        <f>INDEX(MATERIALES!$D$5:$D$1604,A637)</f>
        <v>0</v>
      </c>
      <c r="C637" s="591"/>
      <c r="D637" s="592"/>
      <c r="E637" s="677">
        <f>INDEX([2]MATERIALES!$E$5:$E$1604,A637)</f>
        <v>0</v>
      </c>
      <c r="F637" s="679"/>
      <c r="G637" s="535">
        <f>INDEX([2]MATERIALES!$F$5:$F$1604,A637)</f>
        <v>0</v>
      </c>
      <c r="H637" s="593">
        <f>ROUND(F637*G637,3)</f>
        <v>0</v>
      </c>
      <c r="I637" s="614"/>
      <c r="J637" s="681"/>
    </row>
    <row r="638" spans="1:10" s="671" customFormat="1">
      <c r="A638" s="676"/>
      <c r="B638" s="571" t="s">
        <v>1349</v>
      </c>
      <c r="C638" s="788"/>
      <c r="D638" s="594">
        <v>0</v>
      </c>
      <c r="E638" s="677"/>
      <c r="F638" s="672"/>
      <c r="G638" s="536">
        <v>0</v>
      </c>
      <c r="H638" s="572">
        <f>ROUND(SUM(H629:H637),4)</f>
        <v>435.97</v>
      </c>
      <c r="I638" s="614"/>
      <c r="J638" s="681"/>
    </row>
    <row r="639" spans="1:10" s="671" customFormat="1">
      <c r="A639" s="676"/>
      <c r="B639" s="573" t="s">
        <v>494</v>
      </c>
      <c r="C639" s="587"/>
      <c r="D639" s="588"/>
      <c r="E639" s="576"/>
      <c r="F639" s="577"/>
      <c r="G639" s="578"/>
      <c r="H639" s="579"/>
      <c r="I639" s="614"/>
      <c r="J639" s="681"/>
    </row>
    <row r="640" spans="1:10" s="671" customFormat="1">
      <c r="A640" s="676"/>
      <c r="B640" s="580" t="s">
        <v>1133</v>
      </c>
      <c r="C640" s="581"/>
      <c r="D640" s="649"/>
      <c r="E640" s="582" t="s">
        <v>1600</v>
      </c>
      <c r="F640" s="582" t="s">
        <v>1302</v>
      </c>
      <c r="G640" s="582" t="s">
        <v>1596</v>
      </c>
      <c r="H640" s="585" t="s">
        <v>1485</v>
      </c>
      <c r="I640" s="614"/>
      <c r="J640" s="681"/>
    </row>
    <row r="641" spans="1:10" s="671" customFormat="1">
      <c r="A641" s="676"/>
      <c r="B641" s="566"/>
      <c r="C641" s="567"/>
      <c r="D641" s="589"/>
      <c r="E641" s="595"/>
      <c r="F641" s="539" t="s">
        <v>499</v>
      </c>
      <c r="G641" s="526" t="s">
        <v>500</v>
      </c>
      <c r="H641" s="529" t="s">
        <v>501</v>
      </c>
      <c r="I641" s="614"/>
      <c r="J641" s="681"/>
    </row>
    <row r="642" spans="1:10" s="671" customFormat="1">
      <c r="A642" s="676">
        <v>19</v>
      </c>
      <c r="B642" s="540" t="str">
        <f>INDEX('MANO DE OBRA'!$C$41:$C$60,A642)</f>
        <v>transporte varios</v>
      </c>
      <c r="C642" s="521"/>
      <c r="D642" s="541"/>
      <c r="E642" s="645" t="s">
        <v>1855</v>
      </c>
      <c r="F642" s="542">
        <v>1</v>
      </c>
      <c r="G642" s="542">
        <v>60</v>
      </c>
      <c r="H642" s="460">
        <f>F642*G642</f>
        <v>60</v>
      </c>
      <c r="I642" s="614"/>
      <c r="J642" s="681"/>
    </row>
    <row r="643" spans="1:10" s="671" customFormat="1">
      <c r="A643" s="676">
        <v>20</v>
      </c>
      <c r="B643" s="540">
        <f>INDEX('MANO DE OBRA'!$C$41:$C$60,A643)</f>
        <v>0</v>
      </c>
      <c r="C643" s="521"/>
      <c r="D643" s="541"/>
      <c r="E643" s="531">
        <f>INDEX('MANO DE OBRA'!$B$41:$B$60,A643)</f>
        <v>0</v>
      </c>
      <c r="F643" s="542"/>
      <c r="G643" s="542">
        <f>INDEX('MANO DE OBRA'!$F$41:$F$60,A643)</f>
        <v>0</v>
      </c>
      <c r="H643" s="543">
        <f>ROUND(F643*G643,3)</f>
        <v>0</v>
      </c>
      <c r="I643" s="614"/>
      <c r="J643" s="681"/>
    </row>
    <row r="644" spans="1:10" s="671" customFormat="1">
      <c r="A644" s="676">
        <v>20</v>
      </c>
      <c r="B644" s="540">
        <f>INDEX('MANO DE OBRA'!$C$41:$C$60,A644)</f>
        <v>0</v>
      </c>
      <c r="C644" s="521"/>
      <c r="D644" s="541"/>
      <c r="E644" s="531">
        <f>INDEX('MANO DE OBRA'!$B$41:$B$60,A644)</f>
        <v>0</v>
      </c>
      <c r="F644" s="542"/>
      <c r="G644" s="542">
        <f>INDEX('MANO DE OBRA'!$F$41:$F$60,A644)</f>
        <v>0</v>
      </c>
      <c r="H644" s="543">
        <f>ROUND(F644*G644,3)</f>
        <v>0</v>
      </c>
      <c r="I644" s="614"/>
      <c r="J644" s="681"/>
    </row>
    <row r="645" spans="1:10" s="671" customFormat="1">
      <c r="A645" s="680"/>
      <c r="B645" s="571" t="s">
        <v>1350</v>
      </c>
      <c r="C645" s="597"/>
      <c r="D645" s="659"/>
      <c r="E645" s="598"/>
      <c r="F645" s="599"/>
      <c r="G645" s="590"/>
      <c r="H645" s="572">
        <f>ROUND(SUM(H642:H644),4)</f>
        <v>60</v>
      </c>
      <c r="I645" s="614"/>
      <c r="J645" s="681"/>
    </row>
    <row r="646" spans="1:10" s="671" customFormat="1">
      <c r="A646" s="680"/>
      <c r="B646" s="554"/>
      <c r="C646" s="554"/>
      <c r="D646" s="596"/>
      <c r="E646" s="600" t="s">
        <v>495</v>
      </c>
      <c r="F646" s="601"/>
      <c r="G646" s="601"/>
      <c r="H646" s="602">
        <f>ROUND(SUM(H645,H638,H625,H614),4)</f>
        <v>755.67</v>
      </c>
      <c r="I646" s="614"/>
      <c r="J646" s="681"/>
    </row>
    <row r="647" spans="1:10" s="671" customFormat="1">
      <c r="A647" s="680"/>
      <c r="B647" s="554"/>
      <c r="C647" s="554"/>
      <c r="D647" s="596"/>
      <c r="E647" s="603" t="s">
        <v>177</v>
      </c>
      <c r="F647" s="604"/>
      <c r="G647" s="660">
        <f>(FORMATO!$C$37)</f>
        <v>0.2</v>
      </c>
      <c r="H647" s="602">
        <f>ROUND(H646*G647,4)</f>
        <v>151.13399999999999</v>
      </c>
      <c r="I647" s="614"/>
      <c r="J647" s="681"/>
    </row>
    <row r="648" spans="1:10" s="671" customFormat="1">
      <c r="A648" s="680"/>
      <c r="B648" s="554"/>
      <c r="C648" s="554"/>
      <c r="D648" s="596"/>
      <c r="E648" s="603" t="s">
        <v>178</v>
      </c>
      <c r="F648" s="604"/>
      <c r="G648" s="605"/>
      <c r="H648" s="606"/>
      <c r="I648" s="614"/>
      <c r="J648" s="681"/>
    </row>
    <row r="649" spans="1:10" s="671" customFormat="1">
      <c r="A649" s="680"/>
      <c r="B649" s="554"/>
      <c r="C649" s="554"/>
      <c r="D649" s="596"/>
      <c r="E649" s="603" t="s">
        <v>496</v>
      </c>
      <c r="F649" s="607"/>
      <c r="G649" s="607"/>
      <c r="H649" s="606">
        <f>ROUND(SUM(H646:H647),4)</f>
        <v>906.80399999999997</v>
      </c>
      <c r="I649" s="614"/>
      <c r="J649" s="681"/>
    </row>
    <row r="650" spans="1:10" s="671" customFormat="1" ht="16.2" thickBot="1">
      <c r="A650" s="680"/>
      <c r="B650" s="788" t="str">
        <f>(FORMATO!$C$8)</f>
        <v>PAJAN, AGOSTO DE 2025</v>
      </c>
      <c r="C650" s="554"/>
      <c r="D650" s="596"/>
      <c r="E650" s="544" t="str">
        <f>+FORMATO!$J$18</f>
        <v>PRECIO SIN IVA</v>
      </c>
      <c r="F650" s="545"/>
      <c r="G650" s="545" t="s">
        <v>504</v>
      </c>
      <c r="H650" s="613">
        <f>ROUND(H649,2)</f>
        <v>906.8</v>
      </c>
      <c r="I650" s="614"/>
      <c r="J650" s="681"/>
    </row>
    <row r="651" spans="1:10" s="671" customFormat="1" ht="16.2" thickTop="1">
      <c r="A651" s="680"/>
      <c r="B651" s="754"/>
      <c r="C651" s="554"/>
      <c r="D651" s="666"/>
      <c r="E651" s="664"/>
      <c r="F651" s="663"/>
      <c r="G651" s="663"/>
      <c r="H651" s="665"/>
      <c r="I651" s="614"/>
      <c r="J651" s="681"/>
    </row>
    <row r="652" spans="1:10" s="681" customFormat="1" ht="15.6">
      <c r="A652" s="680"/>
      <c r="B652" s="591"/>
      <c r="C652" s="680"/>
      <c r="D652" s="629"/>
      <c r="E652" s="667"/>
      <c r="F652" s="668"/>
      <c r="G652" s="668"/>
      <c r="H652" s="665"/>
      <c r="I652" s="669"/>
    </row>
    <row r="653" spans="1:10" s="681" customFormat="1" ht="15.6">
      <c r="A653" s="680"/>
      <c r="B653" s="591"/>
      <c r="C653" s="680"/>
      <c r="D653" s="629"/>
      <c r="E653" s="667"/>
      <c r="F653" s="668"/>
      <c r="G653" s="668"/>
      <c r="H653" s="665"/>
      <c r="I653" s="669"/>
    </row>
    <row r="654" spans="1:10" s="681" customFormat="1" ht="15.6">
      <c r="A654" s="680"/>
      <c r="B654" s="591"/>
      <c r="C654" s="680"/>
      <c r="D654" s="629"/>
      <c r="E654" s="667"/>
      <c r="F654" s="668"/>
      <c r="G654" s="668"/>
      <c r="H654" s="665"/>
      <c r="I654" s="669"/>
    </row>
    <row r="655" spans="1:10" s="681" customFormat="1">
      <c r="A655" s="546"/>
      <c r="B655" s="591"/>
      <c r="C655" s="701"/>
      <c r="D655" s="702"/>
      <c r="E655" s="703"/>
      <c r="F655" s="703"/>
      <c r="G655" s="703"/>
      <c r="H655" s="611"/>
      <c r="I655" s="669"/>
      <c r="J655" s="641"/>
    </row>
    <row r="656" spans="1:10" s="671" customFormat="1">
      <c r="A656" s="546"/>
      <c r="B656" s="870"/>
      <c r="C656" s="870"/>
      <c r="D656" s="870"/>
      <c r="E656" s="870"/>
      <c r="F656" s="870"/>
      <c r="G656" s="870"/>
      <c r="H656" s="870"/>
      <c r="I656" s="614"/>
      <c r="J656" s="681"/>
    </row>
    <row r="657" spans="1:10" s="671" customFormat="1">
      <c r="A657" s="553"/>
      <c r="B657" s="517"/>
      <c r="C657" s="517"/>
      <c r="D657" s="520"/>
      <c r="E657" s="517"/>
      <c r="F657" s="517"/>
      <c r="G657" s="517"/>
      <c r="H657" s="518"/>
      <c r="I657" s="614"/>
      <c r="J657" s="681"/>
    </row>
    <row r="658" spans="1:10" s="681" customFormat="1" ht="17.399999999999999">
      <c r="A658" s="680"/>
      <c r="B658" s="680"/>
      <c r="C658" s="871" t="s">
        <v>1891</v>
      </c>
      <c r="D658" s="871"/>
      <c r="E658" s="871"/>
      <c r="F658" s="871"/>
      <c r="G658" s="871"/>
      <c r="H658" s="680"/>
      <c r="I658" s="669"/>
    </row>
    <row r="659" spans="1:10" s="671" customFormat="1" ht="17.399999999999999">
      <c r="A659" s="680"/>
      <c r="B659" s="554"/>
      <c r="C659" s="872" t="s">
        <v>1892</v>
      </c>
      <c r="D659" s="872"/>
      <c r="E659" s="872"/>
      <c r="F659" s="872"/>
      <c r="G659" s="872"/>
      <c r="H659" s="680"/>
      <c r="I659" s="614"/>
      <c r="J659" s="681"/>
    </row>
    <row r="660" spans="1:10" s="671" customFormat="1" ht="14.4">
      <c r="A660" s="680"/>
      <c r="B660" s="554"/>
      <c r="C660" s="873"/>
      <c r="D660" s="873"/>
      <c r="E660" s="873"/>
      <c r="F660" s="873"/>
      <c r="G660" s="873"/>
      <c r="H660" s="680"/>
      <c r="I660" s="614"/>
      <c r="J660" s="681"/>
    </row>
    <row r="661" spans="1:10" s="671" customFormat="1" ht="13.8" thickBot="1">
      <c r="A661" s="680"/>
      <c r="B661" s="554"/>
      <c r="C661" s="554"/>
      <c r="D661" s="649"/>
      <c r="E661" s="554"/>
      <c r="F661" s="554"/>
      <c r="G661" s="554"/>
      <c r="H661" s="680"/>
      <c r="I661" s="614"/>
      <c r="J661" s="681"/>
    </row>
    <row r="662" spans="1:10" s="671" customFormat="1" ht="13.8" thickBot="1">
      <c r="A662" s="680"/>
      <c r="B662" s="754"/>
      <c r="C662" s="874" t="str">
        <f>+FORMATO!$J$13</f>
        <v>ANÁLISIS DE PRECIOS UNITARIOS</v>
      </c>
      <c r="D662" s="875" t="s">
        <v>687</v>
      </c>
      <c r="E662" s="875"/>
      <c r="F662" s="875"/>
      <c r="G662" s="675" t="str">
        <f>+FORMATO!$J$14</f>
        <v>ITEM</v>
      </c>
      <c r="H662" s="716">
        <f>+PRESUPUESTO!A25</f>
        <v>12</v>
      </c>
      <c r="I662" s="614"/>
      <c r="J662" s="681"/>
    </row>
    <row r="663" spans="1:10" s="671" customFormat="1">
      <c r="A663" s="522"/>
      <c r="B663" s="673" t="str">
        <f>FORMATO!$B$4</f>
        <v>RUBRO:</v>
      </c>
      <c r="C663" s="876" t="str">
        <f>+PRESUPUESTO!B25</f>
        <v>CERÁMICA PISO DE EXCELENTE CALIDAD</v>
      </c>
      <c r="D663" s="877"/>
      <c r="E663" s="877"/>
      <c r="F663" s="877"/>
      <c r="G663" s="675" t="str">
        <f>+FORMATO!$J$15</f>
        <v>UNIDAD</v>
      </c>
      <c r="H663" s="674" t="str">
        <f>+PRESUPUESTO!C25</f>
        <v>M2</v>
      </c>
      <c r="I663" s="614"/>
      <c r="J663" s="681"/>
    </row>
    <row r="664" spans="1:10" s="671" customFormat="1">
      <c r="A664" s="522"/>
      <c r="B664" s="673" t="str">
        <f>FORMATO!$B$5</f>
        <v>ELABORADO:</v>
      </c>
      <c r="C664" s="754">
        <f>(FORMATO!$C$5)</f>
        <v>0</v>
      </c>
      <c r="D664" s="656"/>
      <c r="E664" s="657"/>
      <c r="F664" s="657"/>
      <c r="G664" s="675" t="str">
        <f>+FORMATO!$J$16</f>
        <v>REND.</v>
      </c>
      <c r="H664" s="642">
        <f>+ROUND(8/13.31,5)</f>
        <v>0.60104999999999997</v>
      </c>
      <c r="I664" s="614"/>
      <c r="J664" s="681"/>
    </row>
    <row r="665" spans="1:10" s="671" customFormat="1">
      <c r="A665" s="525"/>
      <c r="B665" s="673" t="str">
        <f>FORMATO!$B$9</f>
        <v xml:space="preserve">PROYECTO: </v>
      </c>
      <c r="C665" s="878" t="str">
        <f>(FORMATO!C9)</f>
        <v>MANTENIMIENTO INTEGRAL DE LA COMPAÑIA DE CUERPO DE BOMBERO CASCOL PERTENECIENTE AL CANTON PAJAN</v>
      </c>
      <c r="D665" s="879"/>
      <c r="E665" s="879"/>
      <c r="F665" s="879"/>
      <c r="G665" s="879"/>
      <c r="H665" s="879"/>
      <c r="I665" s="622">
        <f>+H710</f>
        <v>26</v>
      </c>
      <c r="J665" s="641"/>
    </row>
    <row r="666" spans="1:10" s="671" customFormat="1" ht="13.8" thickBot="1">
      <c r="A666" s="522"/>
      <c r="B666" s="555" t="s">
        <v>689</v>
      </c>
      <c r="C666" s="555"/>
      <c r="D666" s="556"/>
      <c r="E666" s="557"/>
      <c r="F666" s="558"/>
      <c r="G666" s="558"/>
      <c r="H666" s="559"/>
      <c r="I666" s="614"/>
      <c r="J666" s="681"/>
    </row>
    <row r="667" spans="1:10" s="671" customFormat="1" ht="13.8" thickTop="1">
      <c r="A667" s="522"/>
      <c r="B667" s="560" t="s">
        <v>1133</v>
      </c>
      <c r="C667" s="755"/>
      <c r="D667" s="562" t="s">
        <v>1302</v>
      </c>
      <c r="E667" s="563" t="s">
        <v>1596</v>
      </c>
      <c r="F667" s="678" t="s">
        <v>1597</v>
      </c>
      <c r="G667" s="564" t="s">
        <v>1598</v>
      </c>
      <c r="H667" s="565" t="s">
        <v>1485</v>
      </c>
      <c r="I667" s="614"/>
      <c r="J667" s="640"/>
    </row>
    <row r="668" spans="1:10" s="671" customFormat="1">
      <c r="A668" s="522"/>
      <c r="B668" s="566"/>
      <c r="C668" s="567"/>
      <c r="D668" s="526" t="s">
        <v>499</v>
      </c>
      <c r="E668" s="527" t="s">
        <v>500</v>
      </c>
      <c r="F668" s="528" t="s">
        <v>501</v>
      </c>
      <c r="G668" s="528" t="s">
        <v>1599</v>
      </c>
      <c r="H668" s="529" t="s">
        <v>502</v>
      </c>
      <c r="I668" s="614"/>
      <c r="J668" s="681"/>
    </row>
    <row r="669" spans="1:10" s="671" customFormat="1">
      <c r="A669" s="676">
        <v>1600</v>
      </c>
      <c r="B669" s="568" t="s">
        <v>1632</v>
      </c>
      <c r="C669" s="754"/>
      <c r="D669" s="645"/>
      <c r="E669" s="535"/>
      <c r="F669" s="672"/>
      <c r="G669" s="533"/>
      <c r="H669" s="569">
        <f>ROUND(H684*0.05,3)</f>
        <v>0.39800000000000002</v>
      </c>
      <c r="I669" s="614"/>
      <c r="J669" s="681"/>
    </row>
    <row r="670" spans="1:10" s="671" customFormat="1">
      <c r="A670" s="676">
        <v>1498</v>
      </c>
      <c r="B670" s="530" t="str">
        <f>INDEX(MATERIALES!$D$5:$D$1604,A670)</f>
        <v>Cortadora eléctrica de ceramica</v>
      </c>
      <c r="C670" s="521"/>
      <c r="D670" s="531">
        <v>1</v>
      </c>
      <c r="E670" s="532">
        <f>INDEX(MATERIALES!$F$5:$F$1604,A670)</f>
        <v>1.25</v>
      </c>
      <c r="F670" s="459">
        <f>ROUND(E670*D670,3)</f>
        <v>1.25</v>
      </c>
      <c r="G670" s="535">
        <f>+H664</f>
        <v>0.60104999999999997</v>
      </c>
      <c r="H670" s="534">
        <f>ROUND(F670*G670,4)</f>
        <v>0.75129999999999997</v>
      </c>
      <c r="I670" s="614"/>
      <c r="J670" s="681"/>
    </row>
    <row r="671" spans="1:10" s="671" customFormat="1">
      <c r="A671" s="676">
        <v>1600</v>
      </c>
      <c r="B671" s="530">
        <f>INDEX(MATERIALES!$D$5:$D$1604,A671)</f>
        <v>0</v>
      </c>
      <c r="C671" s="521"/>
      <c r="D671" s="531"/>
      <c r="E671" s="532">
        <f>INDEX(MATERIALES!$F$5:$F$1604,A671)</f>
        <v>0</v>
      </c>
      <c r="F671" s="459">
        <f>ROUND(E671*D671,3)</f>
        <v>0</v>
      </c>
      <c r="G671" s="535"/>
      <c r="H671" s="570">
        <f>ROUND(F671*G671,3)</f>
        <v>0</v>
      </c>
      <c r="I671" s="614"/>
      <c r="J671" s="681"/>
    </row>
    <row r="672" spans="1:10" s="671" customFormat="1">
      <c r="A672" s="676">
        <v>1600</v>
      </c>
      <c r="B672" s="530">
        <f>INDEX(MATERIALES!$D$5:$D$1604,A672)</f>
        <v>0</v>
      </c>
      <c r="C672" s="521"/>
      <c r="D672" s="531"/>
      <c r="E672" s="532">
        <f>INDEX(MATERIALES!$F$5:$F$1604,A672)</f>
        <v>0</v>
      </c>
      <c r="F672" s="459">
        <f>ROUND(E672*D672,3)</f>
        <v>0</v>
      </c>
      <c r="G672" s="535"/>
      <c r="H672" s="570">
        <f>ROUND(F672*G672,3)</f>
        <v>0</v>
      </c>
      <c r="I672" s="614"/>
      <c r="J672" s="681"/>
    </row>
    <row r="673" spans="1:10" s="671" customFormat="1">
      <c r="A673" s="676">
        <v>1600</v>
      </c>
      <c r="B673" s="571" t="s">
        <v>1348</v>
      </c>
      <c r="C673" s="754"/>
      <c r="D673" s="645">
        <v>0</v>
      </c>
      <c r="E673" s="535"/>
      <c r="F673" s="672">
        <f>ROUND(E673*D673,3)</f>
        <v>0</v>
      </c>
      <c r="G673" s="536">
        <v>0</v>
      </c>
      <c r="H673" s="572">
        <f>ROUND(SUM(H669:H672),4)</f>
        <v>1.1493</v>
      </c>
      <c r="I673" s="614"/>
      <c r="J673" s="681"/>
    </row>
    <row r="674" spans="1:10" s="671" customFormat="1">
      <c r="A674" s="676"/>
      <c r="B674" s="573" t="s">
        <v>1135</v>
      </c>
      <c r="C674" s="574"/>
      <c r="D674" s="575"/>
      <c r="E674" s="576"/>
      <c r="F674" s="577"/>
      <c r="G674" s="578"/>
      <c r="H674" s="579"/>
      <c r="I674" s="614"/>
      <c r="J674" s="681"/>
    </row>
    <row r="675" spans="1:10" s="671" customFormat="1">
      <c r="A675" s="676"/>
      <c r="B675" s="580" t="s">
        <v>1133</v>
      </c>
      <c r="C675" s="581"/>
      <c r="D675" s="582" t="s">
        <v>1302</v>
      </c>
      <c r="E675" s="583" t="s">
        <v>961</v>
      </c>
      <c r="F675" s="583" t="s">
        <v>1597</v>
      </c>
      <c r="G675" s="584" t="s">
        <v>1598</v>
      </c>
      <c r="H675" s="585" t="s">
        <v>1485</v>
      </c>
      <c r="I675" s="614"/>
      <c r="J675" s="681"/>
    </row>
    <row r="676" spans="1:10" s="671" customFormat="1">
      <c r="A676" s="676"/>
      <c r="B676" s="566"/>
      <c r="C676" s="567"/>
      <c r="D676" s="526" t="s">
        <v>499</v>
      </c>
      <c r="E676" s="528" t="s">
        <v>500</v>
      </c>
      <c r="F676" s="528" t="s">
        <v>501</v>
      </c>
      <c r="G676" s="528" t="s">
        <v>1599</v>
      </c>
      <c r="H676" s="529" t="s">
        <v>502</v>
      </c>
      <c r="I676" s="614"/>
      <c r="J676" s="681"/>
    </row>
    <row r="677" spans="1:10" s="671" customFormat="1">
      <c r="A677" s="676">
        <v>3</v>
      </c>
      <c r="B677" s="568" t="str">
        <f>INDEX('[2]MANO DE OBRA'!$C$5:$C$38,A677)</f>
        <v>Albañil  (estr.ocp. D2) cat III</v>
      </c>
      <c r="C677" s="586"/>
      <c r="D677" s="646">
        <v>1</v>
      </c>
      <c r="E677" s="537">
        <f>INDEX('MANO DE OBRA'!$F$5:$F$38,A677)</f>
        <v>4.28</v>
      </c>
      <c r="F677" s="616">
        <f>ROUND(E677*D677,4)</f>
        <v>4.28</v>
      </c>
      <c r="G677" s="538">
        <f>+H664</f>
        <v>0.60104999999999997</v>
      </c>
      <c r="H677" s="569">
        <f>ROUND(F677*G677,3)</f>
        <v>2.5720000000000001</v>
      </c>
      <c r="I677" s="614"/>
      <c r="J677" s="681"/>
    </row>
    <row r="678" spans="1:10" s="671" customFormat="1">
      <c r="A678" s="676">
        <v>1</v>
      </c>
      <c r="B678" s="568" t="str">
        <f>INDEX('[2]MANO DE OBRA'!$C$5:$C$38,A678)</f>
        <v>Peon  (estr.ocp. E2)</v>
      </c>
      <c r="C678" s="586"/>
      <c r="D678" s="646">
        <v>1</v>
      </c>
      <c r="E678" s="532">
        <f>INDEX('MANO DE OBRA'!$F$5:$F$38,A678)</f>
        <v>4.2300000000000004</v>
      </c>
      <c r="F678" s="616">
        <f>ROUND(E678*D678,4)</f>
        <v>4.2300000000000004</v>
      </c>
      <c r="G678" s="535">
        <f>H664</f>
        <v>0.60104999999999997</v>
      </c>
      <c r="H678" s="569">
        <f>ROUND(F678*G678,3)</f>
        <v>2.5419999999999998</v>
      </c>
      <c r="I678" s="614"/>
      <c r="J678" s="681"/>
    </row>
    <row r="679" spans="1:10" s="671" customFormat="1">
      <c r="A679" s="676">
        <v>11</v>
      </c>
      <c r="B679" s="568" t="str">
        <f>INDEX('[2]MANO DE OBRA'!$C$5:$C$38,A679)</f>
        <v>Maestro   (estr.ocp. C1)</v>
      </c>
      <c r="C679" s="586"/>
      <c r="D679" s="646">
        <v>1</v>
      </c>
      <c r="E679" s="532">
        <f>INDEX('MANO DE OBRA'!$F$5:$F$38,A679)</f>
        <v>4.75</v>
      </c>
      <c r="F679" s="616">
        <f>ROUND(E679*D679,4)</f>
        <v>4.75</v>
      </c>
      <c r="G679" s="535">
        <f>+G678</f>
        <v>0.60104999999999997</v>
      </c>
      <c r="H679" s="569">
        <f>ROUND(F679*G679,3)</f>
        <v>2.855</v>
      </c>
      <c r="I679" s="614"/>
      <c r="J679" s="681"/>
    </row>
    <row r="680" spans="1:10" s="671" customFormat="1">
      <c r="A680" s="676">
        <v>34</v>
      </c>
      <c r="B680" s="568">
        <f>INDEX('[2]MANO DE OBRA'!$C$5:$C$38,A680)</f>
        <v>0</v>
      </c>
      <c r="C680" s="586"/>
      <c r="D680" s="646"/>
      <c r="E680" s="532">
        <f>INDEX('MANO DE OBRA'!$F$5:$F$38,A680)</f>
        <v>0</v>
      </c>
      <c r="F680" s="616">
        <f>ROUND(E680*D680,4)</f>
        <v>0</v>
      </c>
      <c r="G680" s="535"/>
      <c r="H680" s="569">
        <f>ROUND(F680*G680,3)</f>
        <v>0</v>
      </c>
      <c r="I680" s="614"/>
      <c r="J680" s="681"/>
    </row>
    <row r="681" spans="1:10" s="671" customFormat="1">
      <c r="A681" s="676">
        <v>34</v>
      </c>
      <c r="B681" s="568">
        <f>INDEX('[2]MANO DE OBRA'!$C$5:$C$38,A681)</f>
        <v>0</v>
      </c>
      <c r="C681" s="586"/>
      <c r="D681" s="646"/>
      <c r="E681" s="532">
        <f>INDEX('MANO DE OBRA'!$F$5:$F$38,A681)</f>
        <v>0</v>
      </c>
      <c r="F681" s="616">
        <f>ROUND(E681*D681,4)</f>
        <v>0</v>
      </c>
      <c r="G681" s="535"/>
      <c r="H681" s="569">
        <f>ROUND(F681*G681,4)</f>
        <v>0</v>
      </c>
      <c r="I681" s="614"/>
      <c r="J681" s="681"/>
    </row>
    <row r="682" spans="1:10" s="671" customFormat="1">
      <c r="A682" s="676">
        <v>34</v>
      </c>
      <c r="B682" s="568"/>
      <c r="C682" s="586"/>
      <c r="D682" s="647"/>
      <c r="E682" s="535"/>
      <c r="F682" s="616"/>
      <c r="G682" s="535"/>
      <c r="H682" s="569">
        <f>ROUND(F682*G682,4)</f>
        <v>0</v>
      </c>
      <c r="I682" s="614"/>
      <c r="J682" s="681"/>
    </row>
    <row r="683" spans="1:10" s="671" customFormat="1">
      <c r="A683" s="676">
        <v>34</v>
      </c>
      <c r="B683" s="568"/>
      <c r="C683" s="586"/>
      <c r="D683" s="647"/>
      <c r="E683" s="535"/>
      <c r="F683" s="616"/>
      <c r="G683" s="535"/>
      <c r="H683" s="569">
        <f>ROUND(F683*G683,4)</f>
        <v>0</v>
      </c>
      <c r="I683" s="614"/>
      <c r="J683" s="681"/>
    </row>
    <row r="684" spans="1:10" s="671" customFormat="1">
      <c r="A684" s="676">
        <v>34</v>
      </c>
      <c r="B684" s="571" t="s">
        <v>1202</v>
      </c>
      <c r="C684" s="754"/>
      <c r="D684" s="617">
        <v>0</v>
      </c>
      <c r="E684" s="536"/>
      <c r="F684" s="616">
        <f>ROUND(E684*D684,3)</f>
        <v>0</v>
      </c>
      <c r="G684" s="536">
        <v>0</v>
      </c>
      <c r="H684" s="572">
        <f>ROUND(SUM(H677:H683),4)</f>
        <v>7.9690000000000003</v>
      </c>
      <c r="I684" s="614"/>
      <c r="J684" s="681"/>
    </row>
    <row r="685" spans="1:10" s="671" customFormat="1">
      <c r="A685" s="676"/>
      <c r="B685" s="573" t="s">
        <v>493</v>
      </c>
      <c r="C685" s="587"/>
      <c r="D685" s="588"/>
      <c r="E685" s="576"/>
      <c r="F685" s="577"/>
      <c r="G685" s="578"/>
      <c r="H685" s="579"/>
      <c r="I685" s="614"/>
      <c r="J685" s="681"/>
    </row>
    <row r="686" spans="1:10" s="671" customFormat="1">
      <c r="A686" s="676"/>
      <c r="B686" s="580" t="s">
        <v>1133</v>
      </c>
      <c r="C686" s="581"/>
      <c r="D686" s="649"/>
      <c r="E686" s="583" t="s">
        <v>1600</v>
      </c>
      <c r="F686" s="583" t="s">
        <v>1302</v>
      </c>
      <c r="G686" s="583" t="s">
        <v>960</v>
      </c>
      <c r="H686" s="585" t="s">
        <v>1485</v>
      </c>
      <c r="I686" s="614"/>
      <c r="J686" s="681"/>
    </row>
    <row r="687" spans="1:10" s="671" customFormat="1">
      <c r="A687" s="676"/>
      <c r="B687" s="566"/>
      <c r="C687" s="567"/>
      <c r="D687" s="589"/>
      <c r="E687" s="590"/>
      <c r="F687" s="527" t="s">
        <v>499</v>
      </c>
      <c r="G687" s="528" t="s">
        <v>500</v>
      </c>
      <c r="H687" s="529" t="s">
        <v>501</v>
      </c>
      <c r="I687" s="614"/>
      <c r="J687" s="681"/>
    </row>
    <row r="688" spans="1:10" s="671" customFormat="1">
      <c r="A688" s="623">
        <v>1197</v>
      </c>
      <c r="B688" s="658" t="str">
        <f>INDEX(MATERIALES!$D$5:$D$1604,A688)</f>
        <v>Mortero adhesivo modificado con polimeros</v>
      </c>
      <c r="C688" s="591"/>
      <c r="D688" s="592"/>
      <c r="E688" s="677" t="str">
        <f>INDEX([2]MATERIALES!$E$5:$E$1604,A688)</f>
        <v>kg</v>
      </c>
      <c r="F688" s="679">
        <v>8.3330000000000002</v>
      </c>
      <c r="G688" s="535">
        <f>INDEX([2]MATERIALES!$F$5:$F$1604,A688)</f>
        <v>0.26800000000000002</v>
      </c>
      <c r="H688" s="593">
        <f>ROUND(F688*G688,4)</f>
        <v>2.2332000000000001</v>
      </c>
      <c r="I688" s="614"/>
      <c r="J688" s="681"/>
    </row>
    <row r="689" spans="1:10" s="671" customFormat="1">
      <c r="A689" s="623">
        <v>1478</v>
      </c>
      <c r="B689" s="658" t="str">
        <f>INDEX(MATERIALES!$D$5:$D$1604,A689)</f>
        <v>Separadores de ceramica</v>
      </c>
      <c r="C689" s="591"/>
      <c r="D689" s="592"/>
      <c r="E689" s="677" t="str">
        <f>INDEX([2]MATERIALES!$E$5:$E$1604,A689)</f>
        <v>u</v>
      </c>
      <c r="F689" s="679">
        <v>8</v>
      </c>
      <c r="G689" s="535">
        <f>INDEX([2]MATERIALES!$F$5:$F$1604,A689)</f>
        <v>0.02</v>
      </c>
      <c r="H689" s="593">
        <f>ROUND(F689*G689,4)</f>
        <v>0.16</v>
      </c>
      <c r="I689" s="614"/>
      <c r="J689" s="681"/>
    </row>
    <row r="690" spans="1:10" s="671" customFormat="1">
      <c r="A690" s="623">
        <v>310</v>
      </c>
      <c r="B690" s="658" t="str">
        <f>INDEX(MATERIALES!$D$5:$D$1604,A690)</f>
        <v>Porcelana en polvo (blanca)</v>
      </c>
      <c r="C690" s="591"/>
      <c r="D690" s="592"/>
      <c r="E690" s="677" t="str">
        <f>INDEX([2]MATERIALES!$E$5:$E$1604,A690)</f>
        <v>lb</v>
      </c>
      <c r="F690" s="679">
        <v>1</v>
      </c>
      <c r="G690" s="535">
        <f>INDEX([2]MATERIALES!$F$5:$F$1604,A690)</f>
        <v>0.53</v>
      </c>
      <c r="H690" s="593">
        <f>ROUND(F690*G690,4)</f>
        <v>0.53</v>
      </c>
      <c r="I690" s="614"/>
      <c r="J690" s="681"/>
    </row>
    <row r="691" spans="1:10" s="671" customFormat="1">
      <c r="A691" s="623">
        <v>1429</v>
      </c>
      <c r="B691" s="658" t="str">
        <f>INDEX(MATERIALES!$D$5:$D$1604,A691)</f>
        <v>Ceramica de primera clase (antideslizante)</v>
      </c>
      <c r="C691" s="591"/>
      <c r="D691" s="592"/>
      <c r="E691" s="677" t="str">
        <f>INDEX([2]MATERIALES!$E$5:$E$1604,A691)</f>
        <v>m2</v>
      </c>
      <c r="F691" s="679">
        <v>1.05</v>
      </c>
      <c r="G691" s="535">
        <f>INDEX([2]MATERIALES!$F$5:$F$1604,A691)</f>
        <v>9.17</v>
      </c>
      <c r="H691" s="593">
        <f>ROUND(F691*G691,4)</f>
        <v>9.6285000000000007</v>
      </c>
      <c r="I691" s="614"/>
      <c r="J691" s="681"/>
    </row>
    <row r="692" spans="1:10" s="671" customFormat="1">
      <c r="A692" s="623">
        <v>1600</v>
      </c>
      <c r="B692" s="658">
        <f>INDEX(MATERIALES!$D$5:$D$1604,A692)</f>
        <v>0</v>
      </c>
      <c r="C692" s="591"/>
      <c r="D692" s="592"/>
      <c r="E692" s="677">
        <f>INDEX([2]MATERIALES!$E$5:$E$1604,A692)</f>
        <v>0</v>
      </c>
      <c r="F692" s="679"/>
      <c r="G692" s="535">
        <f>INDEX([2]MATERIALES!$F$5:$F$1604,A692)</f>
        <v>0</v>
      </c>
      <c r="H692" s="593">
        <f>ROUND(F692*G692,4)</f>
        <v>0</v>
      </c>
      <c r="I692" s="614"/>
      <c r="J692" s="681"/>
    </row>
    <row r="693" spans="1:10" s="671" customFormat="1" ht="13.5" customHeight="1">
      <c r="A693" s="623">
        <v>1600</v>
      </c>
      <c r="B693" s="658">
        <f>INDEX(MATERIALES!$D$5:$D$1604,A693)</f>
        <v>0</v>
      </c>
      <c r="C693" s="591"/>
      <c r="D693" s="592"/>
      <c r="E693" s="677">
        <f>INDEX([2]MATERIALES!$E$5:$E$1604,A693)</f>
        <v>0</v>
      </c>
      <c r="F693" s="679"/>
      <c r="G693" s="535">
        <f>INDEX([2]MATERIALES!$F$5:$F$1604,A693)</f>
        <v>0</v>
      </c>
      <c r="H693" s="593">
        <f>ROUND(F693*G693,3)</f>
        <v>0</v>
      </c>
      <c r="I693" s="614"/>
      <c r="J693" s="681"/>
    </row>
    <row r="694" spans="1:10" s="671" customFormat="1">
      <c r="A694" s="623">
        <v>1600</v>
      </c>
      <c r="B694" s="658">
        <f>INDEX(MATERIALES!$D$5:$D$1604,A694)</f>
        <v>0</v>
      </c>
      <c r="C694" s="591"/>
      <c r="D694" s="592"/>
      <c r="E694" s="677">
        <f>INDEX([2]MATERIALES!$E$5:$E$1604,A694)</f>
        <v>0</v>
      </c>
      <c r="F694" s="679"/>
      <c r="G694" s="535">
        <f>INDEX([2]MATERIALES!$F$5:$F$1604,A694)</f>
        <v>0</v>
      </c>
      <c r="H694" s="593">
        <f>ROUND(F694*G694,3)</f>
        <v>0</v>
      </c>
      <c r="I694" s="614"/>
      <c r="J694" s="681"/>
    </row>
    <row r="695" spans="1:10" s="671" customFormat="1">
      <c r="A695" s="623">
        <v>1600</v>
      </c>
      <c r="B695" s="658">
        <f>INDEX(MATERIALES!$D$5:$D$1604,A695)</f>
        <v>0</v>
      </c>
      <c r="C695" s="591"/>
      <c r="D695" s="592"/>
      <c r="E695" s="677">
        <f>INDEX([2]MATERIALES!$E$5:$E$1604,A695)</f>
        <v>0</v>
      </c>
      <c r="F695" s="679"/>
      <c r="G695" s="535">
        <f>INDEX([2]MATERIALES!$F$5:$F$1604,A695)</f>
        <v>0</v>
      </c>
      <c r="H695" s="593">
        <f>ROUND(F695*G695,3)</f>
        <v>0</v>
      </c>
      <c r="I695" s="614"/>
      <c r="J695" s="681"/>
    </row>
    <row r="696" spans="1:10" s="671" customFormat="1">
      <c r="A696" s="623">
        <v>1600</v>
      </c>
      <c r="B696" s="658">
        <f>INDEX(MATERIALES!$D$5:$D$1604,A696)</f>
        <v>0</v>
      </c>
      <c r="C696" s="591"/>
      <c r="D696" s="592"/>
      <c r="E696" s="677">
        <f>INDEX([2]MATERIALES!$E$5:$E$1604,A696)</f>
        <v>0</v>
      </c>
      <c r="F696" s="679"/>
      <c r="G696" s="535">
        <f>INDEX([2]MATERIALES!$F$5:$F$1604,A696)</f>
        <v>0</v>
      </c>
      <c r="H696" s="593">
        <f>ROUND(F696*G696,3)</f>
        <v>0</v>
      </c>
      <c r="I696" s="614"/>
      <c r="J696" s="681"/>
    </row>
    <row r="697" spans="1:10" s="671" customFormat="1">
      <c r="A697" s="623">
        <v>1600</v>
      </c>
      <c r="B697" s="658">
        <f>INDEX(MATERIALES!$D$5:$D$1604,A697)</f>
        <v>0</v>
      </c>
      <c r="C697" s="591"/>
      <c r="D697" s="592"/>
      <c r="E697" s="677">
        <f>INDEX([2]MATERIALES!$E$5:$E$1604,A697)</f>
        <v>0</v>
      </c>
      <c r="F697" s="679"/>
      <c r="G697" s="535">
        <f>INDEX([2]MATERIALES!$F$5:$F$1604,A697)</f>
        <v>0</v>
      </c>
      <c r="H697" s="593">
        <f>ROUND(F697*G697,3)</f>
        <v>0</v>
      </c>
      <c r="I697" s="614"/>
      <c r="J697" s="681"/>
    </row>
    <row r="698" spans="1:10" s="671" customFormat="1">
      <c r="A698" s="676"/>
      <c r="B698" s="571" t="s">
        <v>1349</v>
      </c>
      <c r="C698" s="754"/>
      <c r="D698" s="594">
        <v>0</v>
      </c>
      <c r="E698" s="677"/>
      <c r="F698" s="672"/>
      <c r="G698" s="536">
        <v>0</v>
      </c>
      <c r="H698" s="572">
        <f>ROUND(SUM(H688:H697),4)</f>
        <v>12.5517</v>
      </c>
      <c r="I698" s="614"/>
      <c r="J698" s="681"/>
    </row>
    <row r="699" spans="1:10" s="671" customFormat="1">
      <c r="A699" s="676"/>
      <c r="B699" s="573" t="s">
        <v>494</v>
      </c>
      <c r="C699" s="587"/>
      <c r="D699" s="588"/>
      <c r="E699" s="576"/>
      <c r="F699" s="577"/>
      <c r="G699" s="578"/>
      <c r="H699" s="579"/>
      <c r="I699" s="614"/>
      <c r="J699" s="681"/>
    </row>
    <row r="700" spans="1:10" s="671" customFormat="1">
      <c r="A700" s="676"/>
      <c r="B700" s="580" t="s">
        <v>1133</v>
      </c>
      <c r="C700" s="581"/>
      <c r="D700" s="649"/>
      <c r="E700" s="582" t="s">
        <v>1600</v>
      </c>
      <c r="F700" s="582" t="s">
        <v>1302</v>
      </c>
      <c r="G700" s="582" t="s">
        <v>1596</v>
      </c>
      <c r="H700" s="585" t="s">
        <v>1485</v>
      </c>
      <c r="I700" s="614"/>
      <c r="J700" s="681"/>
    </row>
    <row r="701" spans="1:10" s="671" customFormat="1">
      <c r="A701" s="676"/>
      <c r="B701" s="566"/>
      <c r="C701" s="567"/>
      <c r="D701" s="589"/>
      <c r="E701" s="595"/>
      <c r="F701" s="539" t="s">
        <v>499</v>
      </c>
      <c r="G701" s="526" t="s">
        <v>500</v>
      </c>
      <c r="H701" s="529" t="s">
        <v>501</v>
      </c>
      <c r="I701" s="614"/>
      <c r="J701" s="681"/>
    </row>
    <row r="702" spans="1:10" s="671" customFormat="1">
      <c r="A702" s="676">
        <v>20</v>
      </c>
      <c r="B702" s="540">
        <f>INDEX('MANO DE OBRA'!$C$41:$C$60,A702)</f>
        <v>0</v>
      </c>
      <c r="C702" s="521"/>
      <c r="D702" s="541"/>
      <c r="E702" s="531">
        <f>INDEX('MANO DE OBRA'!$B$41:$B$60,A702)</f>
        <v>0</v>
      </c>
      <c r="F702" s="542"/>
      <c r="G702" s="542">
        <f>INDEX('MANO DE OBRA'!$F$41:$F$60,A702)</f>
        <v>0</v>
      </c>
      <c r="H702" s="460">
        <f>F702*G702</f>
        <v>0</v>
      </c>
      <c r="I702" s="614"/>
      <c r="J702" s="681"/>
    </row>
    <row r="703" spans="1:10" s="671" customFormat="1">
      <c r="A703" s="676">
        <v>20</v>
      </c>
      <c r="B703" s="540">
        <f>INDEX('MANO DE OBRA'!$C$41:$C$60,A703)</f>
        <v>0</v>
      </c>
      <c r="C703" s="521"/>
      <c r="D703" s="541"/>
      <c r="E703" s="531">
        <f>INDEX('MANO DE OBRA'!$B$41:$B$60,A703)</f>
        <v>0</v>
      </c>
      <c r="F703" s="542"/>
      <c r="G703" s="542">
        <f>INDEX('MANO DE OBRA'!$F$41:$F$60,A703)</f>
        <v>0</v>
      </c>
      <c r="H703" s="543">
        <f>ROUND(F703*G703,3)</f>
        <v>0</v>
      </c>
      <c r="I703" s="614"/>
      <c r="J703" s="681"/>
    </row>
    <row r="704" spans="1:10" s="671" customFormat="1">
      <c r="A704" s="676">
        <v>20</v>
      </c>
      <c r="B704" s="540">
        <f>INDEX('MANO DE OBRA'!$C$41:$C$60,A704)</f>
        <v>0</v>
      </c>
      <c r="C704" s="521"/>
      <c r="D704" s="541"/>
      <c r="E704" s="531">
        <f>INDEX('MANO DE OBRA'!$B$41:$B$60,A704)</f>
        <v>0</v>
      </c>
      <c r="F704" s="542"/>
      <c r="G704" s="542">
        <f>INDEX('MANO DE OBRA'!$F$41:$F$60,A704)</f>
        <v>0</v>
      </c>
      <c r="H704" s="543">
        <f>ROUND(F704*G704,3)</f>
        <v>0</v>
      </c>
      <c r="I704" s="614"/>
      <c r="J704" s="681"/>
    </row>
    <row r="705" spans="1:10" s="671" customFormat="1">
      <c r="A705" s="680"/>
      <c r="B705" s="571" t="s">
        <v>1350</v>
      </c>
      <c r="C705" s="597"/>
      <c r="D705" s="659"/>
      <c r="E705" s="598"/>
      <c r="F705" s="599"/>
      <c r="G705" s="590"/>
      <c r="H705" s="572">
        <f>ROUND(SUM(H702:H704),4)</f>
        <v>0</v>
      </c>
      <c r="I705" s="614"/>
      <c r="J705" s="681"/>
    </row>
    <row r="706" spans="1:10" s="671" customFormat="1">
      <c r="A706" s="680"/>
      <c r="B706" s="554"/>
      <c r="C706" s="554"/>
      <c r="D706" s="596"/>
      <c r="E706" s="600" t="s">
        <v>495</v>
      </c>
      <c r="F706" s="601"/>
      <c r="G706" s="601"/>
      <c r="H706" s="602">
        <f>ROUND(SUM(H705,H698,H684,H673),4)</f>
        <v>21.67</v>
      </c>
      <c r="I706" s="614"/>
      <c r="J706" s="681"/>
    </row>
    <row r="707" spans="1:10" s="671" customFormat="1">
      <c r="A707" s="680"/>
      <c r="B707" s="554"/>
      <c r="C707" s="554"/>
      <c r="D707" s="596"/>
      <c r="E707" s="603" t="s">
        <v>177</v>
      </c>
      <c r="F707" s="604"/>
      <c r="G707" s="660">
        <f>(FORMATO!$C$37)</f>
        <v>0.2</v>
      </c>
      <c r="H707" s="602">
        <f>ROUND(H706*G707,4)</f>
        <v>4.3339999999999996</v>
      </c>
      <c r="I707" s="614"/>
      <c r="J707" s="681"/>
    </row>
    <row r="708" spans="1:10" s="671" customFormat="1">
      <c r="A708" s="680"/>
      <c r="B708" s="554"/>
      <c r="C708" s="554"/>
      <c r="D708" s="596"/>
      <c r="E708" s="603" t="s">
        <v>178</v>
      </c>
      <c r="F708" s="604"/>
      <c r="G708" s="605"/>
      <c r="H708" s="606"/>
      <c r="I708" s="614"/>
      <c r="J708" s="681"/>
    </row>
    <row r="709" spans="1:10" s="671" customFormat="1">
      <c r="A709" s="680"/>
      <c r="B709" s="554"/>
      <c r="C709" s="554"/>
      <c r="D709" s="596"/>
      <c r="E709" s="603" t="s">
        <v>496</v>
      </c>
      <c r="F709" s="607"/>
      <c r="G709" s="607"/>
      <c r="H709" s="606">
        <f>ROUND(SUM(H706:H707),4)</f>
        <v>26.004000000000001</v>
      </c>
      <c r="I709" s="614"/>
      <c r="J709" s="681"/>
    </row>
    <row r="710" spans="1:10" s="671" customFormat="1" ht="16.2" thickBot="1">
      <c r="A710" s="680"/>
      <c r="B710" s="754" t="str">
        <f>(FORMATO!$C$8)</f>
        <v>PAJAN, AGOSTO DE 2025</v>
      </c>
      <c r="C710" s="554"/>
      <c r="D710" s="596"/>
      <c r="E710" s="544" t="str">
        <f>+FORMATO!$J$18</f>
        <v>PRECIO SIN IVA</v>
      </c>
      <c r="F710" s="545"/>
      <c r="G710" s="545" t="s">
        <v>504</v>
      </c>
      <c r="H710" s="613">
        <f>ROUND(H709,2)</f>
        <v>26</v>
      </c>
      <c r="I710" s="614"/>
      <c r="J710" s="681"/>
    </row>
    <row r="711" spans="1:10" s="671" customFormat="1" ht="16.2" thickTop="1">
      <c r="A711" s="680"/>
      <c r="B711" s="754"/>
      <c r="C711" s="554"/>
      <c r="D711" s="666"/>
      <c r="E711" s="664"/>
      <c r="F711" s="663"/>
      <c r="G711" s="663"/>
      <c r="H711" s="665"/>
      <c r="I711" s="614"/>
      <c r="J711" s="681"/>
    </row>
    <row r="712" spans="1:10" s="650" customFormat="1" ht="15.6">
      <c r="A712" s="516"/>
      <c r="B712" s="524"/>
      <c r="C712" s="554"/>
      <c r="D712" s="666"/>
      <c r="E712" s="664"/>
      <c r="F712" s="663"/>
      <c r="G712" s="663"/>
      <c r="H712" s="665"/>
      <c r="I712" s="614"/>
      <c r="J712" s="652"/>
    </row>
    <row r="713" spans="1:10" s="650" customFormat="1" ht="15.6">
      <c r="A713" s="516"/>
      <c r="B713" s="524"/>
      <c r="C713" s="554"/>
      <c r="D713" s="666"/>
      <c r="E713" s="664"/>
      <c r="F713" s="663"/>
      <c r="G713" s="663"/>
      <c r="H713" s="665"/>
      <c r="I713" s="614"/>
      <c r="J713" s="652"/>
    </row>
    <row r="714" spans="1:10" s="650" customFormat="1" ht="15.6">
      <c r="A714" s="516"/>
      <c r="B714" s="524"/>
      <c r="C714" s="554"/>
      <c r="D714" s="666"/>
      <c r="E714" s="664"/>
      <c r="F714" s="663"/>
      <c r="G714" s="663"/>
      <c r="H714" s="665"/>
      <c r="I714" s="614"/>
      <c r="J714" s="652"/>
    </row>
    <row r="715" spans="1:10" s="671" customFormat="1">
      <c r="A715" s="546"/>
      <c r="B715" s="754"/>
      <c r="C715" s="653"/>
      <c r="D715" s="654"/>
      <c r="E715" s="655"/>
      <c r="F715" s="655"/>
      <c r="G715" s="655"/>
      <c r="H715" s="611"/>
      <c r="I715" s="614"/>
      <c r="J715" s="641"/>
    </row>
    <row r="716" spans="1:10" s="671" customFormat="1">
      <c r="A716" s="546"/>
      <c r="B716" s="870"/>
      <c r="C716" s="870"/>
      <c r="D716" s="870"/>
      <c r="E716" s="870"/>
      <c r="F716" s="870"/>
      <c r="G716" s="870"/>
      <c r="H716" s="870"/>
      <c r="I716" s="614"/>
      <c r="J716" s="681"/>
    </row>
    <row r="717" spans="1:10" s="671" customFormat="1">
      <c r="A717" s="553"/>
      <c r="B717" s="517"/>
      <c r="C717" s="517"/>
      <c r="D717" s="520"/>
      <c r="E717" s="517"/>
      <c r="F717" s="517"/>
      <c r="G717" s="517"/>
      <c r="H717" s="518"/>
      <c r="I717" s="614"/>
      <c r="J717" s="681"/>
    </row>
    <row r="718" spans="1:10" s="681" customFormat="1" ht="17.399999999999999">
      <c r="A718" s="680"/>
      <c r="B718" s="680"/>
      <c r="C718" s="871" t="s">
        <v>1891</v>
      </c>
      <c r="D718" s="871"/>
      <c r="E718" s="871"/>
      <c r="F718" s="871"/>
      <c r="G718" s="871"/>
      <c r="H718" s="680"/>
      <c r="I718" s="669"/>
    </row>
    <row r="719" spans="1:10" s="671" customFormat="1" ht="17.399999999999999">
      <c r="A719" s="680"/>
      <c r="B719" s="554"/>
      <c r="C719" s="872" t="s">
        <v>1892</v>
      </c>
      <c r="D719" s="872"/>
      <c r="E719" s="872"/>
      <c r="F719" s="872"/>
      <c r="G719" s="872"/>
      <c r="H719" s="680"/>
      <c r="I719" s="614"/>
      <c r="J719" s="681"/>
    </row>
    <row r="720" spans="1:10" s="671" customFormat="1" ht="14.4">
      <c r="A720" s="680"/>
      <c r="B720" s="554"/>
      <c r="C720" s="873"/>
      <c r="D720" s="873"/>
      <c r="E720" s="873"/>
      <c r="F720" s="873"/>
      <c r="G720" s="873"/>
      <c r="H720" s="680"/>
      <c r="I720" s="614"/>
      <c r="J720" s="681"/>
    </row>
    <row r="721" spans="1:10" s="671" customFormat="1" ht="13.8" thickBot="1">
      <c r="A721" s="680"/>
      <c r="B721" s="554"/>
      <c r="C721" s="554"/>
      <c r="D721" s="649"/>
      <c r="E721" s="554"/>
      <c r="F721" s="554"/>
      <c r="G721" s="554"/>
      <c r="H721" s="680"/>
      <c r="I721" s="614"/>
      <c r="J721" s="681"/>
    </row>
    <row r="722" spans="1:10" s="671" customFormat="1" ht="13.8" thickBot="1">
      <c r="A722" s="680"/>
      <c r="B722" s="754"/>
      <c r="C722" s="874" t="str">
        <f>+FORMATO!$J$13</f>
        <v>ANÁLISIS DE PRECIOS UNITARIOS</v>
      </c>
      <c r="D722" s="875" t="s">
        <v>687</v>
      </c>
      <c r="E722" s="875"/>
      <c r="F722" s="875"/>
      <c r="G722" s="675" t="str">
        <f>+FORMATO!$J$14</f>
        <v>ITEM</v>
      </c>
      <c r="H722" s="716">
        <f>+PRESUPUESTO!A26</f>
        <v>13</v>
      </c>
      <c r="I722" s="614"/>
      <c r="J722" s="681"/>
    </row>
    <row r="723" spans="1:10" s="671" customFormat="1">
      <c r="A723" s="522"/>
      <c r="B723" s="673" t="str">
        <f>FORMATO!$B$4</f>
        <v>RUBRO:</v>
      </c>
      <c r="C723" s="876" t="str">
        <f>+PRESUPUESTO!B26</f>
        <v>CERÁMICA EN PAREDES DE EXCELENTE CALIDAD</v>
      </c>
      <c r="D723" s="877"/>
      <c r="E723" s="877"/>
      <c r="F723" s="877"/>
      <c r="G723" s="675" t="str">
        <f>+FORMATO!$J$15</f>
        <v>UNIDAD</v>
      </c>
      <c r="H723" s="674" t="str">
        <f>+PRESUPUESTO!C26</f>
        <v>M2</v>
      </c>
      <c r="I723" s="614"/>
      <c r="J723" s="681"/>
    </row>
    <row r="724" spans="1:10" s="671" customFormat="1">
      <c r="A724" s="522"/>
      <c r="B724" s="673" t="str">
        <f>FORMATO!$B$5</f>
        <v>ELABORADO:</v>
      </c>
      <c r="C724" s="754">
        <f>(FORMATO!$C$5)</f>
        <v>0</v>
      </c>
      <c r="D724" s="656"/>
      <c r="E724" s="657"/>
      <c r="F724" s="657"/>
      <c r="G724" s="675" t="str">
        <f>+FORMATO!$J$16</f>
        <v>REND.</v>
      </c>
      <c r="H724" s="642">
        <f>+ROUND(8/16.11,4)</f>
        <v>0.49659999999999999</v>
      </c>
      <c r="I724" s="614"/>
      <c r="J724" s="681"/>
    </row>
    <row r="725" spans="1:10" s="671" customFormat="1">
      <c r="A725" s="525"/>
      <c r="B725" s="673" t="str">
        <f>FORMATO!$B$9</f>
        <v xml:space="preserve">PROYECTO: </v>
      </c>
      <c r="C725" s="878" t="str">
        <f>(FORMATO!C9)</f>
        <v>MANTENIMIENTO INTEGRAL DE LA COMPAÑIA DE CUERPO DE BOMBERO CASCOL PERTENECIENTE AL CANTON PAJAN</v>
      </c>
      <c r="D725" s="879"/>
      <c r="E725" s="879"/>
      <c r="F725" s="879"/>
      <c r="G725" s="879"/>
      <c r="H725" s="879"/>
      <c r="I725" s="622">
        <f>+H770</f>
        <v>24.1</v>
      </c>
      <c r="J725" s="641"/>
    </row>
    <row r="726" spans="1:10" s="671" customFormat="1" ht="13.8" thickBot="1">
      <c r="A726" s="522"/>
      <c r="B726" s="555" t="s">
        <v>689</v>
      </c>
      <c r="C726" s="555"/>
      <c r="D726" s="556"/>
      <c r="E726" s="557"/>
      <c r="F726" s="558"/>
      <c r="G726" s="558"/>
      <c r="H726" s="559"/>
      <c r="I726" s="614"/>
      <c r="J726" s="681"/>
    </row>
    <row r="727" spans="1:10" s="671" customFormat="1" ht="13.8" thickTop="1">
      <c r="A727" s="522"/>
      <c r="B727" s="560" t="s">
        <v>1133</v>
      </c>
      <c r="C727" s="755"/>
      <c r="D727" s="562" t="s">
        <v>1302</v>
      </c>
      <c r="E727" s="563" t="s">
        <v>1596</v>
      </c>
      <c r="F727" s="678" t="s">
        <v>1597</v>
      </c>
      <c r="G727" s="564" t="s">
        <v>1598</v>
      </c>
      <c r="H727" s="565" t="s">
        <v>1485</v>
      </c>
      <c r="I727" s="614"/>
      <c r="J727" s="640"/>
    </row>
    <row r="728" spans="1:10" s="671" customFormat="1">
      <c r="A728" s="522"/>
      <c r="B728" s="566"/>
      <c r="C728" s="567"/>
      <c r="D728" s="526" t="s">
        <v>499</v>
      </c>
      <c r="E728" s="527" t="s">
        <v>500</v>
      </c>
      <c r="F728" s="528" t="s">
        <v>501</v>
      </c>
      <c r="G728" s="528" t="s">
        <v>1599</v>
      </c>
      <c r="H728" s="529" t="s">
        <v>502</v>
      </c>
      <c r="I728" s="614"/>
      <c r="J728" s="681"/>
    </row>
    <row r="729" spans="1:10" s="671" customFormat="1">
      <c r="A729" s="676">
        <v>1600</v>
      </c>
      <c r="B729" s="568" t="s">
        <v>1632</v>
      </c>
      <c r="C729" s="754"/>
      <c r="D729" s="645"/>
      <c r="E729" s="535"/>
      <c r="F729" s="672"/>
      <c r="G729" s="533"/>
      <c r="H729" s="569">
        <f>ROUND(H744*0.05,3)</f>
        <v>0.32900000000000001</v>
      </c>
      <c r="I729" s="614"/>
      <c r="J729" s="681"/>
    </row>
    <row r="730" spans="1:10" s="671" customFormat="1">
      <c r="A730" s="676">
        <v>1498</v>
      </c>
      <c r="B730" s="530" t="str">
        <f>INDEX(MATERIALES!$D$5:$D$1604,A730)</f>
        <v>Cortadora eléctrica de ceramica</v>
      </c>
      <c r="C730" s="521"/>
      <c r="D730" s="531">
        <v>1</v>
      </c>
      <c r="E730" s="532">
        <f>INDEX(MATERIALES!$F$5:$F$1604,A730)</f>
        <v>1.25</v>
      </c>
      <c r="F730" s="459">
        <f>ROUND(E730*D730,3)</f>
        <v>1.25</v>
      </c>
      <c r="G730" s="535">
        <f>+H724</f>
        <v>0.49659999999999999</v>
      </c>
      <c r="H730" s="534">
        <f>ROUND(F730*G730,4)</f>
        <v>0.62080000000000002</v>
      </c>
      <c r="I730" s="614"/>
      <c r="J730" s="681"/>
    </row>
    <row r="731" spans="1:10" s="671" customFormat="1">
      <c r="A731" s="676">
        <v>1600</v>
      </c>
      <c r="B731" s="530">
        <f>INDEX(MATERIALES!$D$5:$D$1604,A731)</f>
        <v>0</v>
      </c>
      <c r="C731" s="521"/>
      <c r="D731" s="531"/>
      <c r="E731" s="532">
        <f>INDEX(MATERIALES!$F$5:$F$1604,A731)</f>
        <v>0</v>
      </c>
      <c r="F731" s="459">
        <f>ROUND(E731*D731,3)</f>
        <v>0</v>
      </c>
      <c r="G731" s="535"/>
      <c r="H731" s="570">
        <f>ROUND(F731*G731,3)</f>
        <v>0</v>
      </c>
      <c r="I731" s="614"/>
      <c r="J731" s="681"/>
    </row>
    <row r="732" spans="1:10" s="671" customFormat="1">
      <c r="A732" s="676">
        <v>1600</v>
      </c>
      <c r="B732" s="530">
        <f>INDEX(MATERIALES!$D$5:$D$1604,A732)</f>
        <v>0</v>
      </c>
      <c r="C732" s="521"/>
      <c r="D732" s="531"/>
      <c r="E732" s="532">
        <f>INDEX(MATERIALES!$F$5:$F$1604,A732)</f>
        <v>0</v>
      </c>
      <c r="F732" s="459">
        <f>ROUND(E732*D732,3)</f>
        <v>0</v>
      </c>
      <c r="G732" s="535"/>
      <c r="H732" s="570">
        <f>ROUND(F732*G732,3)</f>
        <v>0</v>
      </c>
      <c r="I732" s="614"/>
      <c r="J732" s="681"/>
    </row>
    <row r="733" spans="1:10" s="671" customFormat="1">
      <c r="A733" s="676">
        <v>1600</v>
      </c>
      <c r="B733" s="571" t="s">
        <v>1348</v>
      </c>
      <c r="C733" s="754"/>
      <c r="D733" s="645">
        <v>0</v>
      </c>
      <c r="E733" s="535"/>
      <c r="F733" s="672">
        <f>ROUND(E733*D733,3)</f>
        <v>0</v>
      </c>
      <c r="G733" s="536">
        <v>0</v>
      </c>
      <c r="H733" s="572">
        <f>ROUND(SUM(H729:H732),4)</f>
        <v>0.94979999999999998</v>
      </c>
      <c r="I733" s="614"/>
      <c r="J733" s="681"/>
    </row>
    <row r="734" spans="1:10" s="671" customFormat="1">
      <c r="A734" s="676"/>
      <c r="B734" s="573" t="s">
        <v>1135</v>
      </c>
      <c r="C734" s="574"/>
      <c r="D734" s="575"/>
      <c r="E734" s="576"/>
      <c r="F734" s="577"/>
      <c r="G734" s="578"/>
      <c r="H734" s="579"/>
      <c r="I734" s="614"/>
      <c r="J734" s="681"/>
    </row>
    <row r="735" spans="1:10" s="671" customFormat="1">
      <c r="A735" s="676"/>
      <c r="B735" s="580" t="s">
        <v>1133</v>
      </c>
      <c r="C735" s="581"/>
      <c r="D735" s="582" t="s">
        <v>1302</v>
      </c>
      <c r="E735" s="583" t="s">
        <v>961</v>
      </c>
      <c r="F735" s="583" t="s">
        <v>1597</v>
      </c>
      <c r="G735" s="584" t="s">
        <v>1598</v>
      </c>
      <c r="H735" s="585" t="s">
        <v>1485</v>
      </c>
      <c r="I735" s="614"/>
      <c r="J735" s="681"/>
    </row>
    <row r="736" spans="1:10" s="671" customFormat="1">
      <c r="A736" s="676"/>
      <c r="B736" s="566"/>
      <c r="C736" s="567"/>
      <c r="D736" s="526" t="s">
        <v>499</v>
      </c>
      <c r="E736" s="528" t="s">
        <v>500</v>
      </c>
      <c r="F736" s="528" t="s">
        <v>501</v>
      </c>
      <c r="G736" s="528" t="s">
        <v>1599</v>
      </c>
      <c r="H736" s="529" t="s">
        <v>502</v>
      </c>
      <c r="I736" s="614"/>
      <c r="J736" s="681"/>
    </row>
    <row r="737" spans="1:10" s="671" customFormat="1">
      <c r="A737" s="676">
        <v>3</v>
      </c>
      <c r="B737" s="568" t="str">
        <f>INDEX('[2]MANO DE OBRA'!$C$5:$C$38,A737)</f>
        <v>Albañil  (estr.ocp. D2) cat III</v>
      </c>
      <c r="C737" s="586"/>
      <c r="D737" s="646">
        <v>1</v>
      </c>
      <c r="E737" s="537">
        <f>INDEX('MANO DE OBRA'!$F$5:$F$38,A737)</f>
        <v>4.28</v>
      </c>
      <c r="F737" s="616">
        <f>ROUND(E737*D737,4)</f>
        <v>4.28</v>
      </c>
      <c r="G737" s="538">
        <f>+H724</f>
        <v>0.49659999999999999</v>
      </c>
      <c r="H737" s="569">
        <f>ROUND(F737*G737,3)</f>
        <v>2.125</v>
      </c>
      <c r="I737" s="614"/>
      <c r="J737" s="681"/>
    </row>
    <row r="738" spans="1:10" s="671" customFormat="1">
      <c r="A738" s="676">
        <v>1</v>
      </c>
      <c r="B738" s="568" t="str">
        <f>INDEX('[2]MANO DE OBRA'!$C$5:$C$38,A738)</f>
        <v>Peon  (estr.ocp. E2)</v>
      </c>
      <c r="C738" s="586"/>
      <c r="D738" s="646">
        <v>1</v>
      </c>
      <c r="E738" s="532">
        <f>INDEX('MANO DE OBRA'!$F$5:$F$38,A738)</f>
        <v>4.2300000000000004</v>
      </c>
      <c r="F738" s="616">
        <f>ROUND(E738*D738,4)</f>
        <v>4.2300000000000004</v>
      </c>
      <c r="G738" s="535">
        <f>H724</f>
        <v>0.49659999999999999</v>
      </c>
      <c r="H738" s="569">
        <f>ROUND(F738*G738,3)</f>
        <v>2.101</v>
      </c>
      <c r="I738" s="614"/>
      <c r="J738" s="681"/>
    </row>
    <row r="739" spans="1:10" s="671" customFormat="1">
      <c r="A739" s="676">
        <v>11</v>
      </c>
      <c r="B739" s="568" t="str">
        <f>INDEX('[2]MANO DE OBRA'!$C$5:$C$38,A739)</f>
        <v>Maestro   (estr.ocp. C1)</v>
      </c>
      <c r="C739" s="586"/>
      <c r="D739" s="646">
        <v>1</v>
      </c>
      <c r="E739" s="532">
        <f>INDEX('MANO DE OBRA'!$F$5:$F$38,A739)</f>
        <v>4.75</v>
      </c>
      <c r="F739" s="616">
        <f>ROUND(E739*D739,4)</f>
        <v>4.75</v>
      </c>
      <c r="G739" s="535">
        <f>+G738</f>
        <v>0.49659999999999999</v>
      </c>
      <c r="H739" s="569">
        <f>ROUND(F739*G739,3)</f>
        <v>2.359</v>
      </c>
      <c r="I739" s="614"/>
      <c r="J739" s="681"/>
    </row>
    <row r="740" spans="1:10" s="671" customFormat="1">
      <c r="A740" s="676">
        <v>34</v>
      </c>
      <c r="B740" s="568">
        <f>INDEX('[2]MANO DE OBRA'!$C$5:$C$38,A740)</f>
        <v>0</v>
      </c>
      <c r="C740" s="586"/>
      <c r="D740" s="646"/>
      <c r="E740" s="532">
        <f>INDEX('MANO DE OBRA'!$F$5:$F$38,A740)</f>
        <v>0</v>
      </c>
      <c r="F740" s="616">
        <f>ROUND(E740*D740,4)</f>
        <v>0</v>
      </c>
      <c r="G740" s="535"/>
      <c r="H740" s="569">
        <f>ROUND(F740*G740,3)</f>
        <v>0</v>
      </c>
      <c r="I740" s="614"/>
      <c r="J740" s="681"/>
    </row>
    <row r="741" spans="1:10" s="671" customFormat="1">
      <c r="A741" s="676">
        <v>34</v>
      </c>
      <c r="B741" s="568">
        <f>INDEX('[2]MANO DE OBRA'!$C$5:$C$38,A741)</f>
        <v>0</v>
      </c>
      <c r="C741" s="586"/>
      <c r="D741" s="646"/>
      <c r="E741" s="532">
        <f>INDEX('MANO DE OBRA'!$F$5:$F$38,A741)</f>
        <v>0</v>
      </c>
      <c r="F741" s="616">
        <f>ROUND(E741*D741,4)</f>
        <v>0</v>
      </c>
      <c r="G741" s="535"/>
      <c r="H741" s="569">
        <f>ROUND(F741*G741,4)</f>
        <v>0</v>
      </c>
      <c r="I741" s="614"/>
      <c r="J741" s="681"/>
    </row>
    <row r="742" spans="1:10" s="671" customFormat="1">
      <c r="A742" s="676">
        <v>34</v>
      </c>
      <c r="B742" s="568"/>
      <c r="C742" s="586"/>
      <c r="D742" s="647"/>
      <c r="E742" s="535"/>
      <c r="F742" s="616"/>
      <c r="G742" s="535"/>
      <c r="H742" s="569">
        <f>ROUND(F742*G742,4)</f>
        <v>0</v>
      </c>
      <c r="I742" s="614"/>
      <c r="J742" s="681"/>
    </row>
    <row r="743" spans="1:10" s="671" customFormat="1">
      <c r="A743" s="676">
        <v>34</v>
      </c>
      <c r="B743" s="568"/>
      <c r="C743" s="586"/>
      <c r="D743" s="647"/>
      <c r="E743" s="535"/>
      <c r="F743" s="616"/>
      <c r="G743" s="535"/>
      <c r="H743" s="569">
        <f>ROUND(F743*G743,4)</f>
        <v>0</v>
      </c>
      <c r="I743" s="614"/>
      <c r="J743" s="681"/>
    </row>
    <row r="744" spans="1:10" s="671" customFormat="1">
      <c r="A744" s="676">
        <v>34</v>
      </c>
      <c r="B744" s="571" t="s">
        <v>1202</v>
      </c>
      <c r="C744" s="754"/>
      <c r="D744" s="617">
        <v>0</v>
      </c>
      <c r="E744" s="536"/>
      <c r="F744" s="616">
        <f>ROUND(E744*D744,3)</f>
        <v>0</v>
      </c>
      <c r="G744" s="536">
        <v>0</v>
      </c>
      <c r="H744" s="572">
        <f>ROUND(SUM(H737:H743),4)</f>
        <v>6.585</v>
      </c>
      <c r="I744" s="614"/>
      <c r="J744" s="681"/>
    </row>
    <row r="745" spans="1:10" s="671" customFormat="1">
      <c r="A745" s="676"/>
      <c r="B745" s="573" t="s">
        <v>493</v>
      </c>
      <c r="C745" s="587"/>
      <c r="D745" s="588"/>
      <c r="E745" s="576"/>
      <c r="F745" s="577"/>
      <c r="G745" s="578"/>
      <c r="H745" s="579"/>
      <c r="I745" s="614"/>
      <c r="J745" s="681"/>
    </row>
    <row r="746" spans="1:10" s="671" customFormat="1">
      <c r="A746" s="676"/>
      <c r="B746" s="580" t="s">
        <v>1133</v>
      </c>
      <c r="C746" s="581"/>
      <c r="D746" s="649"/>
      <c r="E746" s="583" t="s">
        <v>1600</v>
      </c>
      <c r="F746" s="583" t="s">
        <v>1302</v>
      </c>
      <c r="G746" s="583" t="s">
        <v>960</v>
      </c>
      <c r="H746" s="585" t="s">
        <v>1485</v>
      </c>
      <c r="I746" s="614"/>
      <c r="J746" s="681"/>
    </row>
    <row r="747" spans="1:10" s="671" customFormat="1">
      <c r="A747" s="676"/>
      <c r="B747" s="566"/>
      <c r="C747" s="567"/>
      <c r="D747" s="589"/>
      <c r="E747" s="590"/>
      <c r="F747" s="527" t="s">
        <v>499</v>
      </c>
      <c r="G747" s="528" t="s">
        <v>500</v>
      </c>
      <c r="H747" s="529" t="s">
        <v>501</v>
      </c>
      <c r="I747" s="614"/>
      <c r="J747" s="681"/>
    </row>
    <row r="748" spans="1:10" s="671" customFormat="1">
      <c r="A748" s="623">
        <v>1197</v>
      </c>
      <c r="B748" s="658" t="str">
        <f>INDEX(MATERIALES!$D$5:$D$1604,A748)</f>
        <v>Mortero adhesivo modificado con polimeros</v>
      </c>
      <c r="C748" s="591"/>
      <c r="D748" s="592"/>
      <c r="E748" s="677" t="str">
        <f>INDEX([2]MATERIALES!$E$5:$E$1604,A748)</f>
        <v>kg</v>
      </c>
      <c r="F748" s="679">
        <v>8.3330000000000002</v>
      </c>
      <c r="G748" s="535">
        <f>INDEX([2]MATERIALES!$F$5:$F$1604,A748)</f>
        <v>0.26800000000000002</v>
      </c>
      <c r="H748" s="593">
        <f>ROUND(F748*G748,4)</f>
        <v>2.2332000000000001</v>
      </c>
      <c r="I748" s="614"/>
      <c r="J748" s="681"/>
    </row>
    <row r="749" spans="1:10" s="671" customFormat="1">
      <c r="A749" s="623">
        <v>1478</v>
      </c>
      <c r="B749" s="658" t="str">
        <f>INDEX(MATERIALES!$D$5:$D$1604,A749)</f>
        <v>Separadores de ceramica</v>
      </c>
      <c r="C749" s="591"/>
      <c r="D749" s="592"/>
      <c r="E749" s="677" t="str">
        <f>INDEX([2]MATERIALES!$E$5:$E$1604,A749)</f>
        <v>u</v>
      </c>
      <c r="F749" s="679">
        <v>8</v>
      </c>
      <c r="G749" s="535">
        <f>INDEX([2]MATERIALES!$F$5:$F$1604,A749)</f>
        <v>0.02</v>
      </c>
      <c r="H749" s="593">
        <f>ROUND(F749*G749,4)</f>
        <v>0.16</v>
      </c>
      <c r="I749" s="614"/>
      <c r="J749" s="681"/>
    </row>
    <row r="750" spans="1:10" s="671" customFormat="1">
      <c r="A750" s="623">
        <v>310</v>
      </c>
      <c r="B750" s="658" t="str">
        <f>INDEX(MATERIALES!$D$5:$D$1604,A750)</f>
        <v>Porcelana en polvo (blanca)</v>
      </c>
      <c r="C750" s="591"/>
      <c r="D750" s="592"/>
      <c r="E750" s="677" t="str">
        <f>INDEX([2]MATERIALES!$E$5:$E$1604,A750)</f>
        <v>lb</v>
      </c>
      <c r="F750" s="679">
        <v>1</v>
      </c>
      <c r="G750" s="535">
        <f>INDEX([2]MATERIALES!$F$5:$F$1604,A750)</f>
        <v>0.53</v>
      </c>
      <c r="H750" s="593">
        <f>ROUND(F750*G750,4)</f>
        <v>0.53</v>
      </c>
      <c r="I750" s="614"/>
      <c r="J750" s="681"/>
    </row>
    <row r="751" spans="1:10" s="671" customFormat="1">
      <c r="A751" s="623">
        <v>1429</v>
      </c>
      <c r="B751" s="658" t="s">
        <v>1814</v>
      </c>
      <c r="C751" s="591"/>
      <c r="D751" s="592"/>
      <c r="E751" s="677" t="str">
        <f>INDEX([2]MATERIALES!$E$5:$E$1604,A751)</f>
        <v>m2</v>
      </c>
      <c r="F751" s="679">
        <v>1.05</v>
      </c>
      <c r="G751" s="535">
        <f>INDEX([2]MATERIALES!$F$5:$F$1604,A751)</f>
        <v>9.17</v>
      </c>
      <c r="H751" s="593">
        <f>ROUND(F751*G751,4)</f>
        <v>9.6285000000000007</v>
      </c>
      <c r="I751" s="614"/>
      <c r="J751" s="681"/>
    </row>
    <row r="752" spans="1:10" s="671" customFormat="1">
      <c r="A752" s="623">
        <v>1600</v>
      </c>
      <c r="B752" s="658">
        <f>INDEX(MATERIALES!$D$5:$D$1604,A752)</f>
        <v>0</v>
      </c>
      <c r="C752" s="591"/>
      <c r="D752" s="592"/>
      <c r="E752" s="677">
        <f>INDEX([2]MATERIALES!$E$5:$E$1604,A752)</f>
        <v>0</v>
      </c>
      <c r="F752" s="679"/>
      <c r="G752" s="535">
        <f>INDEX([2]MATERIALES!$F$5:$F$1604,A752)</f>
        <v>0</v>
      </c>
      <c r="H752" s="593">
        <f>ROUND(F752*G752,4)</f>
        <v>0</v>
      </c>
      <c r="I752" s="614"/>
      <c r="J752" s="681"/>
    </row>
    <row r="753" spans="1:10" s="671" customFormat="1" ht="13.5" customHeight="1">
      <c r="A753" s="623">
        <v>1600</v>
      </c>
      <c r="B753" s="658">
        <f>INDEX(MATERIALES!$D$5:$D$1604,A753)</f>
        <v>0</v>
      </c>
      <c r="C753" s="591"/>
      <c r="D753" s="592"/>
      <c r="E753" s="677">
        <f>INDEX([2]MATERIALES!$E$5:$E$1604,A753)</f>
        <v>0</v>
      </c>
      <c r="F753" s="679"/>
      <c r="G753" s="535">
        <f>INDEX([2]MATERIALES!$F$5:$F$1604,A753)</f>
        <v>0</v>
      </c>
      <c r="H753" s="593">
        <f>ROUND(F753*G753,3)</f>
        <v>0</v>
      </c>
      <c r="I753" s="614"/>
      <c r="J753" s="681"/>
    </row>
    <row r="754" spans="1:10" s="671" customFormat="1">
      <c r="A754" s="623">
        <v>1600</v>
      </c>
      <c r="B754" s="658">
        <f>INDEX(MATERIALES!$D$5:$D$1604,A754)</f>
        <v>0</v>
      </c>
      <c r="C754" s="591"/>
      <c r="D754" s="592"/>
      <c r="E754" s="677">
        <f>INDEX([2]MATERIALES!$E$5:$E$1604,A754)</f>
        <v>0</v>
      </c>
      <c r="F754" s="679"/>
      <c r="G754" s="535">
        <f>INDEX([2]MATERIALES!$F$5:$F$1604,A754)</f>
        <v>0</v>
      </c>
      <c r="H754" s="593">
        <f>ROUND(F754*G754,3)</f>
        <v>0</v>
      </c>
      <c r="I754" s="614"/>
      <c r="J754" s="681"/>
    </row>
    <row r="755" spans="1:10" s="671" customFormat="1">
      <c r="A755" s="623">
        <v>1600</v>
      </c>
      <c r="B755" s="658">
        <f>INDEX(MATERIALES!$D$5:$D$1604,A755)</f>
        <v>0</v>
      </c>
      <c r="C755" s="591"/>
      <c r="D755" s="592"/>
      <c r="E755" s="677">
        <f>INDEX([2]MATERIALES!$E$5:$E$1604,A755)</f>
        <v>0</v>
      </c>
      <c r="F755" s="679"/>
      <c r="G755" s="535">
        <f>INDEX([2]MATERIALES!$F$5:$F$1604,A755)</f>
        <v>0</v>
      </c>
      <c r="H755" s="593">
        <f>ROUND(F755*G755,3)</f>
        <v>0</v>
      </c>
      <c r="I755" s="614"/>
      <c r="J755" s="681"/>
    </row>
    <row r="756" spans="1:10" s="671" customFormat="1">
      <c r="A756" s="623">
        <v>1600</v>
      </c>
      <c r="B756" s="658">
        <f>INDEX(MATERIALES!$D$5:$D$1604,A756)</f>
        <v>0</v>
      </c>
      <c r="C756" s="591"/>
      <c r="D756" s="592"/>
      <c r="E756" s="677">
        <f>INDEX([2]MATERIALES!$E$5:$E$1604,A756)</f>
        <v>0</v>
      </c>
      <c r="F756" s="679"/>
      <c r="G756" s="535">
        <f>INDEX([2]MATERIALES!$F$5:$F$1604,A756)</f>
        <v>0</v>
      </c>
      <c r="H756" s="593">
        <f>ROUND(F756*G756,3)</f>
        <v>0</v>
      </c>
      <c r="I756" s="614"/>
      <c r="J756" s="681"/>
    </row>
    <row r="757" spans="1:10" s="671" customFormat="1">
      <c r="A757" s="623">
        <v>1600</v>
      </c>
      <c r="B757" s="658">
        <f>INDEX(MATERIALES!$D$5:$D$1604,A757)</f>
        <v>0</v>
      </c>
      <c r="C757" s="591"/>
      <c r="D757" s="592"/>
      <c r="E757" s="677">
        <f>INDEX([2]MATERIALES!$E$5:$E$1604,A757)</f>
        <v>0</v>
      </c>
      <c r="F757" s="679"/>
      <c r="G757" s="535">
        <f>INDEX([2]MATERIALES!$F$5:$F$1604,A757)</f>
        <v>0</v>
      </c>
      <c r="H757" s="593">
        <f>ROUND(F757*G757,3)</f>
        <v>0</v>
      </c>
      <c r="I757" s="614"/>
      <c r="J757" s="681"/>
    </row>
    <row r="758" spans="1:10" s="671" customFormat="1">
      <c r="A758" s="676"/>
      <c r="B758" s="571" t="s">
        <v>1349</v>
      </c>
      <c r="C758" s="754"/>
      <c r="D758" s="594">
        <v>0</v>
      </c>
      <c r="E758" s="677"/>
      <c r="F758" s="672"/>
      <c r="G758" s="536">
        <v>0</v>
      </c>
      <c r="H758" s="572">
        <f>ROUND(SUM(H748:H757),4)</f>
        <v>12.5517</v>
      </c>
      <c r="I758" s="614"/>
      <c r="J758" s="681"/>
    </row>
    <row r="759" spans="1:10" s="671" customFormat="1">
      <c r="A759" s="676"/>
      <c r="B759" s="573" t="s">
        <v>494</v>
      </c>
      <c r="C759" s="587"/>
      <c r="D759" s="588"/>
      <c r="E759" s="576"/>
      <c r="F759" s="577"/>
      <c r="G759" s="578"/>
      <c r="H759" s="579"/>
      <c r="I759" s="614"/>
      <c r="J759" s="681"/>
    </row>
    <row r="760" spans="1:10" s="671" customFormat="1">
      <c r="A760" s="676"/>
      <c r="B760" s="580" t="s">
        <v>1133</v>
      </c>
      <c r="C760" s="581"/>
      <c r="D760" s="649"/>
      <c r="E760" s="582" t="s">
        <v>1600</v>
      </c>
      <c r="F760" s="582" t="s">
        <v>1302</v>
      </c>
      <c r="G760" s="582" t="s">
        <v>1596</v>
      </c>
      <c r="H760" s="585" t="s">
        <v>1485</v>
      </c>
      <c r="I760" s="614"/>
      <c r="J760" s="681"/>
    </row>
    <row r="761" spans="1:10" s="671" customFormat="1">
      <c r="A761" s="676"/>
      <c r="B761" s="566"/>
      <c r="C761" s="567"/>
      <c r="D761" s="589"/>
      <c r="E761" s="595"/>
      <c r="F761" s="539" t="s">
        <v>499</v>
      </c>
      <c r="G761" s="526" t="s">
        <v>500</v>
      </c>
      <c r="H761" s="529" t="s">
        <v>501</v>
      </c>
      <c r="I761" s="614"/>
      <c r="J761" s="681"/>
    </row>
    <row r="762" spans="1:10" s="671" customFormat="1">
      <c r="A762" s="676">
        <v>20</v>
      </c>
      <c r="B762" s="540">
        <f>INDEX('MANO DE OBRA'!$C$41:$C$60,A762)</f>
        <v>0</v>
      </c>
      <c r="C762" s="521"/>
      <c r="D762" s="541"/>
      <c r="E762" s="531">
        <f>INDEX('MANO DE OBRA'!$B$41:$B$60,A762)</f>
        <v>0</v>
      </c>
      <c r="F762" s="542"/>
      <c r="G762" s="542">
        <f>INDEX('MANO DE OBRA'!$F$41:$F$60,A762)</f>
        <v>0</v>
      </c>
      <c r="H762" s="460">
        <f>F762*G762</f>
        <v>0</v>
      </c>
      <c r="I762" s="614"/>
      <c r="J762" s="681"/>
    </row>
    <row r="763" spans="1:10" s="671" customFormat="1">
      <c r="A763" s="676">
        <v>20</v>
      </c>
      <c r="B763" s="540">
        <f>INDEX('MANO DE OBRA'!$C$41:$C$60,A763)</f>
        <v>0</v>
      </c>
      <c r="C763" s="521"/>
      <c r="D763" s="541"/>
      <c r="E763" s="531">
        <f>INDEX('MANO DE OBRA'!$B$41:$B$60,A763)</f>
        <v>0</v>
      </c>
      <c r="F763" s="542"/>
      <c r="G763" s="542">
        <f>INDEX('MANO DE OBRA'!$F$41:$F$60,A763)</f>
        <v>0</v>
      </c>
      <c r="H763" s="543">
        <f>ROUND(F763*G763,3)</f>
        <v>0</v>
      </c>
      <c r="I763" s="614"/>
      <c r="J763" s="681"/>
    </row>
    <row r="764" spans="1:10" s="671" customFormat="1">
      <c r="A764" s="676">
        <v>20</v>
      </c>
      <c r="B764" s="540">
        <f>INDEX('MANO DE OBRA'!$C$41:$C$60,A764)</f>
        <v>0</v>
      </c>
      <c r="C764" s="521"/>
      <c r="D764" s="541"/>
      <c r="E764" s="531">
        <f>INDEX('MANO DE OBRA'!$B$41:$B$60,A764)</f>
        <v>0</v>
      </c>
      <c r="F764" s="542"/>
      <c r="G764" s="542">
        <f>INDEX('MANO DE OBRA'!$F$41:$F$60,A764)</f>
        <v>0</v>
      </c>
      <c r="H764" s="543">
        <f>ROUND(F764*G764,3)</f>
        <v>0</v>
      </c>
      <c r="I764" s="614"/>
      <c r="J764" s="681"/>
    </row>
    <row r="765" spans="1:10" s="671" customFormat="1">
      <c r="A765" s="680"/>
      <c r="B765" s="571" t="s">
        <v>1350</v>
      </c>
      <c r="C765" s="597"/>
      <c r="D765" s="659"/>
      <c r="E765" s="598"/>
      <c r="F765" s="599"/>
      <c r="G765" s="590"/>
      <c r="H765" s="572">
        <f>ROUND(SUM(H762:H764),4)</f>
        <v>0</v>
      </c>
      <c r="I765" s="614"/>
      <c r="J765" s="681"/>
    </row>
    <row r="766" spans="1:10" s="671" customFormat="1">
      <c r="A766" s="680"/>
      <c r="B766" s="554"/>
      <c r="C766" s="554"/>
      <c r="D766" s="596"/>
      <c r="E766" s="600" t="s">
        <v>495</v>
      </c>
      <c r="F766" s="601"/>
      <c r="G766" s="601"/>
      <c r="H766" s="602">
        <f>ROUND(SUM(H765,H758,H744,H733),4)</f>
        <v>20.086500000000001</v>
      </c>
      <c r="I766" s="614"/>
      <c r="J766" s="681"/>
    </row>
    <row r="767" spans="1:10" s="671" customFormat="1">
      <c r="A767" s="680"/>
      <c r="B767" s="554"/>
      <c r="C767" s="554"/>
      <c r="D767" s="596"/>
      <c r="E767" s="603" t="s">
        <v>177</v>
      </c>
      <c r="F767" s="604"/>
      <c r="G767" s="660">
        <f>(FORMATO!$C$37)</f>
        <v>0.2</v>
      </c>
      <c r="H767" s="602">
        <f>ROUND(H766*G767,4)</f>
        <v>4.0172999999999996</v>
      </c>
      <c r="I767" s="614"/>
      <c r="J767" s="681"/>
    </row>
    <row r="768" spans="1:10" s="671" customFormat="1">
      <c r="A768" s="680"/>
      <c r="B768" s="554"/>
      <c r="C768" s="554"/>
      <c r="D768" s="596"/>
      <c r="E768" s="603" t="s">
        <v>178</v>
      </c>
      <c r="F768" s="604"/>
      <c r="G768" s="605"/>
      <c r="H768" s="606"/>
      <c r="I768" s="614"/>
      <c r="J768" s="681"/>
    </row>
    <row r="769" spans="1:10" s="671" customFormat="1">
      <c r="A769" s="680"/>
      <c r="B769" s="554"/>
      <c r="C769" s="554"/>
      <c r="D769" s="596"/>
      <c r="E769" s="603" t="s">
        <v>496</v>
      </c>
      <c r="F769" s="607"/>
      <c r="G769" s="607"/>
      <c r="H769" s="606">
        <f>ROUND(SUM(H766:H767),4)</f>
        <v>24.1038</v>
      </c>
      <c r="I769" s="614"/>
      <c r="J769" s="681"/>
    </row>
    <row r="770" spans="1:10" s="671" customFormat="1" ht="16.2" thickBot="1">
      <c r="A770" s="680"/>
      <c r="B770" s="754" t="str">
        <f>(FORMATO!$C$8)</f>
        <v>PAJAN, AGOSTO DE 2025</v>
      </c>
      <c r="C770" s="554"/>
      <c r="D770" s="596"/>
      <c r="E770" s="544" t="str">
        <f>+FORMATO!$J$18</f>
        <v>PRECIO SIN IVA</v>
      </c>
      <c r="F770" s="545"/>
      <c r="G770" s="545" t="s">
        <v>504</v>
      </c>
      <c r="H770" s="613">
        <f>ROUND(H769,2)</f>
        <v>24.1</v>
      </c>
      <c r="I770" s="614"/>
      <c r="J770" s="681"/>
    </row>
    <row r="771" spans="1:10" s="671" customFormat="1" ht="16.2" thickTop="1">
      <c r="A771" s="680"/>
      <c r="B771" s="754"/>
      <c r="C771" s="554"/>
      <c r="D771" s="666"/>
      <c r="E771" s="664"/>
      <c r="F771" s="663"/>
      <c r="G771" s="663"/>
      <c r="H771" s="665"/>
      <c r="I771" s="614"/>
      <c r="J771" s="681"/>
    </row>
    <row r="772" spans="1:10" s="671" customFormat="1" ht="15.6">
      <c r="A772" s="680"/>
      <c r="B772" s="754"/>
      <c r="C772" s="554"/>
      <c r="D772" s="666"/>
      <c r="E772" s="664"/>
      <c r="F772" s="663"/>
      <c r="G772" s="663"/>
      <c r="H772" s="665"/>
      <c r="I772" s="614"/>
      <c r="J772" s="681"/>
    </row>
    <row r="773" spans="1:10" s="671" customFormat="1" ht="15.6">
      <c r="A773" s="680"/>
      <c r="B773" s="754"/>
      <c r="C773" s="554"/>
      <c r="D773" s="666"/>
      <c r="E773" s="664"/>
      <c r="F773" s="663"/>
      <c r="G773" s="663"/>
      <c r="H773" s="665"/>
      <c r="I773" s="614"/>
      <c r="J773" s="681"/>
    </row>
    <row r="774" spans="1:10" s="671" customFormat="1" ht="15.6">
      <c r="A774" s="680"/>
      <c r="B774" s="754"/>
      <c r="C774" s="554"/>
      <c r="D774" s="666"/>
      <c r="E774" s="664"/>
      <c r="F774" s="663"/>
      <c r="G774" s="663"/>
      <c r="H774" s="665"/>
      <c r="I774" s="614"/>
      <c r="J774" s="681"/>
    </row>
    <row r="775" spans="1:10" s="671" customFormat="1">
      <c r="A775" s="546"/>
      <c r="B775" s="754"/>
      <c r="C775" s="653"/>
      <c r="D775" s="654"/>
      <c r="E775" s="655"/>
      <c r="F775" s="655"/>
      <c r="G775" s="655"/>
      <c r="H775" s="611"/>
      <c r="I775" s="614"/>
      <c r="J775" s="641"/>
    </row>
    <row r="776" spans="1:10" s="671" customFormat="1">
      <c r="A776" s="546"/>
      <c r="B776" s="870"/>
      <c r="C776" s="870"/>
      <c r="D776" s="870"/>
      <c r="E776" s="870"/>
      <c r="F776" s="870"/>
      <c r="G776" s="870"/>
      <c r="H776" s="870"/>
      <c r="I776" s="614"/>
      <c r="J776" s="681"/>
    </row>
    <row r="777" spans="1:10" s="671" customFormat="1">
      <c r="A777" s="553"/>
      <c r="B777" s="517"/>
      <c r="C777" s="517"/>
      <c r="D777" s="520"/>
      <c r="E777" s="517"/>
      <c r="F777" s="517"/>
      <c r="G777" s="517"/>
      <c r="H777" s="518"/>
      <c r="I777" s="614"/>
      <c r="J777" s="681"/>
    </row>
    <row r="778" spans="1:10" s="681" customFormat="1" ht="17.399999999999999">
      <c r="A778" s="680"/>
      <c r="B778" s="680"/>
      <c r="C778" s="871" t="s">
        <v>1891</v>
      </c>
      <c r="D778" s="871"/>
      <c r="E778" s="871"/>
      <c r="F778" s="871"/>
      <c r="G778" s="871"/>
      <c r="H778" s="680"/>
      <c r="I778" s="669"/>
    </row>
    <row r="779" spans="1:10" s="671" customFormat="1" ht="17.399999999999999">
      <c r="A779" s="680"/>
      <c r="B779" s="554"/>
      <c r="C779" s="872" t="s">
        <v>1892</v>
      </c>
      <c r="D779" s="872"/>
      <c r="E779" s="872"/>
      <c r="F779" s="872"/>
      <c r="G779" s="872"/>
      <c r="H779" s="680"/>
      <c r="I779" s="614"/>
      <c r="J779" s="681"/>
    </row>
    <row r="780" spans="1:10" s="671" customFormat="1" ht="14.4">
      <c r="A780" s="680"/>
      <c r="B780" s="554"/>
      <c r="C780" s="873"/>
      <c r="D780" s="873"/>
      <c r="E780" s="873"/>
      <c r="F780" s="873"/>
      <c r="G780" s="873"/>
      <c r="H780" s="680"/>
      <c r="I780" s="614"/>
      <c r="J780" s="681"/>
    </row>
    <row r="781" spans="1:10" s="671" customFormat="1" ht="13.8" thickBot="1">
      <c r="A781" s="680"/>
      <c r="B781" s="554"/>
      <c r="C781" s="554"/>
      <c r="D781" s="649"/>
      <c r="E781" s="554"/>
      <c r="F781" s="554"/>
      <c r="G781" s="554"/>
      <c r="H781" s="680"/>
      <c r="I781" s="614"/>
      <c r="J781" s="681"/>
    </row>
    <row r="782" spans="1:10" s="671" customFormat="1" ht="13.8" thickBot="1">
      <c r="A782" s="680"/>
      <c r="B782" s="754"/>
      <c r="C782" s="874" t="str">
        <f>+FORMATO!$J$13</f>
        <v>ANÁLISIS DE PRECIOS UNITARIOS</v>
      </c>
      <c r="D782" s="875" t="s">
        <v>687</v>
      </c>
      <c r="E782" s="875"/>
      <c r="F782" s="875"/>
      <c r="G782" s="675" t="str">
        <f>+FORMATO!$J$14</f>
        <v>ITEM</v>
      </c>
      <c r="H782" s="716">
        <f>+PRESUPUESTO!A27</f>
        <v>14</v>
      </c>
      <c r="I782" s="614"/>
      <c r="J782" s="681"/>
    </row>
    <row r="783" spans="1:10" s="671" customFormat="1">
      <c r="A783" s="522"/>
      <c r="B783" s="673" t="str">
        <f>FORMATO!$B$4</f>
        <v>RUBRO:</v>
      </c>
      <c r="C783" s="876" t="str">
        <f>+PRESUPUESTO!B27</f>
        <v>SUMINISTRO Y COLOCACION DE PLANCHA DE GRANITO (INCLUYE ACABADOS Y RODONES)</v>
      </c>
      <c r="D783" s="877"/>
      <c r="E783" s="877"/>
      <c r="F783" s="877"/>
      <c r="G783" s="675" t="str">
        <f>+FORMATO!$J$15</f>
        <v>UNIDAD</v>
      </c>
      <c r="H783" s="674" t="str">
        <f>+PRESUPUESTO!C27</f>
        <v>M2</v>
      </c>
      <c r="I783" s="614"/>
      <c r="J783" s="681"/>
    </row>
    <row r="784" spans="1:10" s="671" customFormat="1">
      <c r="A784" s="522"/>
      <c r="B784" s="673" t="str">
        <f>FORMATO!$B$5</f>
        <v>ELABORADO:</v>
      </c>
      <c r="C784" s="754">
        <f>(FORMATO!$C$5)</f>
        <v>0</v>
      </c>
      <c r="D784" s="656"/>
      <c r="E784" s="657"/>
      <c r="F784" s="657"/>
      <c r="G784" s="675" t="str">
        <f>+FORMATO!$J$16</f>
        <v>REND.</v>
      </c>
      <c r="H784" s="642">
        <f>+ROUND(8/9.063,4)</f>
        <v>0.88270000000000004</v>
      </c>
      <c r="I784" s="614"/>
      <c r="J784" s="681"/>
    </row>
    <row r="785" spans="1:10" s="671" customFormat="1">
      <c r="A785" s="525"/>
      <c r="B785" s="673" t="str">
        <f>FORMATO!$B$9</f>
        <v xml:space="preserve">PROYECTO: </v>
      </c>
      <c r="C785" s="878" t="str">
        <f>(FORMATO!C9)</f>
        <v>MANTENIMIENTO INTEGRAL DE LA COMPAÑIA DE CUERPO DE BOMBERO CASCOL PERTENECIENTE AL CANTON PAJAN</v>
      </c>
      <c r="D785" s="879"/>
      <c r="E785" s="879"/>
      <c r="F785" s="879"/>
      <c r="G785" s="879"/>
      <c r="H785" s="879"/>
      <c r="I785" s="622">
        <f>+H830</f>
        <v>99</v>
      </c>
      <c r="J785" s="641"/>
    </row>
    <row r="786" spans="1:10" s="671" customFormat="1" ht="13.8" thickBot="1">
      <c r="A786" s="522"/>
      <c r="B786" s="555" t="s">
        <v>689</v>
      </c>
      <c r="C786" s="555"/>
      <c r="D786" s="556"/>
      <c r="E786" s="557"/>
      <c r="F786" s="558"/>
      <c r="G786" s="558"/>
      <c r="H786" s="559"/>
      <c r="I786" s="614"/>
      <c r="J786" s="681"/>
    </row>
    <row r="787" spans="1:10" s="671" customFormat="1" ht="13.8" thickTop="1">
      <c r="A787" s="522"/>
      <c r="B787" s="560" t="s">
        <v>1133</v>
      </c>
      <c r="C787" s="755"/>
      <c r="D787" s="562" t="s">
        <v>1302</v>
      </c>
      <c r="E787" s="563" t="s">
        <v>1596</v>
      </c>
      <c r="F787" s="678" t="s">
        <v>1597</v>
      </c>
      <c r="G787" s="564" t="s">
        <v>1598</v>
      </c>
      <c r="H787" s="565" t="s">
        <v>1485</v>
      </c>
      <c r="I787" s="614"/>
      <c r="J787" s="640"/>
    </row>
    <row r="788" spans="1:10" s="671" customFormat="1">
      <c r="A788" s="522"/>
      <c r="B788" s="566"/>
      <c r="C788" s="567"/>
      <c r="D788" s="526" t="s">
        <v>499</v>
      </c>
      <c r="E788" s="527" t="s">
        <v>500</v>
      </c>
      <c r="F788" s="528" t="s">
        <v>501</v>
      </c>
      <c r="G788" s="528" t="s">
        <v>1599</v>
      </c>
      <c r="H788" s="529" t="s">
        <v>502</v>
      </c>
      <c r="I788" s="614"/>
      <c r="J788" s="681"/>
    </row>
    <row r="789" spans="1:10" s="671" customFormat="1">
      <c r="A789" s="676">
        <v>1600</v>
      </c>
      <c r="B789" s="568" t="s">
        <v>1632</v>
      </c>
      <c r="C789" s="754"/>
      <c r="D789" s="645"/>
      <c r="E789" s="535"/>
      <c r="F789" s="672"/>
      <c r="G789" s="533"/>
      <c r="H789" s="569">
        <f>ROUND(H804*0.05,3)</f>
        <v>0.58499999999999996</v>
      </c>
      <c r="I789" s="614"/>
      <c r="J789" s="681"/>
    </row>
    <row r="790" spans="1:10" s="671" customFormat="1">
      <c r="A790" s="676">
        <v>1498</v>
      </c>
      <c r="B790" s="530" t="str">
        <f>INDEX(MATERIALES!$D$5:$D$1604,A790)</f>
        <v>Cortadora eléctrica de ceramica</v>
      </c>
      <c r="C790" s="521"/>
      <c r="D790" s="531">
        <v>1</v>
      </c>
      <c r="E790" s="532">
        <f>INDEX(MATERIALES!$F$5:$F$1604,A790)</f>
        <v>1.25</v>
      </c>
      <c r="F790" s="459">
        <f>ROUND(E790*D790,3)</f>
        <v>1.25</v>
      </c>
      <c r="G790" s="535">
        <f>+H784</f>
        <v>0.88270000000000004</v>
      </c>
      <c r="H790" s="534">
        <f>ROUND(F790*G790,4)</f>
        <v>1.1033999999999999</v>
      </c>
      <c r="I790" s="614"/>
      <c r="J790" s="681"/>
    </row>
    <row r="791" spans="1:10" s="671" customFormat="1">
      <c r="A791" s="676">
        <v>1600</v>
      </c>
      <c r="B791" s="530">
        <f>INDEX(MATERIALES!$D$5:$D$1604,A791)</f>
        <v>0</v>
      </c>
      <c r="C791" s="521"/>
      <c r="D791" s="531"/>
      <c r="E791" s="532">
        <f>INDEX(MATERIALES!$F$5:$F$1604,A791)</f>
        <v>0</v>
      </c>
      <c r="F791" s="459">
        <f>ROUND(E791*D791,3)</f>
        <v>0</v>
      </c>
      <c r="G791" s="535"/>
      <c r="H791" s="570">
        <f>ROUND(F791*G791,3)</f>
        <v>0</v>
      </c>
      <c r="I791" s="614"/>
      <c r="J791" s="681"/>
    </row>
    <row r="792" spans="1:10" s="671" customFormat="1">
      <c r="A792" s="676">
        <v>1600</v>
      </c>
      <c r="B792" s="530">
        <f>INDEX(MATERIALES!$D$5:$D$1604,A792)</f>
        <v>0</v>
      </c>
      <c r="C792" s="521"/>
      <c r="D792" s="531"/>
      <c r="E792" s="532">
        <f>INDEX(MATERIALES!$F$5:$F$1604,A792)</f>
        <v>0</v>
      </c>
      <c r="F792" s="459">
        <f>ROUND(E792*D792,3)</f>
        <v>0</v>
      </c>
      <c r="G792" s="535"/>
      <c r="H792" s="570">
        <f>ROUND(F792*G792,3)</f>
        <v>0</v>
      </c>
      <c r="I792" s="614"/>
      <c r="J792" s="681"/>
    </row>
    <row r="793" spans="1:10" s="671" customFormat="1">
      <c r="A793" s="676">
        <v>1600</v>
      </c>
      <c r="B793" s="571" t="s">
        <v>1348</v>
      </c>
      <c r="C793" s="754"/>
      <c r="D793" s="645">
        <v>0</v>
      </c>
      <c r="E793" s="535"/>
      <c r="F793" s="672">
        <f>ROUND(E793*D793,3)</f>
        <v>0</v>
      </c>
      <c r="G793" s="536">
        <v>0</v>
      </c>
      <c r="H793" s="572">
        <f>ROUND(SUM(H789:H792),4)</f>
        <v>1.6883999999999999</v>
      </c>
      <c r="I793" s="614"/>
      <c r="J793" s="681"/>
    </row>
    <row r="794" spans="1:10" s="671" customFormat="1">
      <c r="A794" s="676"/>
      <c r="B794" s="573" t="s">
        <v>1135</v>
      </c>
      <c r="C794" s="574"/>
      <c r="D794" s="575"/>
      <c r="E794" s="576"/>
      <c r="F794" s="577"/>
      <c r="G794" s="578"/>
      <c r="H794" s="579"/>
      <c r="I794" s="614"/>
      <c r="J794" s="681"/>
    </row>
    <row r="795" spans="1:10" s="671" customFormat="1">
      <c r="A795" s="676"/>
      <c r="B795" s="580" t="s">
        <v>1133</v>
      </c>
      <c r="C795" s="581"/>
      <c r="D795" s="582" t="s">
        <v>1302</v>
      </c>
      <c r="E795" s="583" t="s">
        <v>961</v>
      </c>
      <c r="F795" s="583" t="s">
        <v>1597</v>
      </c>
      <c r="G795" s="584" t="s">
        <v>1598</v>
      </c>
      <c r="H795" s="585" t="s">
        <v>1485</v>
      </c>
      <c r="I795" s="614"/>
      <c r="J795" s="681"/>
    </row>
    <row r="796" spans="1:10" s="671" customFormat="1">
      <c r="A796" s="676"/>
      <c r="B796" s="566"/>
      <c r="C796" s="567"/>
      <c r="D796" s="526" t="s">
        <v>499</v>
      </c>
      <c r="E796" s="528" t="s">
        <v>500</v>
      </c>
      <c r="F796" s="528" t="s">
        <v>501</v>
      </c>
      <c r="G796" s="528" t="s">
        <v>1599</v>
      </c>
      <c r="H796" s="529" t="s">
        <v>502</v>
      </c>
      <c r="I796" s="614"/>
      <c r="J796" s="681"/>
    </row>
    <row r="797" spans="1:10" s="671" customFormat="1">
      <c r="A797" s="676">
        <v>3</v>
      </c>
      <c r="B797" s="568" t="str">
        <f>INDEX('[2]MANO DE OBRA'!$C$5:$C$38,A797)</f>
        <v>Albañil  (estr.ocp. D2) cat III</v>
      </c>
      <c r="C797" s="586"/>
      <c r="D797" s="646">
        <v>1</v>
      </c>
      <c r="E797" s="537">
        <f>INDEX('MANO DE OBRA'!$F$5:$F$38,A797)</f>
        <v>4.28</v>
      </c>
      <c r="F797" s="616">
        <f>ROUND(E797*D797,4)</f>
        <v>4.28</v>
      </c>
      <c r="G797" s="538">
        <f>+H784</f>
        <v>0.88270000000000004</v>
      </c>
      <c r="H797" s="569">
        <f>ROUND(F797*G797,3)</f>
        <v>3.778</v>
      </c>
      <c r="I797" s="614"/>
      <c r="J797" s="681"/>
    </row>
    <row r="798" spans="1:10" s="671" customFormat="1">
      <c r="A798" s="676">
        <v>1</v>
      </c>
      <c r="B798" s="568" t="str">
        <f>INDEX('[2]MANO DE OBRA'!$C$5:$C$38,A798)</f>
        <v>Peon  (estr.ocp. E2)</v>
      </c>
      <c r="C798" s="586"/>
      <c r="D798" s="646">
        <v>1</v>
      </c>
      <c r="E798" s="532">
        <f>INDEX('MANO DE OBRA'!$F$5:$F$38,A798)</f>
        <v>4.2300000000000004</v>
      </c>
      <c r="F798" s="616">
        <f>ROUND(E798*D798,4)</f>
        <v>4.2300000000000004</v>
      </c>
      <c r="G798" s="535">
        <f>H784</f>
        <v>0.88270000000000004</v>
      </c>
      <c r="H798" s="569">
        <f>ROUND(F798*G798,3)</f>
        <v>3.734</v>
      </c>
      <c r="I798" s="614"/>
      <c r="J798" s="681"/>
    </row>
    <row r="799" spans="1:10" s="671" customFormat="1">
      <c r="A799" s="676">
        <v>11</v>
      </c>
      <c r="B799" s="568" t="str">
        <f>INDEX('[2]MANO DE OBRA'!$C$5:$C$38,A799)</f>
        <v>Maestro   (estr.ocp. C1)</v>
      </c>
      <c r="C799" s="586"/>
      <c r="D799" s="646">
        <v>1</v>
      </c>
      <c r="E799" s="532">
        <f>INDEX('MANO DE OBRA'!$F$5:$F$38,A799)</f>
        <v>4.75</v>
      </c>
      <c r="F799" s="616">
        <f>ROUND(E799*D799,4)</f>
        <v>4.75</v>
      </c>
      <c r="G799" s="535">
        <f>+G798</f>
        <v>0.88270000000000004</v>
      </c>
      <c r="H799" s="569">
        <f>ROUND(F799*G799,3)</f>
        <v>4.1929999999999996</v>
      </c>
      <c r="I799" s="614"/>
      <c r="J799" s="681"/>
    </row>
    <row r="800" spans="1:10" s="671" customFormat="1">
      <c r="A800" s="676">
        <v>34</v>
      </c>
      <c r="B800" s="568">
        <f>INDEX('[2]MANO DE OBRA'!$C$5:$C$38,A800)</f>
        <v>0</v>
      </c>
      <c r="C800" s="586"/>
      <c r="D800" s="646"/>
      <c r="E800" s="532">
        <f>INDEX('MANO DE OBRA'!$F$5:$F$38,A800)</f>
        <v>0</v>
      </c>
      <c r="F800" s="616">
        <f>ROUND(E800*D800,4)</f>
        <v>0</v>
      </c>
      <c r="G800" s="535"/>
      <c r="H800" s="569">
        <f>ROUND(F800*G800,3)</f>
        <v>0</v>
      </c>
      <c r="I800" s="614"/>
      <c r="J800" s="681"/>
    </row>
    <row r="801" spans="1:12" s="671" customFormat="1">
      <c r="A801" s="676">
        <v>34</v>
      </c>
      <c r="B801" s="568">
        <f>INDEX('[2]MANO DE OBRA'!$C$5:$C$38,A801)</f>
        <v>0</v>
      </c>
      <c r="C801" s="586"/>
      <c r="D801" s="646"/>
      <c r="E801" s="532">
        <f>INDEX('MANO DE OBRA'!$F$5:$F$38,A801)</f>
        <v>0</v>
      </c>
      <c r="F801" s="616">
        <f>ROUND(E801*D801,4)</f>
        <v>0</v>
      </c>
      <c r="G801" s="535"/>
      <c r="H801" s="569">
        <f>ROUND(F801*G801,4)</f>
        <v>0</v>
      </c>
      <c r="I801" s="614"/>
      <c r="J801" s="681"/>
    </row>
    <row r="802" spans="1:12" s="671" customFormat="1">
      <c r="A802" s="676">
        <v>34</v>
      </c>
      <c r="B802" s="568"/>
      <c r="C802" s="586"/>
      <c r="D802" s="647"/>
      <c r="E802" s="535"/>
      <c r="F802" s="616"/>
      <c r="G802" s="535"/>
      <c r="H802" s="569">
        <f>ROUND(F802*G802,4)</f>
        <v>0</v>
      </c>
      <c r="I802" s="614"/>
      <c r="J802" s="681"/>
    </row>
    <row r="803" spans="1:12" s="671" customFormat="1">
      <c r="A803" s="676">
        <v>34</v>
      </c>
      <c r="B803" s="568"/>
      <c r="C803" s="586"/>
      <c r="D803" s="647"/>
      <c r="E803" s="535"/>
      <c r="F803" s="616"/>
      <c r="G803" s="535"/>
      <c r="H803" s="569">
        <f>ROUND(F803*G803,4)</f>
        <v>0</v>
      </c>
      <c r="I803" s="614"/>
      <c r="J803" s="681"/>
    </row>
    <row r="804" spans="1:12" s="671" customFormat="1">
      <c r="A804" s="676">
        <v>34</v>
      </c>
      <c r="B804" s="571" t="s">
        <v>1202</v>
      </c>
      <c r="C804" s="754"/>
      <c r="D804" s="617">
        <v>0</v>
      </c>
      <c r="E804" s="536"/>
      <c r="F804" s="616">
        <f>ROUND(E804*D804,3)</f>
        <v>0</v>
      </c>
      <c r="G804" s="536">
        <v>0</v>
      </c>
      <c r="H804" s="572">
        <f>ROUND(SUM(H797:H803),4)</f>
        <v>11.705</v>
      </c>
      <c r="I804" s="614"/>
      <c r="J804" s="681"/>
    </row>
    <row r="805" spans="1:12" s="671" customFormat="1">
      <c r="A805" s="676"/>
      <c r="B805" s="573" t="s">
        <v>493</v>
      </c>
      <c r="C805" s="587"/>
      <c r="D805" s="588"/>
      <c r="E805" s="576"/>
      <c r="F805" s="577"/>
      <c r="G805" s="578"/>
      <c r="H805" s="579"/>
      <c r="I805" s="614"/>
      <c r="J805" s="681"/>
    </row>
    <row r="806" spans="1:12" s="671" customFormat="1">
      <c r="A806" s="676"/>
      <c r="B806" s="580" t="s">
        <v>1133</v>
      </c>
      <c r="C806" s="581"/>
      <c r="D806" s="649"/>
      <c r="E806" s="583" t="s">
        <v>1600</v>
      </c>
      <c r="F806" s="583" t="s">
        <v>1302</v>
      </c>
      <c r="G806" s="583" t="s">
        <v>960</v>
      </c>
      <c r="H806" s="585" t="s">
        <v>1485</v>
      </c>
      <c r="I806" s="614"/>
      <c r="J806" s="681">
        <v>90</v>
      </c>
    </row>
    <row r="807" spans="1:12" s="671" customFormat="1">
      <c r="A807" s="676"/>
      <c r="B807" s="566"/>
      <c r="C807" s="567"/>
      <c r="D807" s="589"/>
      <c r="E807" s="590"/>
      <c r="F807" s="527" t="s">
        <v>499</v>
      </c>
      <c r="G807" s="528" t="s">
        <v>500</v>
      </c>
      <c r="H807" s="529" t="s">
        <v>501</v>
      </c>
      <c r="I807" s="614"/>
      <c r="J807" s="681"/>
    </row>
    <row r="808" spans="1:12" s="671" customFormat="1">
      <c r="A808" s="623">
        <v>1197</v>
      </c>
      <c r="B808" s="658" t="str">
        <f>INDEX(MATERIALES!$D$5:$D$1604,A808)</f>
        <v>Mortero adhesivo modificado con polimeros</v>
      </c>
      <c r="C808" s="591"/>
      <c r="D808" s="592"/>
      <c r="E808" s="677" t="str">
        <f>INDEX([2]MATERIALES!$E$5:$E$1604,A808)</f>
        <v>kg</v>
      </c>
      <c r="F808" s="679">
        <v>8.3330000000000002</v>
      </c>
      <c r="G808" s="535">
        <f>INDEX([2]MATERIALES!$F$5:$F$1604,A808)</f>
        <v>0.26800000000000002</v>
      </c>
      <c r="H808" s="593">
        <f>ROUND(F808*G808,4)</f>
        <v>2.2332000000000001</v>
      </c>
      <c r="I808" s="614"/>
      <c r="J808" s="681">
        <v>2.4</v>
      </c>
      <c r="K808" s="671">
        <v>0.65</v>
      </c>
    </row>
    <row r="809" spans="1:12" s="671" customFormat="1">
      <c r="A809" s="623">
        <v>1600</v>
      </c>
      <c r="B809" s="761" t="s">
        <v>1865</v>
      </c>
      <c r="C809" s="762"/>
      <c r="D809" s="649"/>
      <c r="E809" s="763" t="s">
        <v>994</v>
      </c>
      <c r="F809" s="799">
        <v>1.05</v>
      </c>
      <c r="G809" s="764">
        <v>57.7</v>
      </c>
      <c r="H809" s="593">
        <f>ROUND(F809*G809,4)</f>
        <v>60.585000000000001</v>
      </c>
      <c r="I809" s="614"/>
      <c r="J809" s="681"/>
      <c r="K809" s="671">
        <f>+J808*K808</f>
        <v>1.56</v>
      </c>
      <c r="L809" s="671">
        <v>90</v>
      </c>
    </row>
    <row r="810" spans="1:12" s="671" customFormat="1">
      <c r="A810" s="623">
        <v>310</v>
      </c>
      <c r="B810" s="658" t="s">
        <v>1944</v>
      </c>
      <c r="C810" s="591"/>
      <c r="D810" s="592"/>
      <c r="E810" s="677" t="s">
        <v>411</v>
      </c>
      <c r="F810" s="679">
        <v>0.25</v>
      </c>
      <c r="G810" s="535">
        <v>19</v>
      </c>
      <c r="H810" s="593">
        <f>ROUND(F810*G810,4)</f>
        <v>4.75</v>
      </c>
      <c r="I810" s="614"/>
      <c r="J810" s="681"/>
      <c r="K810" s="671">
        <v>1</v>
      </c>
      <c r="L810" s="671">
        <f>+K810*L809</f>
        <v>90</v>
      </c>
    </row>
    <row r="811" spans="1:12" s="671" customFormat="1">
      <c r="A811" s="623">
        <v>1494</v>
      </c>
      <c r="B811" s="658" t="str">
        <f>INDEX(MATERIALES!$D$5:$D$1604,A811)</f>
        <v>Lija</v>
      </c>
      <c r="C811" s="591"/>
      <c r="D811" s="592"/>
      <c r="E811" s="677" t="str">
        <f>INDEX([2]MATERIALES!$E$5:$E$1604,A811)</f>
        <v>plg</v>
      </c>
      <c r="F811" s="679">
        <v>0.05</v>
      </c>
      <c r="G811" s="535">
        <f>INDEX([2]MATERIALES!$F$5:$F$1604,A811)</f>
        <v>0.6</v>
      </c>
      <c r="H811" s="593">
        <f>ROUND(F811*G811,4)</f>
        <v>0.03</v>
      </c>
      <c r="I811" s="614"/>
      <c r="J811" s="681"/>
      <c r="L811" s="671">
        <f>+L810/K809</f>
        <v>57.692307692307693</v>
      </c>
    </row>
    <row r="812" spans="1:12" s="671" customFormat="1">
      <c r="A812" s="623">
        <v>1426</v>
      </c>
      <c r="B812" s="658" t="str">
        <f>INDEX(MATERIALES!$D$5:$D$1604,A812)</f>
        <v>Diluyente</v>
      </c>
      <c r="C812" s="591"/>
      <c r="D812" s="592"/>
      <c r="E812" s="677" t="str">
        <f>INDEX([2]MATERIALES!$E$5:$E$1604,A812)</f>
        <v>gln</v>
      </c>
      <c r="F812" s="679">
        <v>0.15</v>
      </c>
      <c r="G812" s="535">
        <f>INDEX([2]MATERIALES!$F$5:$F$1604,A812)</f>
        <v>7.33</v>
      </c>
      <c r="H812" s="593">
        <f>ROUND(F812*G812,4)</f>
        <v>1.0994999999999999</v>
      </c>
      <c r="I812" s="614"/>
      <c r="J812" s="681"/>
    </row>
    <row r="813" spans="1:12" s="671" customFormat="1" ht="13.5" customHeight="1">
      <c r="A813" s="623">
        <v>1600</v>
      </c>
      <c r="B813" s="658" t="s">
        <v>1945</v>
      </c>
      <c r="C813" s="591"/>
      <c r="D813" s="592"/>
      <c r="E813" s="677" t="s">
        <v>330</v>
      </c>
      <c r="F813" s="679">
        <v>0.1</v>
      </c>
      <c r="G813" s="535">
        <v>1.5</v>
      </c>
      <c r="H813" s="593">
        <f>ROUND(F813*G813,3)</f>
        <v>0.15</v>
      </c>
      <c r="I813" s="614"/>
      <c r="J813" s="681"/>
    </row>
    <row r="814" spans="1:12" s="671" customFormat="1">
      <c r="A814" s="623">
        <v>1600</v>
      </c>
      <c r="B814" s="658">
        <f>INDEX(MATERIALES!$D$5:$D$1604,A814)</f>
        <v>0</v>
      </c>
      <c r="C814" s="591"/>
      <c r="D814" s="592"/>
      <c r="E814" s="677">
        <f>INDEX([2]MATERIALES!$E$5:$E$1604,A814)</f>
        <v>0</v>
      </c>
      <c r="F814" s="679"/>
      <c r="G814" s="535">
        <f>INDEX([2]MATERIALES!$F$5:$F$1604,A814)</f>
        <v>0</v>
      </c>
      <c r="H814" s="593">
        <f>ROUND(F814*G814,3)</f>
        <v>0</v>
      </c>
      <c r="I814" s="614"/>
      <c r="J814" s="681"/>
    </row>
    <row r="815" spans="1:12" s="671" customFormat="1">
      <c r="A815" s="623">
        <v>1600</v>
      </c>
      <c r="B815" s="658">
        <f>INDEX(MATERIALES!$D$5:$D$1604,A815)</f>
        <v>0</v>
      </c>
      <c r="C815" s="591"/>
      <c r="D815" s="592"/>
      <c r="E815" s="677">
        <f>INDEX([2]MATERIALES!$E$5:$E$1604,A815)</f>
        <v>0</v>
      </c>
      <c r="F815" s="679"/>
      <c r="G815" s="535">
        <f>INDEX([2]MATERIALES!$F$5:$F$1604,A815)</f>
        <v>0</v>
      </c>
      <c r="H815" s="593">
        <f>ROUND(F815*G815,3)</f>
        <v>0</v>
      </c>
      <c r="I815" s="614"/>
      <c r="J815" s="681"/>
    </row>
    <row r="816" spans="1:12" s="671" customFormat="1">
      <c r="A816" s="623">
        <v>1600</v>
      </c>
      <c r="B816" s="658">
        <f>INDEX(MATERIALES!$D$5:$D$1604,A816)</f>
        <v>0</v>
      </c>
      <c r="C816" s="591"/>
      <c r="D816" s="592"/>
      <c r="E816" s="677">
        <f>INDEX([2]MATERIALES!$E$5:$E$1604,A816)</f>
        <v>0</v>
      </c>
      <c r="F816" s="679"/>
      <c r="G816" s="535">
        <f>INDEX([2]MATERIALES!$F$5:$F$1604,A816)</f>
        <v>0</v>
      </c>
      <c r="H816" s="593">
        <f>ROUND(F816*G816,3)</f>
        <v>0</v>
      </c>
      <c r="I816" s="614"/>
      <c r="J816" s="681"/>
    </row>
    <row r="817" spans="1:10" s="671" customFormat="1">
      <c r="A817" s="623">
        <v>1600</v>
      </c>
      <c r="B817" s="658">
        <f>INDEX(MATERIALES!$D$5:$D$1604,A817)</f>
        <v>0</v>
      </c>
      <c r="C817" s="591"/>
      <c r="D817" s="592"/>
      <c r="E817" s="677">
        <f>INDEX([2]MATERIALES!$E$5:$E$1604,A817)</f>
        <v>0</v>
      </c>
      <c r="F817" s="679"/>
      <c r="G817" s="535">
        <f>INDEX([2]MATERIALES!$F$5:$F$1604,A817)</f>
        <v>0</v>
      </c>
      <c r="H817" s="593">
        <f>ROUND(F817*G817,3)</f>
        <v>0</v>
      </c>
      <c r="I817" s="614"/>
      <c r="J817" s="681"/>
    </row>
    <row r="818" spans="1:10" s="671" customFormat="1">
      <c r="A818" s="676"/>
      <c r="B818" s="571" t="s">
        <v>1349</v>
      </c>
      <c r="C818" s="754"/>
      <c r="D818" s="594">
        <v>0</v>
      </c>
      <c r="E818" s="677"/>
      <c r="F818" s="672"/>
      <c r="G818" s="536">
        <v>0</v>
      </c>
      <c r="H818" s="572">
        <f>ROUND(SUM(H808:H817),4)</f>
        <v>68.847700000000003</v>
      </c>
      <c r="I818" s="614"/>
      <c r="J818" s="681"/>
    </row>
    <row r="819" spans="1:10" s="671" customFormat="1">
      <c r="A819" s="676"/>
      <c r="B819" s="573" t="s">
        <v>494</v>
      </c>
      <c r="C819" s="587"/>
      <c r="D819" s="588"/>
      <c r="E819" s="576"/>
      <c r="F819" s="577"/>
      <c r="G819" s="578"/>
      <c r="H819" s="579"/>
      <c r="I819" s="614"/>
      <c r="J819" s="681"/>
    </row>
    <row r="820" spans="1:10" s="671" customFormat="1">
      <c r="A820" s="676"/>
      <c r="B820" s="580" t="s">
        <v>1133</v>
      </c>
      <c r="C820" s="581"/>
      <c r="D820" s="649"/>
      <c r="E820" s="582" t="s">
        <v>1600</v>
      </c>
      <c r="F820" s="582" t="s">
        <v>1302</v>
      </c>
      <c r="G820" s="582" t="s">
        <v>1596</v>
      </c>
      <c r="H820" s="585" t="s">
        <v>1485</v>
      </c>
      <c r="I820" s="614"/>
      <c r="J820" s="681"/>
    </row>
    <row r="821" spans="1:10" s="671" customFormat="1">
      <c r="A821" s="676"/>
      <c r="B821" s="566"/>
      <c r="C821" s="567"/>
      <c r="D821" s="589"/>
      <c r="E821" s="595"/>
      <c r="F821" s="539" t="s">
        <v>499</v>
      </c>
      <c r="G821" s="526" t="s">
        <v>500</v>
      </c>
      <c r="H821" s="529" t="s">
        <v>501</v>
      </c>
      <c r="I821" s="614"/>
      <c r="J821" s="681"/>
    </row>
    <row r="822" spans="1:10" s="671" customFormat="1">
      <c r="A822" s="676">
        <v>19</v>
      </c>
      <c r="B822" s="540" t="str">
        <f>INDEX('MANO DE OBRA'!$C$41:$C$60,A822)</f>
        <v>transporte varios</v>
      </c>
      <c r="C822" s="521"/>
      <c r="D822" s="541"/>
      <c r="E822" s="645" t="s">
        <v>448</v>
      </c>
      <c r="F822" s="542">
        <f>+F809</f>
        <v>1.05</v>
      </c>
      <c r="G822" s="542">
        <f>INDEX('MANO DE OBRA'!$F$41:$F$60,A822)</f>
        <v>0.25</v>
      </c>
      <c r="H822" s="460">
        <f>F822*G822</f>
        <v>0.26250000000000001</v>
      </c>
      <c r="I822" s="614"/>
      <c r="J822" s="681"/>
    </row>
    <row r="823" spans="1:10" s="671" customFormat="1">
      <c r="A823" s="676">
        <v>20</v>
      </c>
      <c r="B823" s="540">
        <f>INDEX('MANO DE OBRA'!$C$41:$C$60,A823)</f>
        <v>0</v>
      </c>
      <c r="C823" s="521"/>
      <c r="D823" s="541"/>
      <c r="E823" s="531">
        <f>INDEX('MANO DE OBRA'!$B$41:$B$60,A823)</f>
        <v>0</v>
      </c>
      <c r="F823" s="542"/>
      <c r="G823" s="542">
        <f>INDEX('MANO DE OBRA'!$F$41:$F$60,A823)</f>
        <v>0</v>
      </c>
      <c r="H823" s="543">
        <f>ROUND(F823*G823,3)</f>
        <v>0</v>
      </c>
      <c r="I823" s="614"/>
      <c r="J823" s="681"/>
    </row>
    <row r="824" spans="1:10" s="671" customFormat="1">
      <c r="A824" s="676">
        <v>20</v>
      </c>
      <c r="B824" s="540">
        <f>INDEX('MANO DE OBRA'!$C$41:$C$60,A824)</f>
        <v>0</v>
      </c>
      <c r="C824" s="521"/>
      <c r="D824" s="541"/>
      <c r="E824" s="531">
        <f>INDEX('MANO DE OBRA'!$B$41:$B$60,A824)</f>
        <v>0</v>
      </c>
      <c r="F824" s="542"/>
      <c r="G824" s="542">
        <f>INDEX('MANO DE OBRA'!$F$41:$F$60,A824)</f>
        <v>0</v>
      </c>
      <c r="H824" s="543">
        <f>ROUND(F824*G824,3)</f>
        <v>0</v>
      </c>
      <c r="I824" s="614"/>
      <c r="J824" s="681"/>
    </row>
    <row r="825" spans="1:10" s="671" customFormat="1">
      <c r="A825" s="680"/>
      <c r="B825" s="571" t="s">
        <v>1350</v>
      </c>
      <c r="C825" s="597"/>
      <c r="D825" s="659"/>
      <c r="E825" s="598"/>
      <c r="F825" s="599"/>
      <c r="G825" s="590"/>
      <c r="H825" s="572">
        <f>ROUND(SUM(H822:H824),4)</f>
        <v>0.26250000000000001</v>
      </c>
      <c r="I825" s="614"/>
      <c r="J825" s="681"/>
    </row>
    <row r="826" spans="1:10" s="671" customFormat="1">
      <c r="A826" s="680"/>
      <c r="B826" s="554"/>
      <c r="C826" s="554"/>
      <c r="D826" s="596"/>
      <c r="E826" s="600" t="s">
        <v>495</v>
      </c>
      <c r="F826" s="601"/>
      <c r="G826" s="601"/>
      <c r="H826" s="602">
        <f>ROUND(SUM(H825,H818,H804,H793),4)</f>
        <v>82.503600000000006</v>
      </c>
      <c r="I826" s="614"/>
      <c r="J826" s="681"/>
    </row>
    <row r="827" spans="1:10" s="671" customFormat="1">
      <c r="A827" s="680"/>
      <c r="B827" s="554"/>
      <c r="C827" s="554"/>
      <c r="D827" s="596"/>
      <c r="E827" s="603" t="s">
        <v>177</v>
      </c>
      <c r="F827" s="604"/>
      <c r="G827" s="660">
        <f>(FORMATO!$C$37)</f>
        <v>0.2</v>
      </c>
      <c r="H827" s="602">
        <f>ROUND(H826*G827,4)</f>
        <v>16.500699999999998</v>
      </c>
      <c r="I827" s="614"/>
      <c r="J827" s="681"/>
    </row>
    <row r="828" spans="1:10" s="671" customFormat="1">
      <c r="A828" s="680"/>
      <c r="B828" s="554"/>
      <c r="C828" s="554"/>
      <c r="D828" s="596"/>
      <c r="E828" s="603" t="s">
        <v>178</v>
      </c>
      <c r="F828" s="604"/>
      <c r="G828" s="605"/>
      <c r="H828" s="606"/>
      <c r="I828" s="614"/>
      <c r="J828" s="681"/>
    </row>
    <row r="829" spans="1:10" s="671" customFormat="1">
      <c r="A829" s="680"/>
      <c r="B829" s="554"/>
      <c r="C829" s="554"/>
      <c r="D829" s="596"/>
      <c r="E829" s="603" t="s">
        <v>496</v>
      </c>
      <c r="F829" s="607"/>
      <c r="G829" s="607"/>
      <c r="H829" s="606">
        <f>ROUND(SUM(H826:H827),4)</f>
        <v>99.004300000000001</v>
      </c>
      <c r="I829" s="614"/>
      <c r="J829" s="681"/>
    </row>
    <row r="830" spans="1:10" s="671" customFormat="1" ht="16.2" thickBot="1">
      <c r="A830" s="680"/>
      <c r="B830" s="754" t="str">
        <f>(FORMATO!$C$8)</f>
        <v>PAJAN, AGOSTO DE 2025</v>
      </c>
      <c r="C830" s="554"/>
      <c r="D830" s="596"/>
      <c r="E830" s="544" t="str">
        <f>+FORMATO!$J$18</f>
        <v>PRECIO SIN IVA</v>
      </c>
      <c r="F830" s="545"/>
      <c r="G830" s="545" t="s">
        <v>504</v>
      </c>
      <c r="H830" s="613">
        <f>ROUND(H829,2)</f>
        <v>99</v>
      </c>
      <c r="I830" s="614"/>
      <c r="J830" s="681"/>
    </row>
    <row r="831" spans="1:10" s="671" customFormat="1" ht="16.2" thickTop="1">
      <c r="A831" s="680"/>
      <c r="B831" s="796"/>
      <c r="C831" s="554"/>
      <c r="D831" s="666"/>
      <c r="E831" s="664"/>
      <c r="F831" s="663"/>
      <c r="G831" s="663"/>
      <c r="H831" s="665"/>
      <c r="I831" s="614"/>
      <c r="J831" s="681"/>
    </row>
    <row r="832" spans="1:10" s="671" customFormat="1" ht="15.6">
      <c r="A832" s="680"/>
      <c r="B832" s="796"/>
      <c r="C832" s="554"/>
      <c r="D832" s="666"/>
      <c r="E832" s="664"/>
      <c r="F832" s="663"/>
      <c r="G832" s="663"/>
      <c r="H832" s="665"/>
      <c r="I832" s="614"/>
      <c r="J832" s="681"/>
    </row>
    <row r="833" spans="1:10" s="671" customFormat="1">
      <c r="A833" s="546"/>
      <c r="B833" s="796"/>
      <c r="C833" s="653"/>
      <c r="D833" s="654"/>
      <c r="E833" s="655"/>
      <c r="F833" s="655"/>
      <c r="G833" s="655"/>
      <c r="H833" s="611"/>
      <c r="I833" s="614"/>
      <c r="J833" s="641"/>
    </row>
    <row r="834" spans="1:10" s="671" customFormat="1">
      <c r="A834" s="546"/>
      <c r="B834" s="870"/>
      <c r="C834" s="870"/>
      <c r="D834" s="870"/>
      <c r="E834" s="870"/>
      <c r="F834" s="870"/>
      <c r="G834" s="870"/>
      <c r="H834" s="870"/>
      <c r="I834" s="614"/>
      <c r="J834" s="681"/>
    </row>
    <row r="835" spans="1:10" s="671" customFormat="1">
      <c r="A835" s="553"/>
      <c r="B835" s="517"/>
      <c r="C835" s="517"/>
      <c r="D835" s="520"/>
      <c r="E835" s="517"/>
      <c r="F835" s="517"/>
      <c r="G835" s="517"/>
      <c r="H835" s="518"/>
      <c r="I835" s="614"/>
      <c r="J835" s="681"/>
    </row>
    <row r="836" spans="1:10" s="681" customFormat="1" ht="17.399999999999999">
      <c r="A836" s="680"/>
      <c r="B836" s="680"/>
      <c r="C836" s="871" t="s">
        <v>1891</v>
      </c>
      <c r="D836" s="871"/>
      <c r="E836" s="871"/>
      <c r="F836" s="871"/>
      <c r="G836" s="871"/>
      <c r="H836" s="680"/>
      <c r="I836" s="669"/>
    </row>
    <row r="837" spans="1:10" s="671" customFormat="1" ht="17.399999999999999">
      <c r="A837" s="680"/>
      <c r="B837" s="554"/>
      <c r="C837" s="872" t="s">
        <v>1892</v>
      </c>
      <c r="D837" s="872"/>
      <c r="E837" s="872"/>
      <c r="F837" s="872"/>
      <c r="G837" s="872"/>
      <c r="H837" s="680"/>
      <c r="I837" s="614"/>
      <c r="J837" s="681"/>
    </row>
    <row r="838" spans="1:10" s="671" customFormat="1" ht="14.4">
      <c r="A838" s="680"/>
      <c r="B838" s="554"/>
      <c r="C838" s="873"/>
      <c r="D838" s="873"/>
      <c r="E838" s="873"/>
      <c r="F838" s="873"/>
      <c r="G838" s="873"/>
      <c r="H838" s="680"/>
      <c r="I838" s="614"/>
      <c r="J838" s="681"/>
    </row>
    <row r="839" spans="1:10" s="671" customFormat="1" ht="13.8" thickBot="1">
      <c r="A839" s="680"/>
      <c r="B839" s="554"/>
      <c r="C839" s="554"/>
      <c r="D839" s="649"/>
      <c r="E839" s="554"/>
      <c r="F839" s="554"/>
      <c r="G839" s="554"/>
      <c r="H839" s="680"/>
      <c r="I839" s="614"/>
      <c r="J839" s="681"/>
    </row>
    <row r="840" spans="1:10" s="671" customFormat="1" ht="13.8" thickBot="1">
      <c r="A840" s="680"/>
      <c r="B840" s="796"/>
      <c r="C840" s="874" t="str">
        <f>+FORMATO!$J$13</f>
        <v>ANÁLISIS DE PRECIOS UNITARIOS</v>
      </c>
      <c r="D840" s="875" t="s">
        <v>687</v>
      </c>
      <c r="E840" s="875"/>
      <c r="F840" s="875"/>
      <c r="G840" s="675" t="str">
        <f>+FORMATO!$J$14</f>
        <v>ITEM</v>
      </c>
      <c r="H840" s="716">
        <f>+PRESUPUESTO!A28</f>
        <v>15</v>
      </c>
      <c r="I840" s="614"/>
      <c r="J840" s="681"/>
    </row>
    <row r="841" spans="1:10" s="671" customFormat="1">
      <c r="A841" s="522"/>
      <c r="B841" s="673" t="str">
        <f>FORMATO!$B$4</f>
        <v>RUBRO:</v>
      </c>
      <c r="C841" s="876" t="str">
        <f>+PRESUPUESTO!B28</f>
        <v xml:space="preserve">SUMINISTRO E INSTALACION DE FREGADERO DE ACERO INOXIDABLE </v>
      </c>
      <c r="D841" s="877"/>
      <c r="E841" s="877"/>
      <c r="F841" s="877"/>
      <c r="G841" s="675" t="str">
        <f>+FORMATO!$J$15</f>
        <v>UNIDAD</v>
      </c>
      <c r="H841" s="674" t="str">
        <f>+PRESUPUESTO!C28</f>
        <v>U</v>
      </c>
      <c r="I841" s="614"/>
      <c r="J841" s="681"/>
    </row>
    <row r="842" spans="1:10" s="671" customFormat="1">
      <c r="A842" s="522"/>
      <c r="B842" s="673" t="str">
        <f>FORMATO!$B$5</f>
        <v>ELABORADO:</v>
      </c>
      <c r="C842" s="796">
        <f>(FORMATO!$C$5)</f>
        <v>0</v>
      </c>
      <c r="D842" s="656"/>
      <c r="E842" s="657"/>
      <c r="F842" s="657"/>
      <c r="G842" s="675" t="str">
        <f>+FORMATO!$J$16</f>
        <v>REND.</v>
      </c>
      <c r="H842" s="642">
        <f>+ROUND(8/7.363,4)</f>
        <v>1.0865</v>
      </c>
      <c r="I842" s="614"/>
      <c r="J842" s="681"/>
    </row>
    <row r="843" spans="1:10" s="671" customFormat="1">
      <c r="A843" s="525"/>
      <c r="B843" s="673" t="str">
        <f>FORMATO!$B$9</f>
        <v xml:space="preserve">PROYECTO: </v>
      </c>
      <c r="C843" s="878" t="str">
        <f>+C785</f>
        <v>MANTENIMIENTO INTEGRAL DE LA COMPAÑIA DE CUERPO DE BOMBERO CASCOL PERTENECIENTE AL CANTON PAJAN</v>
      </c>
      <c r="D843" s="879"/>
      <c r="E843" s="879"/>
      <c r="F843" s="879"/>
      <c r="G843" s="879"/>
      <c r="H843" s="879"/>
      <c r="I843" s="622">
        <f>+H884</f>
        <v>155</v>
      </c>
      <c r="J843" s="641"/>
    </row>
    <row r="844" spans="1:10" s="671" customFormat="1" ht="13.8" thickBot="1">
      <c r="A844" s="522"/>
      <c r="B844" s="555" t="s">
        <v>689</v>
      </c>
      <c r="C844" s="555"/>
      <c r="D844" s="556"/>
      <c r="E844" s="557"/>
      <c r="F844" s="558"/>
      <c r="G844" s="558"/>
      <c r="H844" s="559"/>
      <c r="I844" s="614"/>
      <c r="J844" s="681"/>
    </row>
    <row r="845" spans="1:10" s="671" customFormat="1" ht="13.8" thickTop="1">
      <c r="A845" s="522"/>
      <c r="B845" s="560" t="s">
        <v>1133</v>
      </c>
      <c r="C845" s="767"/>
      <c r="D845" s="562" t="s">
        <v>1302</v>
      </c>
      <c r="E845" s="563" t="s">
        <v>1596</v>
      </c>
      <c r="F845" s="678" t="s">
        <v>1597</v>
      </c>
      <c r="G845" s="564" t="s">
        <v>1598</v>
      </c>
      <c r="H845" s="565" t="s">
        <v>1485</v>
      </c>
      <c r="I845" s="614"/>
      <c r="J845" s="640"/>
    </row>
    <row r="846" spans="1:10" s="671" customFormat="1">
      <c r="A846" s="522"/>
      <c r="B846" s="566"/>
      <c r="C846" s="567"/>
      <c r="D846" s="526" t="s">
        <v>499</v>
      </c>
      <c r="E846" s="527" t="s">
        <v>500</v>
      </c>
      <c r="F846" s="528" t="s">
        <v>501</v>
      </c>
      <c r="G846" s="528" t="s">
        <v>1599</v>
      </c>
      <c r="H846" s="529" t="s">
        <v>502</v>
      </c>
      <c r="I846" s="614"/>
      <c r="J846" s="681"/>
    </row>
    <row r="847" spans="1:10" s="671" customFormat="1">
      <c r="A847" s="676">
        <v>1600</v>
      </c>
      <c r="B847" s="568" t="s">
        <v>1632</v>
      </c>
      <c r="C847" s="796"/>
      <c r="D847" s="645"/>
      <c r="E847" s="535"/>
      <c r="F847" s="672"/>
      <c r="G847" s="533"/>
      <c r="H847" s="569">
        <f>ROUND(H862*0.05,3)</f>
        <v>0.72</v>
      </c>
      <c r="I847" s="614"/>
      <c r="J847" s="681"/>
    </row>
    <row r="848" spans="1:10" s="671" customFormat="1">
      <c r="A848" s="676">
        <v>1600</v>
      </c>
      <c r="B848" s="530">
        <f>INDEX(MATERIALES!$D$5:$D$1604,A848)</f>
        <v>0</v>
      </c>
      <c r="C848" s="521"/>
      <c r="D848" s="531"/>
      <c r="E848" s="532">
        <f>INDEX(MATERIALES!$F$5:$F$1604,A848)</f>
        <v>0</v>
      </c>
      <c r="F848" s="459">
        <f>ROUND(E848*D848,3)</f>
        <v>0</v>
      </c>
      <c r="G848" s="535"/>
      <c r="H848" s="534">
        <f>ROUND(F848*G848,4)</f>
        <v>0</v>
      </c>
      <c r="I848" s="614"/>
      <c r="J848" s="681"/>
    </row>
    <row r="849" spans="1:10" s="671" customFormat="1">
      <c r="A849" s="676">
        <v>1600</v>
      </c>
      <c r="B849" s="530">
        <f>INDEX(MATERIALES!$D$5:$D$1604,A849)</f>
        <v>0</v>
      </c>
      <c r="C849" s="521"/>
      <c r="D849" s="531"/>
      <c r="E849" s="532">
        <f>INDEX(MATERIALES!$F$5:$F$1604,A849)</f>
        <v>0</v>
      </c>
      <c r="F849" s="459">
        <f>ROUND(E849*D849,3)</f>
        <v>0</v>
      </c>
      <c r="G849" s="535"/>
      <c r="H849" s="570">
        <f>ROUND(F849*G849,3)</f>
        <v>0</v>
      </c>
      <c r="I849" s="614"/>
      <c r="J849" s="681"/>
    </row>
    <row r="850" spans="1:10" s="671" customFormat="1">
      <c r="A850" s="676">
        <v>1600</v>
      </c>
      <c r="B850" s="530">
        <f>INDEX(MATERIALES!$D$5:$D$1604,A850)</f>
        <v>0</v>
      </c>
      <c r="C850" s="521"/>
      <c r="D850" s="531"/>
      <c r="E850" s="532">
        <f>INDEX(MATERIALES!$F$5:$F$1604,A850)</f>
        <v>0</v>
      </c>
      <c r="F850" s="459">
        <f>ROUND(E850*D850,3)</f>
        <v>0</v>
      </c>
      <c r="G850" s="535"/>
      <c r="H850" s="570">
        <f>ROUND(F850*G850,3)</f>
        <v>0</v>
      </c>
      <c r="I850" s="614"/>
      <c r="J850" s="681"/>
    </row>
    <row r="851" spans="1:10" s="671" customFormat="1">
      <c r="A851" s="676">
        <v>1600</v>
      </c>
      <c r="B851" s="571" t="s">
        <v>1348</v>
      </c>
      <c r="C851" s="796"/>
      <c r="D851" s="645">
        <v>0</v>
      </c>
      <c r="E851" s="535"/>
      <c r="F851" s="672">
        <f>ROUND(E851*D851,3)</f>
        <v>0</v>
      </c>
      <c r="G851" s="536">
        <v>0</v>
      </c>
      <c r="H851" s="572">
        <f>ROUND(SUM(H847:H850),4)</f>
        <v>0.72</v>
      </c>
      <c r="I851" s="614"/>
      <c r="J851" s="681"/>
    </row>
    <row r="852" spans="1:10" s="671" customFormat="1">
      <c r="A852" s="676"/>
      <c r="B852" s="573" t="s">
        <v>1135</v>
      </c>
      <c r="C852" s="574"/>
      <c r="D852" s="575"/>
      <c r="E852" s="576"/>
      <c r="F852" s="577"/>
      <c r="G852" s="578"/>
      <c r="H852" s="579"/>
      <c r="I852" s="614"/>
      <c r="J852" s="681"/>
    </row>
    <row r="853" spans="1:10" s="671" customFormat="1">
      <c r="A853" s="676"/>
      <c r="B853" s="580" t="s">
        <v>1133</v>
      </c>
      <c r="C853" s="581"/>
      <c r="D853" s="582" t="s">
        <v>1302</v>
      </c>
      <c r="E853" s="583" t="s">
        <v>961</v>
      </c>
      <c r="F853" s="583" t="s">
        <v>1597</v>
      </c>
      <c r="G853" s="584" t="s">
        <v>1598</v>
      </c>
      <c r="H853" s="585" t="s">
        <v>1485</v>
      </c>
      <c r="I853" s="614"/>
      <c r="J853" s="681"/>
    </row>
    <row r="854" spans="1:10" s="671" customFormat="1">
      <c r="A854" s="676"/>
      <c r="B854" s="566"/>
      <c r="C854" s="567"/>
      <c r="D854" s="526" t="s">
        <v>499</v>
      </c>
      <c r="E854" s="528" t="s">
        <v>500</v>
      </c>
      <c r="F854" s="528" t="s">
        <v>501</v>
      </c>
      <c r="G854" s="528" t="s">
        <v>1599</v>
      </c>
      <c r="H854" s="529" t="s">
        <v>502</v>
      </c>
      <c r="I854" s="614"/>
      <c r="J854" s="681"/>
    </row>
    <row r="855" spans="1:10" s="671" customFormat="1">
      <c r="A855" s="676">
        <v>8</v>
      </c>
      <c r="B855" s="568" t="str">
        <f>INDEX('[2]MANO DE OBRA'!$C$5:$C$38,A855)</f>
        <v>Plomero  (estr.ocp. D2) catIII</v>
      </c>
      <c r="C855" s="586"/>
      <c r="D855" s="646">
        <v>1</v>
      </c>
      <c r="E855" s="537">
        <f>INDEX('MANO DE OBRA'!$F$5:$F$38,A855)</f>
        <v>4.28</v>
      </c>
      <c r="F855" s="616">
        <f>ROUND(E855*D855,4)</f>
        <v>4.28</v>
      </c>
      <c r="G855" s="538">
        <f>+H842</f>
        <v>1.0865</v>
      </c>
      <c r="H855" s="569">
        <f>ROUND(F855*G855,3)</f>
        <v>4.6500000000000004</v>
      </c>
      <c r="I855" s="614"/>
      <c r="J855" s="681"/>
    </row>
    <row r="856" spans="1:10" s="671" customFormat="1">
      <c r="A856" s="676">
        <v>1</v>
      </c>
      <c r="B856" s="568" t="str">
        <f>INDEX('[2]MANO DE OBRA'!$C$5:$C$38,A856)</f>
        <v>Peon  (estr.ocp. E2)</v>
      </c>
      <c r="C856" s="586"/>
      <c r="D856" s="646">
        <v>1</v>
      </c>
      <c r="E856" s="532">
        <f>INDEX('MANO DE OBRA'!$F$5:$F$38,A856)</f>
        <v>4.2300000000000004</v>
      </c>
      <c r="F856" s="616">
        <f>ROUND(E856*D856,4)</f>
        <v>4.2300000000000004</v>
      </c>
      <c r="G856" s="535">
        <f>H842</f>
        <v>1.0865</v>
      </c>
      <c r="H856" s="569">
        <f>ROUND(F856*G856,3)</f>
        <v>4.5960000000000001</v>
      </c>
      <c r="I856" s="614"/>
      <c r="J856" s="681"/>
    </row>
    <row r="857" spans="1:10" s="671" customFormat="1">
      <c r="A857" s="676">
        <v>11</v>
      </c>
      <c r="B857" s="568" t="str">
        <f>INDEX('[2]MANO DE OBRA'!$C$5:$C$38,A857)</f>
        <v>Maestro   (estr.ocp. C1)</v>
      </c>
      <c r="C857" s="586"/>
      <c r="D857" s="646">
        <v>1</v>
      </c>
      <c r="E857" s="532">
        <f>INDEX('MANO DE OBRA'!$F$5:$F$38,A857)</f>
        <v>4.75</v>
      </c>
      <c r="F857" s="616">
        <f>ROUND(E857*D857,4)</f>
        <v>4.75</v>
      </c>
      <c r="G857" s="535">
        <f>+G856</f>
        <v>1.0865</v>
      </c>
      <c r="H857" s="569">
        <f>ROUND(F857*G857,3)</f>
        <v>5.1609999999999996</v>
      </c>
      <c r="I857" s="614"/>
      <c r="J857" s="681"/>
    </row>
    <row r="858" spans="1:10" s="671" customFormat="1">
      <c r="A858" s="676">
        <v>34</v>
      </c>
      <c r="B858" s="568">
        <f>INDEX('[2]MANO DE OBRA'!$C$5:$C$38,A858)</f>
        <v>0</v>
      </c>
      <c r="C858" s="586"/>
      <c r="D858" s="646"/>
      <c r="E858" s="532">
        <f>INDEX('MANO DE OBRA'!$F$5:$F$38,A858)</f>
        <v>0</v>
      </c>
      <c r="F858" s="616">
        <f>ROUND(E858*D858,4)</f>
        <v>0</v>
      </c>
      <c r="G858" s="535"/>
      <c r="H858" s="569">
        <f>ROUND(F858*G858,3)</f>
        <v>0</v>
      </c>
      <c r="I858" s="614"/>
      <c r="J858" s="681"/>
    </row>
    <row r="859" spans="1:10" s="671" customFormat="1">
      <c r="A859" s="676">
        <v>34</v>
      </c>
      <c r="B859" s="568">
        <f>INDEX('[2]MANO DE OBRA'!$C$5:$C$38,A859)</f>
        <v>0</v>
      </c>
      <c r="C859" s="586"/>
      <c r="D859" s="646"/>
      <c r="E859" s="532">
        <f>INDEX('MANO DE OBRA'!$F$5:$F$38,A859)</f>
        <v>0</v>
      </c>
      <c r="F859" s="616">
        <f>ROUND(E859*D859,4)</f>
        <v>0</v>
      </c>
      <c r="G859" s="535"/>
      <c r="H859" s="569">
        <f>ROUND(F859*G859,4)</f>
        <v>0</v>
      </c>
      <c r="I859" s="614"/>
      <c r="J859" s="681"/>
    </row>
    <row r="860" spans="1:10" s="671" customFormat="1">
      <c r="A860" s="676">
        <v>34</v>
      </c>
      <c r="B860" s="568"/>
      <c r="C860" s="586"/>
      <c r="D860" s="647"/>
      <c r="E860" s="535"/>
      <c r="F860" s="616"/>
      <c r="G860" s="535"/>
      <c r="H860" s="569">
        <f>ROUND(F860*G860,4)</f>
        <v>0</v>
      </c>
      <c r="I860" s="614"/>
      <c r="J860" s="681"/>
    </row>
    <row r="861" spans="1:10" s="671" customFormat="1">
      <c r="A861" s="676">
        <v>34</v>
      </c>
      <c r="B861" s="568"/>
      <c r="C861" s="586"/>
      <c r="D861" s="647"/>
      <c r="E861" s="535"/>
      <c r="F861" s="616"/>
      <c r="G861" s="535"/>
      <c r="H861" s="569">
        <f>ROUND(F861*G861,4)</f>
        <v>0</v>
      </c>
      <c r="I861" s="614"/>
      <c r="J861" s="681"/>
    </row>
    <row r="862" spans="1:10" s="671" customFormat="1">
      <c r="A862" s="676">
        <v>34</v>
      </c>
      <c r="B862" s="571" t="s">
        <v>1202</v>
      </c>
      <c r="C862" s="796"/>
      <c r="D862" s="617">
        <v>0</v>
      </c>
      <c r="E862" s="536"/>
      <c r="F862" s="616">
        <f>ROUND(E862*D862,3)</f>
        <v>0</v>
      </c>
      <c r="G862" s="536">
        <v>0</v>
      </c>
      <c r="H862" s="572">
        <f>ROUND(SUM(H855:H861),4)</f>
        <v>14.407</v>
      </c>
      <c r="I862" s="614"/>
      <c r="J862" s="681"/>
    </row>
    <row r="863" spans="1:10" s="671" customFormat="1">
      <c r="A863" s="676"/>
      <c r="B863" s="573" t="s">
        <v>493</v>
      </c>
      <c r="C863" s="587"/>
      <c r="D863" s="588"/>
      <c r="E863" s="576"/>
      <c r="F863" s="577"/>
      <c r="G863" s="578"/>
      <c r="H863" s="579"/>
      <c r="I863" s="614"/>
      <c r="J863" s="681"/>
    </row>
    <row r="864" spans="1:10" s="671" customFormat="1">
      <c r="A864" s="676"/>
      <c r="B864" s="580" t="s">
        <v>1133</v>
      </c>
      <c r="C864" s="581"/>
      <c r="D864" s="649"/>
      <c r="E864" s="583" t="s">
        <v>1600</v>
      </c>
      <c r="F864" s="583" t="s">
        <v>1302</v>
      </c>
      <c r="G864" s="583" t="s">
        <v>960</v>
      </c>
      <c r="H864" s="585" t="s">
        <v>1485</v>
      </c>
      <c r="I864" s="614"/>
      <c r="J864" s="681"/>
    </row>
    <row r="865" spans="1:10" s="671" customFormat="1">
      <c r="A865" s="676"/>
      <c r="B865" s="566"/>
      <c r="C865" s="567"/>
      <c r="D865" s="589"/>
      <c r="E865" s="590"/>
      <c r="F865" s="527" t="s">
        <v>499</v>
      </c>
      <c r="G865" s="528" t="s">
        <v>500</v>
      </c>
      <c r="H865" s="529" t="s">
        <v>501</v>
      </c>
      <c r="I865" s="614"/>
      <c r="J865" s="681"/>
    </row>
    <row r="866" spans="1:10" s="671" customFormat="1">
      <c r="A866" s="623">
        <v>1600</v>
      </c>
      <c r="B866" s="823" t="s">
        <v>1947</v>
      </c>
      <c r="C866" s="821"/>
      <c r="D866" s="822"/>
      <c r="E866" s="677" t="s">
        <v>476</v>
      </c>
      <c r="F866" s="679">
        <v>1</v>
      </c>
      <c r="G866" s="535">
        <v>75</v>
      </c>
      <c r="H866" s="593">
        <f>ROUND(F866*G866,4)</f>
        <v>75</v>
      </c>
      <c r="I866" s="614"/>
      <c r="J866" s="681"/>
    </row>
    <row r="867" spans="1:10" s="671" customFormat="1">
      <c r="A867" s="623">
        <v>1600</v>
      </c>
      <c r="B867" s="658" t="s">
        <v>1880</v>
      </c>
      <c r="C867" s="591"/>
      <c r="D867" s="592"/>
      <c r="E867" s="677" t="s">
        <v>476</v>
      </c>
      <c r="F867" s="679">
        <v>1</v>
      </c>
      <c r="G867" s="535">
        <v>6</v>
      </c>
      <c r="H867" s="593">
        <f>ROUND(F867*G867,4)</f>
        <v>6</v>
      </c>
      <c r="I867" s="614"/>
      <c r="J867" s="681"/>
    </row>
    <row r="868" spans="1:10" s="671" customFormat="1">
      <c r="A868" s="623">
        <v>902</v>
      </c>
      <c r="B868" s="658" t="str">
        <f>INDEX(MATERIALES!$D$5:$D$1604,A868)</f>
        <v xml:space="preserve">Cinta de polimero sintetico para tuberia roscable </v>
      </c>
      <c r="C868" s="591"/>
      <c r="D868" s="592"/>
      <c r="E868" s="677" t="str">
        <f>INDEX([2]MATERIALES!$E$5:$E$1604,A868)</f>
        <v>rll</v>
      </c>
      <c r="F868" s="679">
        <v>1</v>
      </c>
      <c r="G868" s="535">
        <f>INDEX([2]MATERIALES!$F$5:$F$1604,A868)</f>
        <v>0.24</v>
      </c>
      <c r="H868" s="593">
        <f>ROUND(F868*G868,4)</f>
        <v>0.24</v>
      </c>
      <c r="I868" s="614"/>
      <c r="J868" s="681"/>
    </row>
    <row r="869" spans="1:10" s="671" customFormat="1">
      <c r="A869" s="623">
        <v>988</v>
      </c>
      <c r="B869" s="658" t="str">
        <f>INDEX(MATERIALES!$D$5:$D$1604,A869)</f>
        <v>LLave angular para inodoro, lavamano,fregadero</v>
      </c>
      <c r="C869" s="591"/>
      <c r="D869" s="592"/>
      <c r="E869" s="677" t="str">
        <f>INDEX([2]MATERIALES!$E$5:$E$1604,A869)</f>
        <v>u</v>
      </c>
      <c r="F869" s="679">
        <v>1</v>
      </c>
      <c r="G869" s="535">
        <f>INDEX([2]MATERIALES!$F$5:$F$1604,A869)</f>
        <v>12.8</v>
      </c>
      <c r="H869" s="593">
        <f>ROUND(F869*G869,4)</f>
        <v>12.8</v>
      </c>
      <c r="I869" s="614"/>
      <c r="J869" s="681"/>
    </row>
    <row r="870" spans="1:10" s="671" customFormat="1">
      <c r="A870" s="623">
        <v>1600</v>
      </c>
      <c r="B870" s="658" t="s">
        <v>1948</v>
      </c>
      <c r="C870" s="591"/>
      <c r="D870" s="592"/>
      <c r="E870" s="677" t="s">
        <v>59</v>
      </c>
      <c r="F870" s="679">
        <v>1</v>
      </c>
      <c r="G870" s="535">
        <v>20</v>
      </c>
      <c r="H870" s="593">
        <f>ROUND(F870*G870,4)</f>
        <v>20</v>
      </c>
      <c r="I870" s="614"/>
      <c r="J870" s="681"/>
    </row>
    <row r="871" spans="1:10" s="671" customFormat="1">
      <c r="A871" s="623">
        <v>1600</v>
      </c>
      <c r="B871" s="658">
        <f>INDEX(MATERIALES!$D$5:$D$1604,A871)</f>
        <v>0</v>
      </c>
      <c r="C871" s="591"/>
      <c r="D871" s="592"/>
      <c r="E871" s="677">
        <f>INDEX([2]MATERIALES!$E$5:$E$1604,A871)</f>
        <v>0</v>
      </c>
      <c r="F871" s="679"/>
      <c r="G871" s="535">
        <f>INDEX([2]MATERIALES!$F$5:$F$1604,A871)</f>
        <v>0</v>
      </c>
      <c r="H871" s="593">
        <f>ROUND(F871*G871,3)</f>
        <v>0</v>
      </c>
      <c r="I871" s="614"/>
      <c r="J871" s="681"/>
    </row>
    <row r="872" spans="1:10" s="671" customFormat="1">
      <c r="A872" s="676"/>
      <c r="B872" s="571" t="s">
        <v>1349</v>
      </c>
      <c r="C872" s="796"/>
      <c r="D872" s="594">
        <v>0</v>
      </c>
      <c r="E872" s="677"/>
      <c r="F872" s="672"/>
      <c r="G872" s="536">
        <v>0</v>
      </c>
      <c r="H872" s="572">
        <f>ROUND(SUM(H866:H871),4)</f>
        <v>114.04</v>
      </c>
      <c r="I872" s="614"/>
      <c r="J872" s="681"/>
    </row>
    <row r="873" spans="1:10" s="671" customFormat="1">
      <c r="A873" s="676"/>
      <c r="B873" s="573" t="s">
        <v>494</v>
      </c>
      <c r="C873" s="587"/>
      <c r="D873" s="588"/>
      <c r="E873" s="576"/>
      <c r="F873" s="577"/>
      <c r="G873" s="578"/>
      <c r="H873" s="579"/>
      <c r="I873" s="614"/>
      <c r="J873" s="681"/>
    </row>
    <row r="874" spans="1:10" s="671" customFormat="1">
      <c r="A874" s="676"/>
      <c r="B874" s="580" t="s">
        <v>1133</v>
      </c>
      <c r="C874" s="581"/>
      <c r="D874" s="649"/>
      <c r="E874" s="582" t="s">
        <v>1600</v>
      </c>
      <c r="F874" s="582" t="s">
        <v>1302</v>
      </c>
      <c r="G874" s="582" t="s">
        <v>1596</v>
      </c>
      <c r="H874" s="585" t="s">
        <v>1485</v>
      </c>
      <c r="I874" s="614"/>
      <c r="J874" s="681"/>
    </row>
    <row r="875" spans="1:10" s="671" customFormat="1">
      <c r="A875" s="676"/>
      <c r="B875" s="566"/>
      <c r="C875" s="567"/>
      <c r="D875" s="589"/>
      <c r="E875" s="595"/>
      <c r="F875" s="539" t="s">
        <v>499</v>
      </c>
      <c r="G875" s="526" t="s">
        <v>500</v>
      </c>
      <c r="H875" s="529" t="s">
        <v>501</v>
      </c>
      <c r="I875" s="614"/>
      <c r="J875" s="681"/>
    </row>
    <row r="876" spans="1:10" s="671" customFormat="1">
      <c r="A876" s="676">
        <v>20</v>
      </c>
      <c r="B876" s="540">
        <f>INDEX('MANO DE OBRA'!$C$41:$C$60,A876)</f>
        <v>0</v>
      </c>
      <c r="C876" s="521"/>
      <c r="D876" s="541"/>
      <c r="E876" s="531">
        <f>INDEX('MANO DE OBRA'!$B$41:$B$60,A876)</f>
        <v>0</v>
      </c>
      <c r="F876" s="542"/>
      <c r="G876" s="542">
        <f>INDEX('MANO DE OBRA'!$F$41:$F$60,A876)</f>
        <v>0</v>
      </c>
      <c r="H876" s="460">
        <f>F876*G876</f>
        <v>0</v>
      </c>
      <c r="I876" s="614"/>
      <c r="J876" s="681"/>
    </row>
    <row r="877" spans="1:10" s="671" customFormat="1">
      <c r="A877" s="676">
        <v>20</v>
      </c>
      <c r="B877" s="540">
        <f>INDEX('MANO DE OBRA'!$C$41:$C$60,A877)</f>
        <v>0</v>
      </c>
      <c r="C877" s="521"/>
      <c r="D877" s="541"/>
      <c r="E877" s="531">
        <f>INDEX('MANO DE OBRA'!$B$41:$B$60,A877)</f>
        <v>0</v>
      </c>
      <c r="F877" s="542"/>
      <c r="G877" s="542">
        <f>INDEX('MANO DE OBRA'!$F$41:$F$60,A877)</f>
        <v>0</v>
      </c>
      <c r="H877" s="543">
        <f>ROUND(F877*G877,3)</f>
        <v>0</v>
      </c>
      <c r="I877" s="614"/>
      <c r="J877" s="681"/>
    </row>
    <row r="878" spans="1:10" s="671" customFormat="1">
      <c r="A878" s="676">
        <v>20</v>
      </c>
      <c r="B878" s="540">
        <f>INDEX('MANO DE OBRA'!$C$41:$C$60,A878)</f>
        <v>0</v>
      </c>
      <c r="C878" s="521"/>
      <c r="D878" s="541"/>
      <c r="E878" s="531">
        <f>INDEX('MANO DE OBRA'!$B$41:$B$60,A878)</f>
        <v>0</v>
      </c>
      <c r="F878" s="542"/>
      <c r="G878" s="542">
        <f>INDEX('MANO DE OBRA'!$F$41:$F$60,A878)</f>
        <v>0</v>
      </c>
      <c r="H878" s="543">
        <f>ROUND(F878*G878,3)</f>
        <v>0</v>
      </c>
      <c r="I878" s="614"/>
      <c r="J878" s="681"/>
    </row>
    <row r="879" spans="1:10" s="671" customFormat="1">
      <c r="A879" s="680"/>
      <c r="B879" s="571" t="s">
        <v>1350</v>
      </c>
      <c r="C879" s="597"/>
      <c r="D879" s="659"/>
      <c r="E879" s="598"/>
      <c r="F879" s="599"/>
      <c r="G879" s="590"/>
      <c r="H879" s="572">
        <f>ROUND(SUM(H876:H878),4)</f>
        <v>0</v>
      </c>
      <c r="I879" s="614"/>
      <c r="J879" s="681"/>
    </row>
    <row r="880" spans="1:10" s="671" customFormat="1">
      <c r="A880" s="680"/>
      <c r="B880" s="554"/>
      <c r="C880" s="554"/>
      <c r="D880" s="596"/>
      <c r="E880" s="600" t="s">
        <v>495</v>
      </c>
      <c r="F880" s="601"/>
      <c r="G880" s="601"/>
      <c r="H880" s="602">
        <f>ROUND(SUM(H879,H872,H862,H851),4)</f>
        <v>129.167</v>
      </c>
      <c r="I880" s="614"/>
      <c r="J880" s="681"/>
    </row>
    <row r="881" spans="1:10" s="671" customFormat="1">
      <c r="A881" s="680"/>
      <c r="B881" s="554"/>
      <c r="C881" s="554"/>
      <c r="D881" s="596"/>
      <c r="E881" s="603" t="s">
        <v>177</v>
      </c>
      <c r="F881" s="604"/>
      <c r="G881" s="660">
        <f>(FORMATO!$C$37)</f>
        <v>0.2</v>
      </c>
      <c r="H881" s="602">
        <f>ROUND(H880*G881,4)</f>
        <v>25.833400000000001</v>
      </c>
      <c r="I881" s="614"/>
      <c r="J881" s="681"/>
    </row>
    <row r="882" spans="1:10" s="671" customFormat="1">
      <c r="A882" s="680"/>
      <c r="B882" s="554"/>
      <c r="C882" s="554"/>
      <c r="D882" s="596"/>
      <c r="E882" s="603" t="s">
        <v>178</v>
      </c>
      <c r="F882" s="604"/>
      <c r="G882" s="605"/>
      <c r="H882" s="606"/>
      <c r="I882" s="614"/>
      <c r="J882" s="681"/>
    </row>
    <row r="883" spans="1:10" s="671" customFormat="1">
      <c r="A883" s="680"/>
      <c r="B883" s="554"/>
      <c r="C883" s="554"/>
      <c r="D883" s="596"/>
      <c r="E883" s="603" t="s">
        <v>496</v>
      </c>
      <c r="F883" s="607"/>
      <c r="G883" s="607"/>
      <c r="H883" s="606">
        <f>ROUND(SUM(H880:H881),4)</f>
        <v>155.00040000000001</v>
      </c>
      <c r="I883" s="614"/>
      <c r="J883" s="681"/>
    </row>
    <row r="884" spans="1:10" s="671" customFormat="1" ht="16.2" thickBot="1">
      <c r="A884" s="680"/>
      <c r="B884" s="796" t="str">
        <f>(FORMATO!$C$8)</f>
        <v>PAJAN, AGOSTO DE 2025</v>
      </c>
      <c r="C884" s="554"/>
      <c r="D884" s="596"/>
      <c r="E884" s="544" t="str">
        <f>+FORMATO!$J$18</f>
        <v>PRECIO SIN IVA</v>
      </c>
      <c r="F884" s="545"/>
      <c r="G884" s="545" t="s">
        <v>504</v>
      </c>
      <c r="H884" s="613">
        <f>ROUND(H883,2)</f>
        <v>155</v>
      </c>
      <c r="I884" s="614"/>
      <c r="J884" s="681"/>
    </row>
    <row r="885" spans="1:10" s="671" customFormat="1" ht="16.2" thickTop="1">
      <c r="A885" s="680"/>
      <c r="B885" s="796"/>
      <c r="C885" s="554"/>
      <c r="D885" s="666"/>
      <c r="E885" s="664"/>
      <c r="F885" s="663"/>
      <c r="G885" s="663"/>
      <c r="H885" s="665"/>
      <c r="I885" s="614"/>
      <c r="J885" s="681"/>
    </row>
    <row r="886" spans="1:10" s="671" customFormat="1" ht="15.6">
      <c r="A886" s="680"/>
      <c r="B886" s="796"/>
      <c r="C886" s="554"/>
      <c r="D886" s="666"/>
      <c r="E886" s="664"/>
      <c r="F886" s="663"/>
      <c r="G886" s="663"/>
      <c r="H886" s="665"/>
      <c r="I886" s="614"/>
      <c r="J886" s="681"/>
    </row>
    <row r="887" spans="1:10" s="671" customFormat="1" ht="15.6">
      <c r="A887" s="680"/>
      <c r="B887" s="796"/>
      <c r="C887" s="554"/>
      <c r="D887" s="666"/>
      <c r="E887" s="664"/>
      <c r="F887" s="663"/>
      <c r="G887" s="663"/>
      <c r="H887" s="665"/>
      <c r="I887" s="614"/>
      <c r="J887" s="681"/>
    </row>
    <row r="888" spans="1:10" s="671" customFormat="1" ht="15.6">
      <c r="A888" s="680"/>
      <c r="B888" s="754"/>
      <c r="C888" s="554"/>
      <c r="D888" s="666"/>
      <c r="E888" s="664"/>
      <c r="F888" s="663"/>
      <c r="G888" s="663"/>
      <c r="H888" s="665"/>
      <c r="I888" s="614"/>
      <c r="J888" s="681"/>
    </row>
    <row r="889" spans="1:10" s="671" customFormat="1" ht="15.6">
      <c r="A889" s="680"/>
      <c r="B889" s="754"/>
      <c r="C889" s="554"/>
      <c r="D889" s="666"/>
      <c r="E889" s="664"/>
      <c r="F889" s="663"/>
      <c r="G889" s="663"/>
      <c r="H889" s="665"/>
      <c r="I889" s="614"/>
      <c r="J889" s="681"/>
    </row>
    <row r="890" spans="1:10" s="671" customFormat="1">
      <c r="A890" s="546"/>
      <c r="B890" s="754"/>
      <c r="C890" s="653"/>
      <c r="D890" s="654"/>
      <c r="E890" s="655"/>
      <c r="F890" s="655"/>
      <c r="G890" s="655"/>
      <c r="H890" s="611"/>
      <c r="I890" s="614"/>
      <c r="J890" s="641"/>
    </row>
    <row r="891" spans="1:10" s="671" customFormat="1">
      <c r="A891" s="546"/>
      <c r="B891" s="870"/>
      <c r="C891" s="870"/>
      <c r="D891" s="870"/>
      <c r="E891" s="870"/>
      <c r="F891" s="870"/>
      <c r="G891" s="870"/>
      <c r="H891" s="870"/>
      <c r="I891" s="614"/>
      <c r="J891" s="681"/>
    </row>
    <row r="892" spans="1:10" s="671" customFormat="1">
      <c r="A892" s="553"/>
      <c r="B892" s="517"/>
      <c r="C892" s="517"/>
      <c r="D892" s="520"/>
      <c r="E892" s="517"/>
      <c r="F892" s="517"/>
      <c r="G892" s="517"/>
      <c r="H892" s="518"/>
      <c r="I892" s="614"/>
      <c r="J892" s="681"/>
    </row>
    <row r="893" spans="1:10" s="681" customFormat="1" ht="17.399999999999999">
      <c r="A893" s="680"/>
      <c r="B893" s="680"/>
      <c r="C893" s="871" t="s">
        <v>1891</v>
      </c>
      <c r="D893" s="871"/>
      <c r="E893" s="871"/>
      <c r="F893" s="871"/>
      <c r="G893" s="871"/>
      <c r="H893" s="680"/>
      <c r="I893" s="669"/>
    </row>
    <row r="894" spans="1:10" s="671" customFormat="1" ht="17.399999999999999">
      <c r="A894" s="680"/>
      <c r="B894" s="554"/>
      <c r="C894" s="872" t="s">
        <v>1892</v>
      </c>
      <c r="D894" s="872"/>
      <c r="E894" s="872"/>
      <c r="F894" s="872"/>
      <c r="G894" s="872"/>
      <c r="H894" s="680"/>
      <c r="I894" s="614"/>
      <c r="J894" s="681"/>
    </row>
    <row r="895" spans="1:10" s="671" customFormat="1" ht="14.4">
      <c r="A895" s="680"/>
      <c r="B895" s="554"/>
      <c r="C895" s="873"/>
      <c r="D895" s="873"/>
      <c r="E895" s="873"/>
      <c r="F895" s="873"/>
      <c r="G895" s="873"/>
      <c r="H895" s="680"/>
      <c r="I895" s="614"/>
      <c r="J895" s="681"/>
    </row>
    <row r="896" spans="1:10" s="671" customFormat="1" ht="13.8" thickBot="1">
      <c r="A896" s="680"/>
      <c r="B896" s="554"/>
      <c r="C896" s="554"/>
      <c r="D896" s="649"/>
      <c r="E896" s="554"/>
      <c r="F896" s="554"/>
      <c r="G896" s="554"/>
      <c r="H896" s="680"/>
      <c r="I896" s="614"/>
      <c r="J896" s="681"/>
    </row>
    <row r="897" spans="1:10" s="671" customFormat="1" ht="13.8" thickBot="1">
      <c r="A897" s="680"/>
      <c r="B897" s="754"/>
      <c r="C897" s="874" t="str">
        <f>+FORMATO!$J$13</f>
        <v>ANÁLISIS DE PRECIOS UNITARIOS</v>
      </c>
      <c r="D897" s="875" t="s">
        <v>687</v>
      </c>
      <c r="E897" s="875"/>
      <c r="F897" s="875"/>
      <c r="G897" s="675" t="str">
        <f>+FORMATO!$J$14</f>
        <v>ITEM</v>
      </c>
      <c r="H897" s="716">
        <f>+PRESUPUESTO!A29</f>
        <v>16</v>
      </c>
      <c r="I897" s="614"/>
      <c r="J897" s="681"/>
    </row>
    <row r="898" spans="1:10" s="671" customFormat="1">
      <c r="A898" s="522"/>
      <c r="B898" s="673" t="str">
        <f>FORMATO!$B$4</f>
        <v>RUBRO:</v>
      </c>
      <c r="C898" s="876" t="str">
        <f>+PRESUPUESTO!B29</f>
        <v>PROVISIÓN E INSTALACIÓN DE TUMBADO FALSO DE PVC</v>
      </c>
      <c r="D898" s="877"/>
      <c r="E898" s="877"/>
      <c r="F898" s="877"/>
      <c r="G898" s="675" t="str">
        <f>+FORMATO!$J$15</f>
        <v>UNIDAD</v>
      </c>
      <c r="H898" s="674" t="str">
        <f>+PRESUPUESTO!C29</f>
        <v>M2</v>
      </c>
      <c r="I898" s="614"/>
      <c r="J898" s="681"/>
    </row>
    <row r="899" spans="1:10" s="671" customFormat="1">
      <c r="A899" s="522"/>
      <c r="B899" s="673" t="str">
        <f>FORMATO!$B$5</f>
        <v>ELABORADO:</v>
      </c>
      <c r="C899" s="754">
        <f>(FORMATO!$C$5)</f>
        <v>0</v>
      </c>
      <c r="D899" s="656"/>
      <c r="E899" s="657"/>
      <c r="F899" s="657"/>
      <c r="G899" s="675" t="str">
        <f>+FORMATO!$J$16</f>
        <v>REND.</v>
      </c>
      <c r="H899" s="642">
        <f>+ROUND(8/18.57,4)</f>
        <v>0.43080000000000002</v>
      </c>
      <c r="I899" s="614"/>
      <c r="J899" s="681"/>
    </row>
    <row r="900" spans="1:10" s="671" customFormat="1">
      <c r="A900" s="525"/>
      <c r="B900" s="673" t="str">
        <f>FORMATO!$B$9</f>
        <v xml:space="preserve">PROYECTO: </v>
      </c>
      <c r="C900" s="878" t="str">
        <f>(FORMATO!C9)</f>
        <v>MANTENIMIENTO INTEGRAL DE LA COMPAÑIA DE CUERPO DE BOMBERO CASCOL PERTENECIENTE AL CANTON PAJAN</v>
      </c>
      <c r="D900" s="879"/>
      <c r="E900" s="879"/>
      <c r="F900" s="879"/>
      <c r="G900" s="879"/>
      <c r="H900" s="879"/>
      <c r="I900" s="622">
        <f>+H941</f>
        <v>25.2</v>
      </c>
      <c r="J900" s="641"/>
    </row>
    <row r="901" spans="1:10" s="671" customFormat="1" ht="13.8" thickBot="1">
      <c r="A901" s="522"/>
      <c r="B901" s="555" t="s">
        <v>689</v>
      </c>
      <c r="C901" s="555"/>
      <c r="D901" s="556"/>
      <c r="E901" s="557"/>
      <c r="F901" s="558"/>
      <c r="G901" s="558"/>
      <c r="H901" s="559"/>
      <c r="I901" s="614"/>
      <c r="J901" s="681"/>
    </row>
    <row r="902" spans="1:10" s="671" customFormat="1" ht="13.8" thickTop="1">
      <c r="A902" s="522"/>
      <c r="B902" s="560" t="s">
        <v>1133</v>
      </c>
      <c r="C902" s="755"/>
      <c r="D902" s="562" t="s">
        <v>1302</v>
      </c>
      <c r="E902" s="563" t="s">
        <v>1596</v>
      </c>
      <c r="F902" s="678" t="s">
        <v>1597</v>
      </c>
      <c r="G902" s="564" t="s">
        <v>1598</v>
      </c>
      <c r="H902" s="565" t="s">
        <v>1485</v>
      </c>
      <c r="I902" s="614"/>
      <c r="J902" s="640"/>
    </row>
    <row r="903" spans="1:10" s="671" customFormat="1">
      <c r="A903" s="522"/>
      <c r="B903" s="566"/>
      <c r="C903" s="567"/>
      <c r="D903" s="526" t="s">
        <v>499</v>
      </c>
      <c r="E903" s="527" t="s">
        <v>500</v>
      </c>
      <c r="F903" s="528" t="s">
        <v>501</v>
      </c>
      <c r="G903" s="528" t="s">
        <v>1599</v>
      </c>
      <c r="H903" s="529" t="s">
        <v>502</v>
      </c>
      <c r="I903" s="614"/>
      <c r="J903" s="681"/>
    </row>
    <row r="904" spans="1:10" s="671" customFormat="1">
      <c r="A904" s="676">
        <v>1600</v>
      </c>
      <c r="B904" s="568" t="s">
        <v>1632</v>
      </c>
      <c r="C904" s="754"/>
      <c r="D904" s="645"/>
      <c r="E904" s="535"/>
      <c r="F904" s="672"/>
      <c r="G904" s="533"/>
      <c r="H904" s="569">
        <f>ROUND(H919*0.05,3)</f>
        <v>0.28599999999999998</v>
      </c>
      <c r="I904" s="614"/>
      <c r="J904" s="681"/>
    </row>
    <row r="905" spans="1:10" s="671" customFormat="1">
      <c r="A905" s="676">
        <v>1600</v>
      </c>
      <c r="B905" s="530">
        <f>INDEX(MATERIALES!$D$5:$D$1604,A905)</f>
        <v>0</v>
      </c>
      <c r="C905" s="521"/>
      <c r="D905" s="531"/>
      <c r="E905" s="532">
        <f>INDEX(MATERIALES!$F$5:$F$1604,A905)</f>
        <v>0</v>
      </c>
      <c r="F905" s="459">
        <f>ROUND(E905*D905,3)</f>
        <v>0</v>
      </c>
      <c r="G905" s="535"/>
      <c r="H905" s="534">
        <f>ROUND(F905*G905,4)</f>
        <v>0</v>
      </c>
      <c r="I905" s="614"/>
      <c r="J905" s="681"/>
    </row>
    <row r="906" spans="1:10" s="671" customFormat="1">
      <c r="A906" s="676">
        <v>1600</v>
      </c>
      <c r="B906" s="530">
        <f>INDEX(MATERIALES!$D$5:$D$1604,A906)</f>
        <v>0</v>
      </c>
      <c r="C906" s="521"/>
      <c r="D906" s="531"/>
      <c r="E906" s="532">
        <f>INDEX(MATERIALES!$F$5:$F$1604,A906)</f>
        <v>0</v>
      </c>
      <c r="F906" s="459">
        <f>ROUND(E906*D906,3)</f>
        <v>0</v>
      </c>
      <c r="G906" s="535"/>
      <c r="H906" s="570">
        <f>ROUND(F906*G906,3)</f>
        <v>0</v>
      </c>
      <c r="I906" s="614"/>
      <c r="J906" s="681"/>
    </row>
    <row r="907" spans="1:10" s="671" customFormat="1">
      <c r="A907" s="676">
        <v>1600</v>
      </c>
      <c r="B907" s="530">
        <f>INDEX(MATERIALES!$D$5:$D$1604,A907)</f>
        <v>0</v>
      </c>
      <c r="C907" s="521"/>
      <c r="D907" s="531"/>
      <c r="E907" s="532">
        <f>INDEX(MATERIALES!$F$5:$F$1604,A907)</f>
        <v>0</v>
      </c>
      <c r="F907" s="459">
        <f>ROUND(E907*D907,3)</f>
        <v>0</v>
      </c>
      <c r="G907" s="535"/>
      <c r="H907" s="570">
        <f>ROUND(F907*G907,3)</f>
        <v>0</v>
      </c>
      <c r="I907" s="614"/>
      <c r="J907" s="681"/>
    </row>
    <row r="908" spans="1:10" s="671" customFormat="1">
      <c r="A908" s="676">
        <v>1600</v>
      </c>
      <c r="B908" s="571" t="s">
        <v>1348</v>
      </c>
      <c r="C908" s="754"/>
      <c r="D908" s="645">
        <v>0</v>
      </c>
      <c r="E908" s="535"/>
      <c r="F908" s="672">
        <f>ROUND(E908*D908,3)</f>
        <v>0</v>
      </c>
      <c r="G908" s="536">
        <v>0</v>
      </c>
      <c r="H908" s="572">
        <f>ROUND(SUM(H904:H907),4)</f>
        <v>0.28599999999999998</v>
      </c>
      <c r="I908" s="614"/>
      <c r="J908" s="681"/>
    </row>
    <row r="909" spans="1:10" s="671" customFormat="1">
      <c r="A909" s="676"/>
      <c r="B909" s="573" t="s">
        <v>1135</v>
      </c>
      <c r="C909" s="574"/>
      <c r="D909" s="575"/>
      <c r="E909" s="576"/>
      <c r="F909" s="577"/>
      <c r="G909" s="578"/>
      <c r="H909" s="579"/>
      <c r="I909" s="614"/>
      <c r="J909" s="681"/>
    </row>
    <row r="910" spans="1:10" s="671" customFormat="1">
      <c r="A910" s="676"/>
      <c r="B910" s="580" t="s">
        <v>1133</v>
      </c>
      <c r="C910" s="581"/>
      <c r="D910" s="582" t="s">
        <v>1302</v>
      </c>
      <c r="E910" s="583" t="s">
        <v>961</v>
      </c>
      <c r="F910" s="583" t="s">
        <v>1597</v>
      </c>
      <c r="G910" s="584" t="s">
        <v>1598</v>
      </c>
      <c r="H910" s="585" t="s">
        <v>1485</v>
      </c>
      <c r="I910" s="614"/>
      <c r="J910" s="681"/>
    </row>
    <row r="911" spans="1:10" s="671" customFormat="1">
      <c r="A911" s="676"/>
      <c r="B911" s="566"/>
      <c r="C911" s="567"/>
      <c r="D911" s="526" t="s">
        <v>499</v>
      </c>
      <c r="E911" s="528" t="s">
        <v>500</v>
      </c>
      <c r="F911" s="528" t="s">
        <v>501</v>
      </c>
      <c r="G911" s="528" t="s">
        <v>1599</v>
      </c>
      <c r="H911" s="529" t="s">
        <v>502</v>
      </c>
      <c r="I911" s="614"/>
      <c r="J911" s="681"/>
    </row>
    <row r="912" spans="1:10" s="671" customFormat="1">
      <c r="A912" s="676">
        <v>9</v>
      </c>
      <c r="B912" s="568" t="str">
        <f>INDEX('[2]MANO DE OBRA'!$C$5:$C$38,A912)</f>
        <v>Instalador  (estr.ocp. D2) cat.III</v>
      </c>
      <c r="C912" s="586"/>
      <c r="D912" s="646">
        <v>1</v>
      </c>
      <c r="E912" s="537">
        <f>INDEX('MANO DE OBRA'!$F$5:$F$38,A912)</f>
        <v>4.28</v>
      </c>
      <c r="F912" s="616">
        <f>ROUND(E912*D912,4)</f>
        <v>4.28</v>
      </c>
      <c r="G912" s="538">
        <f>+H899</f>
        <v>0.43080000000000002</v>
      </c>
      <c r="H912" s="569">
        <f>ROUND(F912*G912,3)</f>
        <v>1.8440000000000001</v>
      </c>
      <c r="I912" s="614"/>
      <c r="J912" s="681"/>
    </row>
    <row r="913" spans="1:10" s="671" customFormat="1">
      <c r="A913" s="676">
        <v>1</v>
      </c>
      <c r="B913" s="568" t="str">
        <f>INDEX('[2]MANO DE OBRA'!$C$5:$C$38,A913)</f>
        <v>Peon  (estr.ocp. E2)</v>
      </c>
      <c r="C913" s="586"/>
      <c r="D913" s="646">
        <v>1</v>
      </c>
      <c r="E913" s="532">
        <f>INDEX('MANO DE OBRA'!$F$5:$F$38,A913)</f>
        <v>4.2300000000000004</v>
      </c>
      <c r="F913" s="616">
        <f>ROUND(E913*D913,4)</f>
        <v>4.2300000000000004</v>
      </c>
      <c r="G913" s="535">
        <f>H899</f>
        <v>0.43080000000000002</v>
      </c>
      <c r="H913" s="569">
        <f>ROUND(F913*G913,3)</f>
        <v>1.8220000000000001</v>
      </c>
      <c r="I913" s="614"/>
      <c r="J913" s="681"/>
    </row>
    <row r="914" spans="1:10" s="671" customFormat="1">
      <c r="A914" s="676">
        <v>11</v>
      </c>
      <c r="B914" s="568" t="str">
        <f>INDEX('[2]MANO DE OBRA'!$C$5:$C$38,A914)</f>
        <v>Maestro   (estr.ocp. C1)</v>
      </c>
      <c r="C914" s="586"/>
      <c r="D914" s="646">
        <v>1</v>
      </c>
      <c r="E914" s="532">
        <f>INDEX('MANO DE OBRA'!$F$5:$F$38,A914)</f>
        <v>4.75</v>
      </c>
      <c r="F914" s="616">
        <f>ROUND(E914*D914,4)</f>
        <v>4.75</v>
      </c>
      <c r="G914" s="535">
        <f>+G913</f>
        <v>0.43080000000000002</v>
      </c>
      <c r="H914" s="569">
        <f>ROUND(F914*G914,3)</f>
        <v>2.0459999999999998</v>
      </c>
      <c r="I914" s="614"/>
      <c r="J914" s="681"/>
    </row>
    <row r="915" spans="1:10" s="671" customFormat="1">
      <c r="A915" s="676">
        <v>34</v>
      </c>
      <c r="B915" s="568">
        <f>INDEX('[2]MANO DE OBRA'!$C$5:$C$38,A915)</f>
        <v>0</v>
      </c>
      <c r="C915" s="586"/>
      <c r="D915" s="646"/>
      <c r="E915" s="532">
        <f>INDEX('MANO DE OBRA'!$F$5:$F$38,A915)</f>
        <v>0</v>
      </c>
      <c r="F915" s="616">
        <f>ROUND(E915*D915,4)</f>
        <v>0</v>
      </c>
      <c r="G915" s="535"/>
      <c r="H915" s="569">
        <f>ROUND(F915*G915,3)</f>
        <v>0</v>
      </c>
      <c r="I915" s="614"/>
      <c r="J915" s="681"/>
    </row>
    <row r="916" spans="1:10" s="671" customFormat="1">
      <c r="A916" s="676">
        <v>34</v>
      </c>
      <c r="B916" s="568">
        <f>INDEX('[2]MANO DE OBRA'!$C$5:$C$38,A916)</f>
        <v>0</v>
      </c>
      <c r="C916" s="586"/>
      <c r="D916" s="646"/>
      <c r="E916" s="532">
        <f>INDEX('MANO DE OBRA'!$F$5:$F$38,A916)</f>
        <v>0</v>
      </c>
      <c r="F916" s="616">
        <f>ROUND(E916*D916,4)</f>
        <v>0</v>
      </c>
      <c r="G916" s="535"/>
      <c r="H916" s="569">
        <f>ROUND(F916*G916,4)</f>
        <v>0</v>
      </c>
      <c r="I916" s="614"/>
      <c r="J916" s="681"/>
    </row>
    <row r="917" spans="1:10" s="671" customFormat="1">
      <c r="A917" s="676">
        <v>34</v>
      </c>
      <c r="B917" s="568"/>
      <c r="C917" s="586"/>
      <c r="D917" s="647"/>
      <c r="E917" s="535"/>
      <c r="F917" s="616"/>
      <c r="G917" s="535"/>
      <c r="H917" s="569">
        <f>ROUND(F917*G917,4)</f>
        <v>0</v>
      </c>
      <c r="I917" s="614"/>
      <c r="J917" s="681"/>
    </row>
    <row r="918" spans="1:10" s="671" customFormat="1">
      <c r="A918" s="676">
        <v>34</v>
      </c>
      <c r="B918" s="568"/>
      <c r="C918" s="586"/>
      <c r="D918" s="647"/>
      <c r="E918" s="535"/>
      <c r="F918" s="616"/>
      <c r="G918" s="535"/>
      <c r="H918" s="569">
        <f>ROUND(F918*G918,4)</f>
        <v>0</v>
      </c>
      <c r="I918" s="614"/>
      <c r="J918" s="681"/>
    </row>
    <row r="919" spans="1:10" s="671" customFormat="1">
      <c r="A919" s="676">
        <v>34</v>
      </c>
      <c r="B919" s="571" t="s">
        <v>1202</v>
      </c>
      <c r="C919" s="754"/>
      <c r="D919" s="617">
        <v>0</v>
      </c>
      <c r="E919" s="536"/>
      <c r="F919" s="616">
        <f>ROUND(E919*D919,3)</f>
        <v>0</v>
      </c>
      <c r="G919" s="536">
        <v>0</v>
      </c>
      <c r="H919" s="572">
        <f>ROUND(SUM(H912:H918),4)</f>
        <v>5.7119999999999997</v>
      </c>
      <c r="I919" s="614"/>
      <c r="J919" s="681"/>
    </row>
    <row r="920" spans="1:10" s="671" customFormat="1">
      <c r="A920" s="676"/>
      <c r="B920" s="573" t="s">
        <v>493</v>
      </c>
      <c r="C920" s="587"/>
      <c r="D920" s="588"/>
      <c r="E920" s="576"/>
      <c r="F920" s="577"/>
      <c r="G920" s="578"/>
      <c r="H920" s="579"/>
      <c r="I920" s="614"/>
      <c r="J920" s="681"/>
    </row>
    <row r="921" spans="1:10" s="671" customFormat="1">
      <c r="A921" s="676"/>
      <c r="B921" s="580" t="s">
        <v>1133</v>
      </c>
      <c r="C921" s="581"/>
      <c r="D921" s="649"/>
      <c r="E921" s="583" t="s">
        <v>1600</v>
      </c>
      <c r="F921" s="583" t="s">
        <v>1302</v>
      </c>
      <c r="G921" s="583" t="s">
        <v>960</v>
      </c>
      <c r="H921" s="585" t="s">
        <v>1485</v>
      </c>
      <c r="I921" s="614"/>
      <c r="J921" s="681"/>
    </row>
    <row r="922" spans="1:10" s="671" customFormat="1">
      <c r="A922" s="676"/>
      <c r="B922" s="566"/>
      <c r="C922" s="567"/>
      <c r="D922" s="589"/>
      <c r="E922" s="590"/>
      <c r="F922" s="527" t="s">
        <v>499</v>
      </c>
      <c r="G922" s="528" t="s">
        <v>500</v>
      </c>
      <c r="H922" s="529" t="s">
        <v>501</v>
      </c>
      <c r="I922" s="614"/>
      <c r="J922" s="681"/>
    </row>
    <row r="923" spans="1:10" s="671" customFormat="1" ht="43.5" customHeight="1">
      <c r="A923" s="623">
        <v>1600</v>
      </c>
      <c r="B923" s="883" t="s">
        <v>1949</v>
      </c>
      <c r="C923" s="884"/>
      <c r="D923" s="885"/>
      <c r="E923" s="677" t="s">
        <v>1600</v>
      </c>
      <c r="F923" s="679">
        <v>1</v>
      </c>
      <c r="G923" s="535">
        <v>15</v>
      </c>
      <c r="H923" s="593">
        <f>ROUND(F923*G923,4)</f>
        <v>15</v>
      </c>
      <c r="I923" s="614"/>
      <c r="J923" s="681"/>
    </row>
    <row r="924" spans="1:10" s="671" customFormat="1">
      <c r="A924" s="623">
        <v>1600</v>
      </c>
      <c r="B924" s="658">
        <f>INDEX(MATERIALES!$D$5:$D$1604,A924)</f>
        <v>0</v>
      </c>
      <c r="C924" s="591"/>
      <c r="D924" s="592"/>
      <c r="E924" s="677">
        <f>INDEX([2]MATERIALES!$E$5:$E$1604,A924)</f>
        <v>0</v>
      </c>
      <c r="F924" s="679"/>
      <c r="G924" s="535">
        <f>INDEX([2]MATERIALES!$F$5:$F$1604,A924)</f>
        <v>0</v>
      </c>
      <c r="H924" s="593">
        <f>ROUND(F924*G924,4)</f>
        <v>0</v>
      </c>
      <c r="I924" s="614"/>
      <c r="J924" s="681"/>
    </row>
    <row r="925" spans="1:10" s="671" customFormat="1">
      <c r="A925" s="623">
        <v>1600</v>
      </c>
      <c r="B925" s="658">
        <f>INDEX(MATERIALES!$D$5:$D$1604,A925)</f>
        <v>0</v>
      </c>
      <c r="C925" s="591"/>
      <c r="D925" s="592"/>
      <c r="E925" s="677">
        <f>INDEX([2]MATERIALES!$E$5:$E$1604,A925)</f>
        <v>0</v>
      </c>
      <c r="F925" s="679"/>
      <c r="G925" s="535">
        <f>INDEX([2]MATERIALES!$F$5:$F$1604,A925)</f>
        <v>0</v>
      </c>
      <c r="H925" s="593">
        <f>ROUND(F925*G925,4)</f>
        <v>0</v>
      </c>
      <c r="I925" s="614"/>
      <c r="J925" s="681"/>
    </row>
    <row r="926" spans="1:10" s="671" customFormat="1">
      <c r="A926" s="623">
        <v>1600</v>
      </c>
      <c r="B926" s="658">
        <f>INDEX(MATERIALES!$D$5:$D$1604,A926)</f>
        <v>0</v>
      </c>
      <c r="C926" s="591"/>
      <c r="D926" s="592"/>
      <c r="E926" s="677">
        <f>INDEX([2]MATERIALES!$E$5:$E$1604,A926)</f>
        <v>0</v>
      </c>
      <c r="F926" s="679"/>
      <c r="G926" s="535">
        <f>INDEX([2]MATERIALES!$F$5:$F$1604,A926)</f>
        <v>0</v>
      </c>
      <c r="H926" s="593">
        <f>ROUND(F926*G926,4)</f>
        <v>0</v>
      </c>
      <c r="I926" s="614"/>
      <c r="J926" s="681"/>
    </row>
    <row r="927" spans="1:10" s="671" customFormat="1">
      <c r="A927" s="623">
        <v>1600</v>
      </c>
      <c r="B927" s="658">
        <f>INDEX(MATERIALES!$D$5:$D$1604,A927)</f>
        <v>0</v>
      </c>
      <c r="C927" s="591"/>
      <c r="D927" s="592"/>
      <c r="E927" s="677">
        <f>INDEX([2]MATERIALES!$E$5:$E$1604,A927)</f>
        <v>0</v>
      </c>
      <c r="F927" s="679"/>
      <c r="G927" s="535">
        <f>INDEX([2]MATERIALES!$F$5:$F$1604,A927)</f>
        <v>0</v>
      </c>
      <c r="H927" s="593">
        <f>ROUND(F927*G927,4)</f>
        <v>0</v>
      </c>
      <c r="I927" s="614"/>
      <c r="J927" s="681"/>
    </row>
    <row r="928" spans="1:10" s="671" customFormat="1">
      <c r="A928" s="623">
        <v>1600</v>
      </c>
      <c r="B928" s="658">
        <f>INDEX(MATERIALES!$D$5:$D$1604,A928)</f>
        <v>0</v>
      </c>
      <c r="C928" s="591"/>
      <c r="D928" s="592"/>
      <c r="E928" s="677">
        <f>INDEX([2]MATERIALES!$E$5:$E$1604,A928)</f>
        <v>0</v>
      </c>
      <c r="F928" s="679"/>
      <c r="G928" s="535">
        <f>INDEX([2]MATERIALES!$F$5:$F$1604,A928)</f>
        <v>0</v>
      </c>
      <c r="H928" s="593">
        <f>ROUND(F928*G928,3)</f>
        <v>0</v>
      </c>
      <c r="I928" s="614"/>
      <c r="J928" s="681"/>
    </row>
    <row r="929" spans="1:10" s="671" customFormat="1">
      <c r="A929" s="676"/>
      <c r="B929" s="571" t="s">
        <v>1349</v>
      </c>
      <c r="C929" s="754"/>
      <c r="D929" s="594">
        <v>0</v>
      </c>
      <c r="E929" s="677"/>
      <c r="F929" s="672"/>
      <c r="G929" s="536">
        <v>0</v>
      </c>
      <c r="H929" s="572">
        <f>ROUND(SUM(H923:H928),4)</f>
        <v>15</v>
      </c>
      <c r="I929" s="614"/>
      <c r="J929" s="681"/>
    </row>
    <row r="930" spans="1:10" s="671" customFormat="1">
      <c r="A930" s="676"/>
      <c r="B930" s="573" t="s">
        <v>494</v>
      </c>
      <c r="C930" s="587"/>
      <c r="D930" s="588"/>
      <c r="E930" s="576"/>
      <c r="F930" s="577"/>
      <c r="G930" s="578"/>
      <c r="H930" s="579"/>
      <c r="I930" s="614"/>
      <c r="J930" s="681"/>
    </row>
    <row r="931" spans="1:10" s="671" customFormat="1">
      <c r="A931" s="676"/>
      <c r="B931" s="580" t="s">
        <v>1133</v>
      </c>
      <c r="C931" s="581"/>
      <c r="D931" s="649"/>
      <c r="E931" s="582" t="s">
        <v>1600</v>
      </c>
      <c r="F931" s="582" t="s">
        <v>1302</v>
      </c>
      <c r="G931" s="582" t="s">
        <v>1596</v>
      </c>
      <c r="H931" s="585" t="s">
        <v>1485</v>
      </c>
      <c r="I931" s="614"/>
      <c r="J931" s="681"/>
    </row>
    <row r="932" spans="1:10" s="671" customFormat="1">
      <c r="A932" s="676"/>
      <c r="B932" s="566"/>
      <c r="C932" s="567"/>
      <c r="D932" s="589"/>
      <c r="E932" s="595"/>
      <c r="F932" s="539" t="s">
        <v>499</v>
      </c>
      <c r="G932" s="526" t="s">
        <v>500</v>
      </c>
      <c r="H932" s="529" t="s">
        <v>501</v>
      </c>
      <c r="I932" s="614"/>
      <c r="J932" s="681"/>
    </row>
    <row r="933" spans="1:10" s="671" customFormat="1">
      <c r="A933" s="676">
        <v>20</v>
      </c>
      <c r="B933" s="540">
        <f>INDEX('MANO DE OBRA'!$C$41:$C$60,A933)</f>
        <v>0</v>
      </c>
      <c r="C933" s="521"/>
      <c r="D933" s="541"/>
      <c r="E933" s="531">
        <f>INDEX('MANO DE OBRA'!$B$41:$B$60,A933)</f>
        <v>0</v>
      </c>
      <c r="F933" s="542"/>
      <c r="G933" s="542">
        <f>INDEX('MANO DE OBRA'!$F$41:$F$60,A933)</f>
        <v>0</v>
      </c>
      <c r="H933" s="460">
        <f>F933*G933</f>
        <v>0</v>
      </c>
      <c r="I933" s="614"/>
      <c r="J933" s="681"/>
    </row>
    <row r="934" spans="1:10" s="671" customFormat="1">
      <c r="A934" s="676">
        <v>20</v>
      </c>
      <c r="B934" s="540">
        <f>INDEX('MANO DE OBRA'!$C$41:$C$60,A934)</f>
        <v>0</v>
      </c>
      <c r="C934" s="521"/>
      <c r="D934" s="541"/>
      <c r="E934" s="531">
        <f>INDEX('MANO DE OBRA'!$B$41:$B$60,A934)</f>
        <v>0</v>
      </c>
      <c r="F934" s="542"/>
      <c r="G934" s="542">
        <f>INDEX('MANO DE OBRA'!$F$41:$F$60,A934)</f>
        <v>0</v>
      </c>
      <c r="H934" s="543">
        <f>ROUND(F934*G934,3)</f>
        <v>0</v>
      </c>
      <c r="I934" s="614"/>
      <c r="J934" s="681"/>
    </row>
    <row r="935" spans="1:10" s="671" customFormat="1">
      <c r="A935" s="676">
        <v>20</v>
      </c>
      <c r="B935" s="540">
        <f>INDEX('MANO DE OBRA'!$C$41:$C$60,A935)</f>
        <v>0</v>
      </c>
      <c r="C935" s="521"/>
      <c r="D935" s="541"/>
      <c r="E935" s="531">
        <f>INDEX('MANO DE OBRA'!$B$41:$B$60,A935)</f>
        <v>0</v>
      </c>
      <c r="F935" s="542"/>
      <c r="G935" s="542">
        <f>INDEX('MANO DE OBRA'!$F$41:$F$60,A935)</f>
        <v>0</v>
      </c>
      <c r="H935" s="543">
        <f>ROUND(F935*G935,3)</f>
        <v>0</v>
      </c>
      <c r="I935" s="614"/>
      <c r="J935" s="681"/>
    </row>
    <row r="936" spans="1:10" s="671" customFormat="1">
      <c r="A936" s="680"/>
      <c r="B936" s="571" t="s">
        <v>1350</v>
      </c>
      <c r="C936" s="597"/>
      <c r="D936" s="659"/>
      <c r="E936" s="598"/>
      <c r="F936" s="599"/>
      <c r="G936" s="590"/>
      <c r="H936" s="572">
        <f>ROUND(SUM(H933:H935),4)</f>
        <v>0</v>
      </c>
      <c r="I936" s="614"/>
      <c r="J936" s="681"/>
    </row>
    <row r="937" spans="1:10" s="671" customFormat="1">
      <c r="A937" s="680"/>
      <c r="B937" s="554"/>
      <c r="C937" s="554"/>
      <c r="D937" s="596"/>
      <c r="E937" s="600" t="s">
        <v>495</v>
      </c>
      <c r="F937" s="601"/>
      <c r="G937" s="601"/>
      <c r="H937" s="602">
        <f>ROUND(SUM(H936,H929,H919,H908),4)</f>
        <v>20.998000000000001</v>
      </c>
      <c r="I937" s="614"/>
      <c r="J937" s="681"/>
    </row>
    <row r="938" spans="1:10" s="671" customFormat="1">
      <c r="A938" s="680"/>
      <c r="B938" s="554"/>
      <c r="C938" s="554"/>
      <c r="D938" s="596"/>
      <c r="E938" s="603" t="s">
        <v>177</v>
      </c>
      <c r="F938" s="604"/>
      <c r="G938" s="660">
        <f>(FORMATO!$C$37)</f>
        <v>0.2</v>
      </c>
      <c r="H938" s="602">
        <f>ROUND(H937*G938,4)</f>
        <v>4.1996000000000002</v>
      </c>
      <c r="I938" s="614"/>
      <c r="J938" s="681"/>
    </row>
    <row r="939" spans="1:10" s="671" customFormat="1">
      <c r="A939" s="680"/>
      <c r="B939" s="554"/>
      <c r="C939" s="554"/>
      <c r="D939" s="596"/>
      <c r="E939" s="603" t="s">
        <v>178</v>
      </c>
      <c r="F939" s="604"/>
      <c r="G939" s="605"/>
      <c r="H939" s="606"/>
      <c r="I939" s="614"/>
      <c r="J939" s="681"/>
    </row>
    <row r="940" spans="1:10" s="671" customFormat="1">
      <c r="A940" s="680"/>
      <c r="B940" s="554"/>
      <c r="C940" s="554"/>
      <c r="D940" s="596"/>
      <c r="E940" s="603" t="s">
        <v>496</v>
      </c>
      <c r="F940" s="607"/>
      <c r="G940" s="607"/>
      <c r="H940" s="606">
        <f>ROUND(SUM(H937:H938),4)</f>
        <v>25.197600000000001</v>
      </c>
      <c r="I940" s="614"/>
      <c r="J940" s="681"/>
    </row>
    <row r="941" spans="1:10" s="671" customFormat="1" ht="16.2" thickBot="1">
      <c r="A941" s="680"/>
      <c r="B941" s="754" t="str">
        <f>(FORMATO!$C$8)</f>
        <v>PAJAN, AGOSTO DE 2025</v>
      </c>
      <c r="C941" s="554"/>
      <c r="D941" s="596"/>
      <c r="E941" s="544" t="str">
        <f>+FORMATO!$J$18</f>
        <v>PRECIO SIN IVA</v>
      </c>
      <c r="F941" s="545"/>
      <c r="G941" s="545" t="s">
        <v>504</v>
      </c>
      <c r="H941" s="613">
        <f>ROUND(H940,2)</f>
        <v>25.2</v>
      </c>
      <c r="I941" s="614"/>
      <c r="J941" s="681"/>
    </row>
    <row r="942" spans="1:10" s="671" customFormat="1" ht="16.2" thickTop="1">
      <c r="A942" s="680"/>
      <c r="B942" s="754"/>
      <c r="C942" s="554"/>
      <c r="D942" s="666"/>
      <c r="E942" s="664"/>
      <c r="F942" s="663"/>
      <c r="G942" s="663"/>
      <c r="H942" s="665"/>
      <c r="I942" s="614"/>
      <c r="J942" s="681"/>
    </row>
    <row r="943" spans="1:10" s="671" customFormat="1" ht="15.6">
      <c r="A943" s="680"/>
      <c r="B943" s="796"/>
      <c r="C943" s="554"/>
      <c r="D943" s="666"/>
      <c r="E943" s="664"/>
      <c r="F943" s="663"/>
      <c r="G943" s="663"/>
      <c r="H943" s="665"/>
      <c r="I943" s="614"/>
      <c r="J943" s="681"/>
    </row>
    <row r="944" spans="1:10" s="671" customFormat="1" ht="15.6">
      <c r="A944" s="680"/>
      <c r="B944" s="796"/>
      <c r="C944" s="554"/>
      <c r="D944" s="666"/>
      <c r="E944" s="664"/>
      <c r="F944" s="663"/>
      <c r="G944" s="663"/>
      <c r="H944" s="665"/>
      <c r="I944" s="614"/>
      <c r="J944" s="681"/>
    </row>
    <row r="945" spans="1:10" s="671" customFormat="1" ht="15.6">
      <c r="A945" s="680"/>
      <c r="B945" s="796"/>
      <c r="C945" s="554"/>
      <c r="D945" s="666"/>
      <c r="E945" s="664"/>
      <c r="F945" s="663"/>
      <c r="G945" s="663"/>
      <c r="H945" s="665"/>
      <c r="I945" s="614"/>
      <c r="J945" s="681"/>
    </row>
    <row r="946" spans="1:10" s="671" customFormat="1" ht="15.6">
      <c r="A946" s="680"/>
      <c r="B946" s="796"/>
      <c r="C946" s="554"/>
      <c r="D946" s="666"/>
      <c r="E946" s="664"/>
      <c r="F946" s="663"/>
      <c r="G946" s="663"/>
      <c r="H946" s="665"/>
      <c r="I946" s="614"/>
      <c r="J946" s="681"/>
    </row>
    <row r="947" spans="1:10" s="671" customFormat="1">
      <c r="A947" s="546"/>
      <c r="B947" s="796"/>
      <c r="C947" s="653"/>
      <c r="D947" s="654"/>
      <c r="E947" s="655"/>
      <c r="F947" s="655"/>
      <c r="G947" s="655"/>
      <c r="H947" s="611"/>
      <c r="I947" s="614"/>
      <c r="J947" s="641"/>
    </row>
    <row r="948" spans="1:10" s="671" customFormat="1">
      <c r="A948" s="546"/>
      <c r="B948" s="870"/>
      <c r="C948" s="870"/>
      <c r="D948" s="870"/>
      <c r="E948" s="870"/>
      <c r="F948" s="870"/>
      <c r="G948" s="870"/>
      <c r="H948" s="870"/>
      <c r="I948" s="614"/>
      <c r="J948" s="681"/>
    </row>
    <row r="949" spans="1:10" s="671" customFormat="1">
      <c r="A949" s="553"/>
      <c r="B949" s="517"/>
      <c r="C949" s="517"/>
      <c r="D949" s="520"/>
      <c r="E949" s="517"/>
      <c r="F949" s="517"/>
      <c r="G949" s="517"/>
      <c r="H949" s="518"/>
      <c r="I949" s="614"/>
      <c r="J949" s="681"/>
    </row>
    <row r="950" spans="1:10" s="681" customFormat="1" ht="17.399999999999999">
      <c r="A950" s="680"/>
      <c r="B950" s="680"/>
      <c r="C950" s="871" t="s">
        <v>1891</v>
      </c>
      <c r="D950" s="871"/>
      <c r="E950" s="871"/>
      <c r="F950" s="871"/>
      <c r="G950" s="871"/>
      <c r="H950" s="680"/>
      <c r="I950" s="669"/>
    </row>
    <row r="951" spans="1:10" s="671" customFormat="1" ht="17.399999999999999">
      <c r="A951" s="680"/>
      <c r="B951" s="554"/>
      <c r="C951" s="872" t="s">
        <v>1892</v>
      </c>
      <c r="D951" s="872"/>
      <c r="E951" s="872"/>
      <c r="F951" s="872"/>
      <c r="G951" s="872"/>
      <c r="H951" s="680"/>
      <c r="I951" s="614"/>
      <c r="J951" s="681"/>
    </row>
    <row r="952" spans="1:10" s="671" customFormat="1" ht="14.4">
      <c r="A952" s="680"/>
      <c r="B952" s="554"/>
      <c r="C952" s="873"/>
      <c r="D952" s="873"/>
      <c r="E952" s="873"/>
      <c r="F952" s="873"/>
      <c r="G952" s="873"/>
      <c r="H952" s="680"/>
      <c r="I952" s="614"/>
      <c r="J952" s="681"/>
    </row>
    <row r="953" spans="1:10" s="671" customFormat="1" ht="13.8" thickBot="1">
      <c r="A953" s="680"/>
      <c r="B953" s="554"/>
      <c r="C953" s="554"/>
      <c r="D953" s="649"/>
      <c r="E953" s="554"/>
      <c r="F953" s="554"/>
      <c r="G953" s="554"/>
      <c r="H953" s="680"/>
      <c r="I953" s="614"/>
      <c r="J953" s="681"/>
    </row>
    <row r="954" spans="1:10" s="671" customFormat="1" ht="13.8" thickBot="1">
      <c r="A954" s="680"/>
      <c r="B954" s="796"/>
      <c r="C954" s="874" t="str">
        <f>+FORMATO!$J$13</f>
        <v>ANÁLISIS DE PRECIOS UNITARIOS</v>
      </c>
      <c r="D954" s="874" t="s">
        <v>687</v>
      </c>
      <c r="E954" s="874"/>
      <c r="F954" s="874"/>
      <c r="G954" s="675" t="str">
        <f>+FORMATO!$J$14</f>
        <v>ITEM</v>
      </c>
      <c r="H954" s="716">
        <f>+PRESUPUESTO!A30</f>
        <v>17</v>
      </c>
      <c r="I954" s="614"/>
      <c r="J954" s="681"/>
    </row>
    <row r="955" spans="1:10" s="671" customFormat="1">
      <c r="A955" s="522"/>
      <c r="B955" s="673" t="str">
        <f>FORMATO!$B$4</f>
        <v>RUBRO:</v>
      </c>
      <c r="C955" s="876" t="str">
        <f>+PRESUPUESTO!B30</f>
        <v xml:space="preserve">DESINTALACION E INSTALACION DE PIEZAS SANITARIAS, INCLUYE LIMPIEZA DE LOS MISMOS Y CAMBIO DE HERRAJES </v>
      </c>
      <c r="D955" s="876"/>
      <c r="E955" s="876"/>
      <c r="F955" s="876"/>
      <c r="G955" s="675" t="str">
        <f>+FORMATO!$J$15</f>
        <v>UNIDAD</v>
      </c>
      <c r="H955" s="674" t="str">
        <f>+PRESUPUESTO!C30</f>
        <v>U</v>
      </c>
      <c r="I955" s="614"/>
      <c r="J955" s="681"/>
    </row>
    <row r="956" spans="1:10" s="671" customFormat="1">
      <c r="A956" s="522"/>
      <c r="B956" s="673" t="str">
        <f>FORMATO!$B$5</f>
        <v>ELABORADO:</v>
      </c>
      <c r="C956" s="796">
        <f>(FORMATO!$C$5)</f>
        <v>0</v>
      </c>
      <c r="D956" s="656"/>
      <c r="E956" s="657"/>
      <c r="F956" s="657"/>
      <c r="G956" s="675" t="str">
        <f>+FORMATO!$J$16</f>
        <v>REND.</v>
      </c>
      <c r="H956" s="642">
        <f>+ROUND(8/15.18,4)</f>
        <v>0.52700000000000002</v>
      </c>
      <c r="I956" s="614"/>
      <c r="J956" s="681"/>
    </row>
    <row r="957" spans="1:10" s="671" customFormat="1">
      <c r="A957" s="525"/>
      <c r="B957" s="673" t="str">
        <f>FORMATO!$B$9</f>
        <v xml:space="preserve">PROYECTO: </v>
      </c>
      <c r="C957" s="878" t="str">
        <f>+C900</f>
        <v>MANTENIMIENTO INTEGRAL DE LA COMPAÑIA DE CUERPO DE BOMBERO CASCOL PERTENECIENTE AL CANTON PAJAN</v>
      </c>
      <c r="D957" s="878"/>
      <c r="E957" s="878"/>
      <c r="F957" s="878"/>
      <c r="G957" s="878"/>
      <c r="H957" s="878"/>
      <c r="I957" s="622">
        <f>+H998</f>
        <v>25</v>
      </c>
      <c r="J957" s="641"/>
    </row>
    <row r="958" spans="1:10" s="671" customFormat="1" ht="13.8" thickBot="1">
      <c r="A958" s="522"/>
      <c r="B958" s="555" t="s">
        <v>689</v>
      </c>
      <c r="C958" s="555"/>
      <c r="D958" s="556"/>
      <c r="E958" s="557"/>
      <c r="F958" s="558"/>
      <c r="G958" s="558"/>
      <c r="H958" s="559"/>
      <c r="I958" s="614"/>
      <c r="J958" s="681"/>
    </row>
    <row r="959" spans="1:10" s="671" customFormat="1" ht="13.8" thickTop="1">
      <c r="A959" s="522"/>
      <c r="B959" s="560" t="s">
        <v>1133</v>
      </c>
      <c r="C959" s="767"/>
      <c r="D959" s="562" t="s">
        <v>1302</v>
      </c>
      <c r="E959" s="563" t="s">
        <v>1596</v>
      </c>
      <c r="F959" s="678" t="s">
        <v>1597</v>
      </c>
      <c r="G959" s="564" t="s">
        <v>1598</v>
      </c>
      <c r="H959" s="565" t="s">
        <v>1485</v>
      </c>
      <c r="I959" s="614"/>
      <c r="J959" s="640"/>
    </row>
    <row r="960" spans="1:10" s="671" customFormat="1">
      <c r="A960" s="522"/>
      <c r="B960" s="566"/>
      <c r="C960" s="567"/>
      <c r="D960" s="526" t="s">
        <v>499</v>
      </c>
      <c r="E960" s="527" t="s">
        <v>500</v>
      </c>
      <c r="F960" s="528" t="s">
        <v>501</v>
      </c>
      <c r="G960" s="528" t="s">
        <v>1599</v>
      </c>
      <c r="H960" s="529" t="s">
        <v>502</v>
      </c>
      <c r="I960" s="614"/>
      <c r="J960" s="681"/>
    </row>
    <row r="961" spans="1:10" s="671" customFormat="1">
      <c r="A961" s="676">
        <v>1600</v>
      </c>
      <c r="B961" s="568" t="s">
        <v>1632</v>
      </c>
      <c r="C961" s="796"/>
      <c r="D961" s="645"/>
      <c r="E961" s="535"/>
      <c r="F961" s="672"/>
      <c r="G961" s="533"/>
      <c r="H961" s="569">
        <f>ROUND(H976*0.05,3)</f>
        <v>0.34899999999999998</v>
      </c>
      <c r="I961" s="614"/>
      <c r="J961" s="681"/>
    </row>
    <row r="962" spans="1:10" s="671" customFormat="1">
      <c r="A962" s="676">
        <v>1600</v>
      </c>
      <c r="B962" s="530">
        <f>INDEX(MATERIALES!$D$5:$D$1604,A962)</f>
        <v>0</v>
      </c>
      <c r="C962" s="521"/>
      <c r="D962" s="531"/>
      <c r="E962" s="532">
        <f>INDEX(MATERIALES!$F$5:$F$1604,A962)</f>
        <v>0</v>
      </c>
      <c r="F962" s="459">
        <f>ROUND(E962*D962,3)</f>
        <v>0</v>
      </c>
      <c r="G962" s="535"/>
      <c r="H962" s="534">
        <f>ROUND(F962*G962,4)</f>
        <v>0</v>
      </c>
      <c r="I962" s="614"/>
      <c r="J962" s="681"/>
    </row>
    <row r="963" spans="1:10" s="671" customFormat="1">
      <c r="A963" s="676">
        <v>1600</v>
      </c>
      <c r="B963" s="530">
        <f>INDEX(MATERIALES!$D$5:$D$1604,A963)</f>
        <v>0</v>
      </c>
      <c r="C963" s="521"/>
      <c r="D963" s="531"/>
      <c r="E963" s="532">
        <f>INDEX(MATERIALES!$F$5:$F$1604,A963)</f>
        <v>0</v>
      </c>
      <c r="F963" s="459">
        <f>ROUND(E963*D963,3)</f>
        <v>0</v>
      </c>
      <c r="G963" s="535"/>
      <c r="H963" s="570">
        <f>ROUND(F963*G963,3)</f>
        <v>0</v>
      </c>
      <c r="I963" s="614"/>
      <c r="J963" s="681"/>
    </row>
    <row r="964" spans="1:10" s="671" customFormat="1">
      <c r="A964" s="676">
        <v>1600</v>
      </c>
      <c r="B964" s="530">
        <f>INDEX(MATERIALES!$D$5:$D$1604,A964)</f>
        <v>0</v>
      </c>
      <c r="C964" s="521"/>
      <c r="D964" s="531"/>
      <c r="E964" s="532">
        <f>INDEX(MATERIALES!$F$5:$F$1604,A964)</f>
        <v>0</v>
      </c>
      <c r="F964" s="459">
        <f>ROUND(E964*D964,3)</f>
        <v>0</v>
      </c>
      <c r="G964" s="535"/>
      <c r="H964" s="570">
        <f>ROUND(F964*G964,3)</f>
        <v>0</v>
      </c>
      <c r="I964" s="614"/>
      <c r="J964" s="681"/>
    </row>
    <row r="965" spans="1:10" s="671" customFormat="1">
      <c r="A965" s="676">
        <v>1600</v>
      </c>
      <c r="B965" s="571" t="s">
        <v>1348</v>
      </c>
      <c r="C965" s="796"/>
      <c r="D965" s="645">
        <v>0</v>
      </c>
      <c r="E965" s="535"/>
      <c r="F965" s="672">
        <f>ROUND(E965*D965,3)</f>
        <v>0</v>
      </c>
      <c r="G965" s="536">
        <v>0</v>
      </c>
      <c r="H965" s="572">
        <f>ROUND(SUM(H961:H964),4)</f>
        <v>0.34899999999999998</v>
      </c>
      <c r="I965" s="614"/>
      <c r="J965" s="681"/>
    </row>
    <row r="966" spans="1:10" s="671" customFormat="1">
      <c r="A966" s="676"/>
      <c r="B966" s="573" t="s">
        <v>1135</v>
      </c>
      <c r="C966" s="574"/>
      <c r="D966" s="575"/>
      <c r="E966" s="576"/>
      <c r="F966" s="577"/>
      <c r="G966" s="578"/>
      <c r="H966" s="579"/>
      <c r="I966" s="614"/>
      <c r="J966" s="681"/>
    </row>
    <row r="967" spans="1:10" s="671" customFormat="1">
      <c r="A967" s="676"/>
      <c r="B967" s="580" t="s">
        <v>1133</v>
      </c>
      <c r="C967" s="581"/>
      <c r="D967" s="582" t="s">
        <v>1302</v>
      </c>
      <c r="E967" s="583" t="s">
        <v>961</v>
      </c>
      <c r="F967" s="583" t="s">
        <v>1597</v>
      </c>
      <c r="G967" s="584" t="s">
        <v>1598</v>
      </c>
      <c r="H967" s="585" t="s">
        <v>1485</v>
      </c>
      <c r="I967" s="614"/>
      <c r="J967" s="681"/>
    </row>
    <row r="968" spans="1:10" s="671" customFormat="1">
      <c r="A968" s="676"/>
      <c r="B968" s="566"/>
      <c r="C968" s="567"/>
      <c r="D968" s="526" t="s">
        <v>499</v>
      </c>
      <c r="E968" s="528" t="s">
        <v>500</v>
      </c>
      <c r="F968" s="528" t="s">
        <v>501</v>
      </c>
      <c r="G968" s="528" t="s">
        <v>1599</v>
      </c>
      <c r="H968" s="529" t="s">
        <v>502</v>
      </c>
      <c r="I968" s="614"/>
      <c r="J968" s="681"/>
    </row>
    <row r="969" spans="1:10" s="671" customFormat="1">
      <c r="A969" s="676">
        <v>8</v>
      </c>
      <c r="B969" s="568" t="str">
        <f>INDEX('[2]MANO DE OBRA'!$C$5:$C$38,A969)</f>
        <v>Plomero  (estr.ocp. D2) catIII</v>
      </c>
      <c r="C969" s="586"/>
      <c r="D969" s="646">
        <v>1</v>
      </c>
      <c r="E969" s="537">
        <f>INDEX('MANO DE OBRA'!$F$5:$F$38,A969)</f>
        <v>4.28</v>
      </c>
      <c r="F969" s="616">
        <f>ROUND(E969*D969,4)</f>
        <v>4.28</v>
      </c>
      <c r="G969" s="538">
        <f>+H956</f>
        <v>0.52700000000000002</v>
      </c>
      <c r="H969" s="569">
        <f>ROUND(F969*G969,3)</f>
        <v>2.2559999999999998</v>
      </c>
      <c r="I969" s="614"/>
      <c r="J969" s="681"/>
    </row>
    <row r="970" spans="1:10" s="671" customFormat="1">
      <c r="A970" s="676">
        <v>1</v>
      </c>
      <c r="B970" s="568" t="str">
        <f>INDEX('[2]MANO DE OBRA'!$C$5:$C$38,A970)</f>
        <v>Peon  (estr.ocp. E2)</v>
      </c>
      <c r="C970" s="586"/>
      <c r="D970" s="646">
        <v>1</v>
      </c>
      <c r="E970" s="532">
        <f>INDEX('MANO DE OBRA'!$F$5:$F$38,A970)</f>
        <v>4.2300000000000004</v>
      </c>
      <c r="F970" s="616">
        <f>ROUND(E970*D970,4)</f>
        <v>4.2300000000000004</v>
      </c>
      <c r="G970" s="535">
        <f>H956</f>
        <v>0.52700000000000002</v>
      </c>
      <c r="H970" s="569">
        <f>ROUND(F970*G970,3)</f>
        <v>2.2290000000000001</v>
      </c>
      <c r="I970" s="614"/>
      <c r="J970" s="681"/>
    </row>
    <row r="971" spans="1:10" s="671" customFormat="1">
      <c r="A971" s="676">
        <v>11</v>
      </c>
      <c r="B971" s="568" t="str">
        <f>INDEX('[2]MANO DE OBRA'!$C$5:$C$38,A971)</f>
        <v>Maestro   (estr.ocp. C1)</v>
      </c>
      <c r="C971" s="586"/>
      <c r="D971" s="646">
        <v>1</v>
      </c>
      <c r="E971" s="532">
        <f>INDEX('MANO DE OBRA'!$F$5:$F$38,A971)</f>
        <v>4.75</v>
      </c>
      <c r="F971" s="616">
        <f>ROUND(E971*D971,4)</f>
        <v>4.75</v>
      </c>
      <c r="G971" s="535">
        <f>+G970</f>
        <v>0.52700000000000002</v>
      </c>
      <c r="H971" s="569">
        <f>ROUND(F971*G971,3)</f>
        <v>2.5030000000000001</v>
      </c>
      <c r="I971" s="614"/>
      <c r="J971" s="681"/>
    </row>
    <row r="972" spans="1:10" s="671" customFormat="1">
      <c r="A972" s="676">
        <v>34</v>
      </c>
      <c r="B972" s="568">
        <f>INDEX('[2]MANO DE OBRA'!$C$5:$C$38,A972)</f>
        <v>0</v>
      </c>
      <c r="C972" s="586"/>
      <c r="D972" s="646"/>
      <c r="E972" s="532">
        <f>INDEX('MANO DE OBRA'!$F$5:$F$38,A972)</f>
        <v>0</v>
      </c>
      <c r="F972" s="616">
        <f>ROUND(E972*D972,4)</f>
        <v>0</v>
      </c>
      <c r="G972" s="535"/>
      <c r="H972" s="569">
        <f>ROUND(F972*G972,3)</f>
        <v>0</v>
      </c>
      <c r="I972" s="614"/>
      <c r="J972" s="681"/>
    </row>
    <row r="973" spans="1:10" s="671" customFormat="1">
      <c r="A973" s="676">
        <v>34</v>
      </c>
      <c r="B973" s="568">
        <f>INDEX('[2]MANO DE OBRA'!$C$5:$C$38,A973)</f>
        <v>0</v>
      </c>
      <c r="C973" s="586"/>
      <c r="D973" s="646"/>
      <c r="E973" s="532">
        <f>INDEX('MANO DE OBRA'!$F$5:$F$38,A973)</f>
        <v>0</v>
      </c>
      <c r="F973" s="616">
        <f>ROUND(E973*D973,4)</f>
        <v>0</v>
      </c>
      <c r="G973" s="535"/>
      <c r="H973" s="569">
        <f>ROUND(F973*G973,4)</f>
        <v>0</v>
      </c>
      <c r="I973" s="614"/>
      <c r="J973" s="681"/>
    </row>
    <row r="974" spans="1:10" s="671" customFormat="1">
      <c r="A974" s="676">
        <v>34</v>
      </c>
      <c r="B974" s="568"/>
      <c r="C974" s="586"/>
      <c r="D974" s="647"/>
      <c r="E974" s="535"/>
      <c r="F974" s="616"/>
      <c r="G974" s="535"/>
      <c r="H974" s="569">
        <f>ROUND(F974*G974,4)</f>
        <v>0</v>
      </c>
      <c r="I974" s="614"/>
      <c r="J974" s="681"/>
    </row>
    <row r="975" spans="1:10" s="671" customFormat="1">
      <c r="A975" s="676">
        <v>34</v>
      </c>
      <c r="B975" s="568"/>
      <c r="C975" s="586"/>
      <c r="D975" s="647"/>
      <c r="E975" s="535"/>
      <c r="F975" s="616"/>
      <c r="G975" s="535"/>
      <c r="H975" s="569">
        <f>ROUND(F975*G975,4)</f>
        <v>0</v>
      </c>
      <c r="I975" s="614"/>
      <c r="J975" s="681"/>
    </row>
    <row r="976" spans="1:10" s="671" customFormat="1">
      <c r="A976" s="676">
        <v>34</v>
      </c>
      <c r="B976" s="571" t="s">
        <v>1202</v>
      </c>
      <c r="C976" s="796"/>
      <c r="D976" s="617">
        <v>0</v>
      </c>
      <c r="E976" s="536"/>
      <c r="F976" s="616">
        <f>ROUND(E976*D976,3)</f>
        <v>0</v>
      </c>
      <c r="G976" s="536">
        <v>0</v>
      </c>
      <c r="H976" s="572">
        <f>ROUND(SUM(H969:H975),4)</f>
        <v>6.9880000000000004</v>
      </c>
      <c r="I976" s="614"/>
      <c r="J976" s="681"/>
    </row>
    <row r="977" spans="1:10" s="671" customFormat="1">
      <c r="A977" s="676"/>
      <c r="B977" s="573" t="s">
        <v>493</v>
      </c>
      <c r="C977" s="587"/>
      <c r="D977" s="588"/>
      <c r="E977" s="576"/>
      <c r="F977" s="577"/>
      <c r="G977" s="578"/>
      <c r="H977" s="579"/>
      <c r="I977" s="614"/>
      <c r="J977" s="681"/>
    </row>
    <row r="978" spans="1:10" s="671" customFormat="1">
      <c r="A978" s="676"/>
      <c r="B978" s="580" t="s">
        <v>1133</v>
      </c>
      <c r="C978" s="581"/>
      <c r="D978" s="649"/>
      <c r="E978" s="583" t="s">
        <v>1600</v>
      </c>
      <c r="F978" s="583" t="s">
        <v>1302</v>
      </c>
      <c r="G978" s="583" t="s">
        <v>960</v>
      </c>
      <c r="H978" s="585" t="s">
        <v>1485</v>
      </c>
      <c r="I978" s="614"/>
      <c r="J978" s="681"/>
    </row>
    <row r="979" spans="1:10" s="671" customFormat="1">
      <c r="A979" s="676"/>
      <c r="B979" s="566"/>
      <c r="C979" s="567"/>
      <c r="D979" s="589"/>
      <c r="E979" s="590"/>
      <c r="F979" s="527" t="s">
        <v>499</v>
      </c>
      <c r="G979" s="528" t="s">
        <v>500</v>
      </c>
      <c r="H979" s="529" t="s">
        <v>501</v>
      </c>
      <c r="I979" s="614"/>
      <c r="J979" s="681"/>
    </row>
    <row r="980" spans="1:10" s="671" customFormat="1">
      <c r="A980" s="623">
        <v>1263</v>
      </c>
      <c r="B980" s="658" t="str">
        <f>INDEX(MATERIALES!$D$5:$D$1604,A980)</f>
        <v>Acido muriàtico</v>
      </c>
      <c r="C980" s="591"/>
      <c r="D980" s="592"/>
      <c r="E980" s="677" t="str">
        <f>INDEX([2]MATERIALES!$E$5:$E$1604,A980)</f>
        <v>lt</v>
      </c>
      <c r="F980" s="679">
        <v>0.5</v>
      </c>
      <c r="G980" s="535">
        <f>INDEX([2]MATERIALES!$F$5:$F$1604,A980)</f>
        <v>4</v>
      </c>
      <c r="H980" s="593">
        <f>ROUND(F980*G980,4)</f>
        <v>2</v>
      </c>
      <c r="I980" s="614"/>
      <c r="J980" s="681"/>
    </row>
    <row r="981" spans="1:10" s="671" customFormat="1">
      <c r="A981" s="623">
        <v>1600</v>
      </c>
      <c r="B981" s="658" t="s">
        <v>1881</v>
      </c>
      <c r="C981" s="591"/>
      <c r="D981" s="592"/>
      <c r="E981" s="677" t="s">
        <v>476</v>
      </c>
      <c r="F981" s="679">
        <v>0.5</v>
      </c>
      <c r="G981" s="535">
        <v>3</v>
      </c>
      <c r="H981" s="593">
        <f>ROUND(F981*G981,4)</f>
        <v>1.5</v>
      </c>
      <c r="I981" s="614"/>
      <c r="J981" s="681"/>
    </row>
    <row r="982" spans="1:10" s="671" customFormat="1">
      <c r="A982" s="623">
        <v>1202</v>
      </c>
      <c r="B982" s="658" t="str">
        <f>INDEX(MATERIALES!$D$5:$D$1604,A982)</f>
        <v>Herraje para tanque de inodoro</v>
      </c>
      <c r="C982" s="591"/>
      <c r="D982" s="592"/>
      <c r="E982" s="677" t="str">
        <f>INDEX([2]MATERIALES!$E$5:$E$1604,A982)</f>
        <v>u</v>
      </c>
      <c r="F982" s="679">
        <v>1</v>
      </c>
      <c r="G982" s="535">
        <v>10</v>
      </c>
      <c r="H982" s="593">
        <f>ROUND(F982*G982,4)</f>
        <v>10</v>
      </c>
      <c r="I982" s="614"/>
      <c r="J982" s="681"/>
    </row>
    <row r="983" spans="1:10" s="671" customFormat="1">
      <c r="A983" s="623">
        <v>1600</v>
      </c>
      <c r="B983" s="658">
        <f>INDEX(MATERIALES!$D$5:$D$1604,A983)</f>
        <v>0</v>
      </c>
      <c r="C983" s="591"/>
      <c r="D983" s="592"/>
      <c r="E983" s="677">
        <f>INDEX([2]MATERIALES!$E$5:$E$1604,A983)</f>
        <v>0</v>
      </c>
      <c r="F983" s="679"/>
      <c r="G983" s="535">
        <f>INDEX([2]MATERIALES!$F$5:$F$1604,A983)</f>
        <v>0</v>
      </c>
      <c r="H983" s="593">
        <f>ROUND(F983*G983,4)</f>
        <v>0</v>
      </c>
      <c r="I983" s="614"/>
      <c r="J983" s="681"/>
    </row>
    <row r="984" spans="1:10" s="671" customFormat="1">
      <c r="A984" s="623">
        <v>1600</v>
      </c>
      <c r="B984" s="658">
        <f>INDEX(MATERIALES!$D$5:$D$1604,A984)</f>
        <v>0</v>
      </c>
      <c r="C984" s="591"/>
      <c r="D984" s="592"/>
      <c r="E984" s="677">
        <f>INDEX([2]MATERIALES!$E$5:$E$1604,A984)</f>
        <v>0</v>
      </c>
      <c r="F984" s="679"/>
      <c r="G984" s="535">
        <f>INDEX([2]MATERIALES!$F$5:$F$1604,A984)</f>
        <v>0</v>
      </c>
      <c r="H984" s="593">
        <f>ROUND(F984*G984,4)</f>
        <v>0</v>
      </c>
      <c r="I984" s="614"/>
      <c r="J984" s="681"/>
    </row>
    <row r="985" spans="1:10" s="671" customFormat="1">
      <c r="A985" s="623">
        <v>1600</v>
      </c>
      <c r="B985" s="658">
        <f>INDEX(MATERIALES!$D$5:$D$1604,A985)</f>
        <v>0</v>
      </c>
      <c r="C985" s="591"/>
      <c r="D985" s="592"/>
      <c r="E985" s="677">
        <f>INDEX([2]MATERIALES!$E$5:$E$1604,A985)</f>
        <v>0</v>
      </c>
      <c r="F985" s="679"/>
      <c r="G985" s="535">
        <f>INDEX([2]MATERIALES!$F$5:$F$1604,A985)</f>
        <v>0</v>
      </c>
      <c r="H985" s="593">
        <f>ROUND(F985*G985,3)</f>
        <v>0</v>
      </c>
      <c r="I985" s="614"/>
      <c r="J985" s="681"/>
    </row>
    <row r="986" spans="1:10" s="671" customFormat="1">
      <c r="A986" s="676"/>
      <c r="B986" s="571" t="s">
        <v>1349</v>
      </c>
      <c r="C986" s="796"/>
      <c r="D986" s="594">
        <v>0</v>
      </c>
      <c r="E986" s="677"/>
      <c r="F986" s="672"/>
      <c r="G986" s="536">
        <v>0</v>
      </c>
      <c r="H986" s="572">
        <f>ROUND(SUM(H980:H985),4)</f>
        <v>13.5</v>
      </c>
      <c r="I986" s="614"/>
      <c r="J986" s="681"/>
    </row>
    <row r="987" spans="1:10" s="671" customFormat="1">
      <c r="A987" s="676"/>
      <c r="B987" s="573" t="s">
        <v>494</v>
      </c>
      <c r="C987" s="587"/>
      <c r="D987" s="588"/>
      <c r="E987" s="576"/>
      <c r="F987" s="577"/>
      <c r="G987" s="578"/>
      <c r="H987" s="579"/>
      <c r="I987" s="614"/>
      <c r="J987" s="681"/>
    </row>
    <row r="988" spans="1:10" s="671" customFormat="1">
      <c r="A988" s="676"/>
      <c r="B988" s="580" t="s">
        <v>1133</v>
      </c>
      <c r="C988" s="581"/>
      <c r="D988" s="649"/>
      <c r="E988" s="582" t="s">
        <v>1600</v>
      </c>
      <c r="F988" s="582" t="s">
        <v>1302</v>
      </c>
      <c r="G988" s="582" t="s">
        <v>1596</v>
      </c>
      <c r="H988" s="585" t="s">
        <v>1485</v>
      </c>
      <c r="I988" s="614"/>
      <c r="J988" s="681"/>
    </row>
    <row r="989" spans="1:10" s="671" customFormat="1">
      <c r="A989" s="676"/>
      <c r="B989" s="566"/>
      <c r="C989" s="567"/>
      <c r="D989" s="589"/>
      <c r="E989" s="595"/>
      <c r="F989" s="539" t="s">
        <v>499</v>
      </c>
      <c r="G989" s="526" t="s">
        <v>500</v>
      </c>
      <c r="H989" s="529" t="s">
        <v>501</v>
      </c>
      <c r="I989" s="614"/>
      <c r="J989" s="681"/>
    </row>
    <row r="990" spans="1:10" s="671" customFormat="1">
      <c r="A990" s="676">
        <v>20</v>
      </c>
      <c r="B990" s="540">
        <f>INDEX('MANO DE OBRA'!$C$41:$C$60,A990)</f>
        <v>0</v>
      </c>
      <c r="C990" s="521"/>
      <c r="D990" s="541"/>
      <c r="E990" s="531">
        <f>INDEX('MANO DE OBRA'!$B$41:$B$60,A990)</f>
        <v>0</v>
      </c>
      <c r="F990" s="542"/>
      <c r="G990" s="542">
        <f>INDEX('MANO DE OBRA'!$F$41:$F$60,A990)</f>
        <v>0</v>
      </c>
      <c r="H990" s="460">
        <f>F990*G990</f>
        <v>0</v>
      </c>
      <c r="I990" s="614"/>
      <c r="J990" s="681"/>
    </row>
    <row r="991" spans="1:10" s="671" customFormat="1">
      <c r="A991" s="676">
        <v>20</v>
      </c>
      <c r="B991" s="540">
        <f>INDEX('MANO DE OBRA'!$C$41:$C$60,A991)</f>
        <v>0</v>
      </c>
      <c r="C991" s="521"/>
      <c r="D991" s="541"/>
      <c r="E991" s="531">
        <f>INDEX('MANO DE OBRA'!$B$41:$B$60,A991)</f>
        <v>0</v>
      </c>
      <c r="F991" s="542"/>
      <c r="G991" s="542">
        <f>INDEX('MANO DE OBRA'!$F$41:$F$60,A991)</f>
        <v>0</v>
      </c>
      <c r="H991" s="543">
        <f>ROUND(F991*G991,3)</f>
        <v>0</v>
      </c>
      <c r="I991" s="614"/>
      <c r="J991" s="681"/>
    </row>
    <row r="992" spans="1:10" s="671" customFormat="1">
      <c r="A992" s="676">
        <v>20</v>
      </c>
      <c r="B992" s="540">
        <f>INDEX('MANO DE OBRA'!$C$41:$C$60,A992)</f>
        <v>0</v>
      </c>
      <c r="C992" s="521"/>
      <c r="D992" s="541"/>
      <c r="E992" s="531">
        <f>INDEX('MANO DE OBRA'!$B$41:$B$60,A992)</f>
        <v>0</v>
      </c>
      <c r="F992" s="542"/>
      <c r="G992" s="542">
        <f>INDEX('MANO DE OBRA'!$F$41:$F$60,A992)</f>
        <v>0</v>
      </c>
      <c r="H992" s="543">
        <f>ROUND(F992*G992,3)</f>
        <v>0</v>
      </c>
      <c r="I992" s="614"/>
      <c r="J992" s="681"/>
    </row>
    <row r="993" spans="1:10" s="671" customFormat="1">
      <c r="A993" s="680"/>
      <c r="B993" s="571" t="s">
        <v>1350</v>
      </c>
      <c r="C993" s="597"/>
      <c r="D993" s="659"/>
      <c r="E993" s="598"/>
      <c r="F993" s="599"/>
      <c r="G993" s="590"/>
      <c r="H993" s="572">
        <f>ROUND(SUM(H990:H992),4)</f>
        <v>0</v>
      </c>
      <c r="I993" s="614"/>
      <c r="J993" s="681"/>
    </row>
    <row r="994" spans="1:10" s="671" customFormat="1">
      <c r="A994" s="680"/>
      <c r="B994" s="554"/>
      <c r="C994" s="554"/>
      <c r="D994" s="596"/>
      <c r="E994" s="600" t="s">
        <v>495</v>
      </c>
      <c r="F994" s="601"/>
      <c r="G994" s="601"/>
      <c r="H994" s="602">
        <f>ROUND(SUM(H993,H986,H976,H965),4)</f>
        <v>20.837</v>
      </c>
      <c r="I994" s="614"/>
      <c r="J994" s="681"/>
    </row>
    <row r="995" spans="1:10" s="671" customFormat="1">
      <c r="A995" s="680"/>
      <c r="B995" s="554"/>
      <c r="C995" s="554"/>
      <c r="D995" s="596"/>
      <c r="E995" s="603" t="s">
        <v>177</v>
      </c>
      <c r="F995" s="604"/>
      <c r="G995" s="660">
        <f>(FORMATO!$C$37)</f>
        <v>0.2</v>
      </c>
      <c r="H995" s="602">
        <f>ROUND(H994*G995,4)</f>
        <v>4.1673999999999998</v>
      </c>
      <c r="I995" s="614"/>
      <c r="J995" s="681"/>
    </row>
    <row r="996" spans="1:10" s="671" customFormat="1">
      <c r="A996" s="680"/>
      <c r="B996" s="554"/>
      <c r="C996" s="554"/>
      <c r="D996" s="596"/>
      <c r="E996" s="603" t="s">
        <v>178</v>
      </c>
      <c r="F996" s="604"/>
      <c r="G996" s="605"/>
      <c r="H996" s="606"/>
      <c r="I996" s="614"/>
      <c r="J996" s="681"/>
    </row>
    <row r="997" spans="1:10" s="671" customFormat="1">
      <c r="A997" s="680"/>
      <c r="B997" s="554"/>
      <c r="C997" s="554"/>
      <c r="D997" s="596"/>
      <c r="E997" s="603" t="s">
        <v>496</v>
      </c>
      <c r="F997" s="607"/>
      <c r="G997" s="607"/>
      <c r="H997" s="606">
        <f>ROUND(SUM(H994:H995),4)</f>
        <v>25.0044</v>
      </c>
      <c r="I997" s="614"/>
      <c r="J997" s="681"/>
    </row>
    <row r="998" spans="1:10" s="671" customFormat="1" ht="16.2" thickBot="1">
      <c r="A998" s="680"/>
      <c r="B998" s="796" t="str">
        <f>(FORMATO!$C$8)</f>
        <v>PAJAN, AGOSTO DE 2025</v>
      </c>
      <c r="C998" s="554"/>
      <c r="D998" s="596"/>
      <c r="E998" s="544" t="str">
        <f>+FORMATO!$J$18</f>
        <v>PRECIO SIN IVA</v>
      </c>
      <c r="F998" s="545"/>
      <c r="G998" s="545" t="s">
        <v>504</v>
      </c>
      <c r="H998" s="613">
        <f>ROUND(H997,2)</f>
        <v>25</v>
      </c>
      <c r="I998" s="614"/>
      <c r="J998" s="681"/>
    </row>
    <row r="999" spans="1:10" s="671" customFormat="1" ht="16.2" thickTop="1">
      <c r="A999" s="680"/>
      <c r="B999" s="796"/>
      <c r="C999" s="554"/>
      <c r="D999" s="666"/>
      <c r="E999" s="664"/>
      <c r="F999" s="663"/>
      <c r="G999" s="663"/>
      <c r="H999" s="665"/>
      <c r="I999" s="614"/>
      <c r="J999" s="681"/>
    </row>
    <row r="1000" spans="1:10" s="671" customFormat="1" ht="15.6">
      <c r="A1000" s="680"/>
      <c r="B1000" s="754"/>
      <c r="C1000" s="554"/>
      <c r="D1000" s="666"/>
      <c r="E1000" s="664"/>
      <c r="F1000" s="663"/>
      <c r="G1000" s="663"/>
      <c r="H1000" s="665"/>
      <c r="I1000" s="614"/>
      <c r="J1000" s="681"/>
    </row>
    <row r="1001" spans="1:10" s="671" customFormat="1" ht="15.6">
      <c r="A1001" s="680"/>
      <c r="B1001" s="796"/>
      <c r="C1001" s="554"/>
      <c r="D1001" s="666"/>
      <c r="E1001" s="664"/>
      <c r="F1001" s="663"/>
      <c r="G1001" s="663"/>
      <c r="H1001" s="665"/>
      <c r="I1001" s="614"/>
      <c r="J1001" s="681"/>
    </row>
    <row r="1002" spans="1:10" s="671" customFormat="1" ht="15.6">
      <c r="A1002" s="680"/>
      <c r="B1002" s="796"/>
      <c r="C1002" s="554"/>
      <c r="D1002" s="666"/>
      <c r="E1002" s="664"/>
      <c r="F1002" s="663"/>
      <c r="G1002" s="663"/>
      <c r="H1002" s="665"/>
      <c r="I1002" s="614"/>
      <c r="J1002" s="681"/>
    </row>
    <row r="1003" spans="1:10" s="671" customFormat="1">
      <c r="A1003" s="546"/>
      <c r="B1003" s="796"/>
      <c r="C1003" s="653"/>
      <c r="D1003" s="654"/>
      <c r="E1003" s="655"/>
      <c r="F1003" s="655"/>
      <c r="G1003" s="655"/>
      <c r="H1003" s="611"/>
      <c r="I1003" s="614"/>
      <c r="J1003" s="641"/>
    </row>
    <row r="1004" spans="1:10" s="671" customFormat="1">
      <c r="A1004" s="546"/>
      <c r="B1004" s="870"/>
      <c r="C1004" s="870"/>
      <c r="D1004" s="870"/>
      <c r="E1004" s="870"/>
      <c r="F1004" s="870"/>
      <c r="G1004" s="870"/>
      <c r="H1004" s="870"/>
      <c r="I1004" s="614"/>
      <c r="J1004" s="681"/>
    </row>
    <row r="1005" spans="1:10" s="671" customFormat="1">
      <c r="A1005" s="553"/>
      <c r="B1005" s="517"/>
      <c r="C1005" s="517"/>
      <c r="D1005" s="520"/>
      <c r="E1005" s="517"/>
      <c r="F1005" s="517"/>
      <c r="G1005" s="517"/>
      <c r="H1005" s="518"/>
      <c r="I1005" s="614"/>
      <c r="J1005" s="681"/>
    </row>
    <row r="1006" spans="1:10" s="681" customFormat="1" ht="17.399999999999999">
      <c r="A1006" s="680"/>
      <c r="B1006" s="680"/>
      <c r="C1006" s="871" t="s">
        <v>1891</v>
      </c>
      <c r="D1006" s="871"/>
      <c r="E1006" s="871"/>
      <c r="F1006" s="871"/>
      <c r="G1006" s="871"/>
      <c r="H1006" s="680"/>
      <c r="I1006" s="669"/>
    </row>
    <row r="1007" spans="1:10" s="671" customFormat="1" ht="17.399999999999999">
      <c r="A1007" s="680"/>
      <c r="B1007" s="554"/>
      <c r="C1007" s="872" t="s">
        <v>1892</v>
      </c>
      <c r="D1007" s="872"/>
      <c r="E1007" s="872"/>
      <c r="F1007" s="872"/>
      <c r="G1007" s="872"/>
      <c r="H1007" s="680"/>
      <c r="I1007" s="614"/>
      <c r="J1007" s="681"/>
    </row>
    <row r="1008" spans="1:10" s="671" customFormat="1" ht="14.4">
      <c r="A1008" s="680"/>
      <c r="B1008" s="554"/>
      <c r="C1008" s="873"/>
      <c r="D1008" s="873"/>
      <c r="E1008" s="873"/>
      <c r="F1008" s="873"/>
      <c r="G1008" s="873"/>
      <c r="H1008" s="680"/>
      <c r="I1008" s="614"/>
      <c r="J1008" s="681"/>
    </row>
    <row r="1009" spans="1:10" s="671" customFormat="1" ht="13.8" thickBot="1">
      <c r="A1009" s="680"/>
      <c r="B1009" s="554"/>
      <c r="C1009" s="554"/>
      <c r="D1009" s="649"/>
      <c r="E1009" s="554"/>
      <c r="F1009" s="554"/>
      <c r="G1009" s="554"/>
      <c r="H1009" s="680"/>
      <c r="I1009" s="614"/>
      <c r="J1009" s="681"/>
    </row>
    <row r="1010" spans="1:10" s="671" customFormat="1" ht="13.8" thickBot="1">
      <c r="A1010" s="680"/>
      <c r="B1010" s="796"/>
      <c r="C1010" s="874" t="str">
        <f>+FORMATO!$J$13</f>
        <v>ANÁLISIS DE PRECIOS UNITARIOS</v>
      </c>
      <c r="D1010" s="875" t="s">
        <v>687</v>
      </c>
      <c r="E1010" s="875"/>
      <c r="F1010" s="875"/>
      <c r="G1010" s="675" t="str">
        <f>+FORMATO!$J$14</f>
        <v>ITEM</v>
      </c>
      <c r="H1010" s="716">
        <f>+PRESUPUESTO!A31</f>
        <v>18</v>
      </c>
      <c r="I1010" s="614"/>
      <c r="J1010" s="681"/>
    </row>
    <row r="1011" spans="1:10" s="671" customFormat="1">
      <c r="A1011" s="522"/>
      <c r="B1011" s="673" t="str">
        <f>FORMATO!$B$4</f>
        <v>RUBRO:</v>
      </c>
      <c r="C1011" s="876" t="str">
        <f>+PRESUPUESTO!B31</f>
        <v>LOSETA DE HORMIGON ARMADO F´C 210KG/CM2 E= 5 CM PARA MESON</v>
      </c>
      <c r="D1011" s="877"/>
      <c r="E1011" s="877"/>
      <c r="F1011" s="877"/>
      <c r="G1011" s="675" t="str">
        <f>+FORMATO!$J$15</f>
        <v>UNIDAD</v>
      </c>
      <c r="H1011" s="674" t="str">
        <f>+PRESUPUESTO!C31</f>
        <v>M2</v>
      </c>
      <c r="I1011" s="614"/>
      <c r="J1011" s="681"/>
    </row>
    <row r="1012" spans="1:10" s="671" customFormat="1">
      <c r="A1012" s="522"/>
      <c r="B1012" s="673" t="str">
        <f>FORMATO!$B$5</f>
        <v>ELABORADO:</v>
      </c>
      <c r="C1012" s="796">
        <f>(FORMATO!$C$5)</f>
        <v>0</v>
      </c>
      <c r="D1012" s="656"/>
      <c r="E1012" s="657"/>
      <c r="F1012" s="657"/>
      <c r="G1012" s="675" t="str">
        <f>+FORMATO!$J$16</f>
        <v>REND.</v>
      </c>
      <c r="H1012" s="642">
        <f>+ROUND(8/8.881,4)</f>
        <v>0.90080000000000005</v>
      </c>
      <c r="I1012" s="614"/>
      <c r="J1012" s="681"/>
    </row>
    <row r="1013" spans="1:10" s="671" customFormat="1">
      <c r="A1013" s="525"/>
      <c r="B1013" s="673" t="str">
        <f>FORMATO!$B$9</f>
        <v xml:space="preserve">PROYECTO: </v>
      </c>
      <c r="C1013" s="878" t="str">
        <f>+$C$785</f>
        <v>MANTENIMIENTO INTEGRAL DE LA COMPAÑIA DE CUERPO DE BOMBERO CASCOL PERTENECIENTE AL CANTON PAJAN</v>
      </c>
      <c r="D1013" s="879"/>
      <c r="E1013" s="879"/>
      <c r="F1013" s="879"/>
      <c r="G1013" s="879"/>
      <c r="H1013" s="879"/>
      <c r="I1013" s="622">
        <f>+H1058</f>
        <v>134.80000000000001</v>
      </c>
      <c r="J1013" s="641"/>
    </row>
    <row r="1014" spans="1:10" s="671" customFormat="1" ht="13.8" thickBot="1">
      <c r="A1014" s="522"/>
      <c r="B1014" s="555" t="s">
        <v>689</v>
      </c>
      <c r="C1014" s="555"/>
      <c r="D1014" s="556"/>
      <c r="E1014" s="557"/>
      <c r="F1014" s="558"/>
      <c r="G1014" s="558"/>
      <c r="H1014" s="559"/>
      <c r="I1014" s="614"/>
      <c r="J1014" s="681"/>
    </row>
    <row r="1015" spans="1:10" s="671" customFormat="1" ht="13.8" thickTop="1">
      <c r="A1015" s="522"/>
      <c r="B1015" s="560" t="s">
        <v>1133</v>
      </c>
      <c r="C1015" s="767"/>
      <c r="D1015" s="562" t="s">
        <v>1302</v>
      </c>
      <c r="E1015" s="563" t="s">
        <v>1596</v>
      </c>
      <c r="F1015" s="678" t="s">
        <v>1597</v>
      </c>
      <c r="G1015" s="564" t="s">
        <v>1598</v>
      </c>
      <c r="H1015" s="565" t="s">
        <v>1485</v>
      </c>
      <c r="I1015" s="614"/>
      <c r="J1015" s="640"/>
    </row>
    <row r="1016" spans="1:10" s="671" customFormat="1">
      <c r="A1016" s="522"/>
      <c r="B1016" s="566"/>
      <c r="C1016" s="567"/>
      <c r="D1016" s="526" t="s">
        <v>499</v>
      </c>
      <c r="E1016" s="527" t="s">
        <v>500</v>
      </c>
      <c r="F1016" s="528" t="s">
        <v>501</v>
      </c>
      <c r="G1016" s="528" t="s">
        <v>1599</v>
      </c>
      <c r="H1016" s="529" t="s">
        <v>502</v>
      </c>
      <c r="I1016" s="614"/>
      <c r="J1016" s="681"/>
    </row>
    <row r="1017" spans="1:10" s="671" customFormat="1">
      <c r="A1017" s="676">
        <v>1600</v>
      </c>
      <c r="B1017" s="568" t="s">
        <v>1632</v>
      </c>
      <c r="C1017" s="796"/>
      <c r="D1017" s="645"/>
      <c r="E1017" s="535"/>
      <c r="F1017" s="672"/>
      <c r="G1017" s="533"/>
      <c r="H1017" s="569">
        <f>ROUND(H1032*0.05,3)</f>
        <v>1.552</v>
      </c>
      <c r="I1017" s="614"/>
      <c r="J1017" s="681"/>
    </row>
    <row r="1018" spans="1:10" s="671" customFormat="1">
      <c r="A1018" s="676">
        <v>1449</v>
      </c>
      <c r="B1018" s="530" t="str">
        <f>INDEX(MATERIALES!$D$5:$D$1604,A1018)</f>
        <v>Concretera de 1 Saco</v>
      </c>
      <c r="C1018" s="521"/>
      <c r="D1018" s="531">
        <v>1</v>
      </c>
      <c r="E1018" s="532">
        <f>INDEX(MATERIALES!$F$5:$F$1604,A1018)</f>
        <v>3.75</v>
      </c>
      <c r="F1018" s="459">
        <f>ROUND(E1018*D1018,3)</f>
        <v>3.75</v>
      </c>
      <c r="G1018" s="535">
        <f>+H1012</f>
        <v>0.90080000000000005</v>
      </c>
      <c r="H1018" s="534">
        <f>ROUND(F1018*G1018,4)</f>
        <v>3.3780000000000001</v>
      </c>
      <c r="I1018" s="614"/>
      <c r="J1018" s="681"/>
    </row>
    <row r="1019" spans="1:10" s="671" customFormat="1">
      <c r="A1019" s="676">
        <v>1600</v>
      </c>
      <c r="B1019" s="530">
        <f>INDEX(MATERIALES!$D$5:$D$1604,A1019)</f>
        <v>0</v>
      </c>
      <c r="C1019" s="521"/>
      <c r="D1019" s="531"/>
      <c r="E1019" s="532">
        <f>INDEX(MATERIALES!$F$5:$F$1604,A1019)</f>
        <v>0</v>
      </c>
      <c r="F1019" s="459">
        <f>ROUND(E1019*D1019,3)</f>
        <v>0</v>
      </c>
      <c r="G1019" s="535"/>
      <c r="H1019" s="570">
        <f>ROUND(F1019*G1019,3)</f>
        <v>0</v>
      </c>
      <c r="I1019" s="614"/>
      <c r="J1019" s="681"/>
    </row>
    <row r="1020" spans="1:10" s="671" customFormat="1">
      <c r="A1020" s="676">
        <v>1600</v>
      </c>
      <c r="B1020" s="530">
        <f>INDEX(MATERIALES!$D$5:$D$1604,A1020)</f>
        <v>0</v>
      </c>
      <c r="C1020" s="521"/>
      <c r="D1020" s="531"/>
      <c r="E1020" s="532">
        <f>INDEX(MATERIALES!$F$5:$F$1604,A1020)</f>
        <v>0</v>
      </c>
      <c r="F1020" s="459">
        <f>ROUND(E1020*D1020,3)</f>
        <v>0</v>
      </c>
      <c r="G1020" s="535"/>
      <c r="H1020" s="570">
        <f>ROUND(F1020*G1020,3)</f>
        <v>0</v>
      </c>
      <c r="I1020" s="614"/>
      <c r="J1020" s="681"/>
    </row>
    <row r="1021" spans="1:10" s="671" customFormat="1">
      <c r="A1021" s="676">
        <v>1600</v>
      </c>
      <c r="B1021" s="571" t="s">
        <v>1348</v>
      </c>
      <c r="C1021" s="796"/>
      <c r="D1021" s="645">
        <v>0</v>
      </c>
      <c r="E1021" s="535"/>
      <c r="F1021" s="672">
        <f>ROUND(E1021*D1021,3)</f>
        <v>0</v>
      </c>
      <c r="G1021" s="536">
        <v>0</v>
      </c>
      <c r="H1021" s="572">
        <f>ROUND(SUM(H1017:H1020),4)</f>
        <v>4.93</v>
      </c>
      <c r="I1021" s="614"/>
      <c r="J1021" s="681"/>
    </row>
    <row r="1022" spans="1:10" s="671" customFormat="1">
      <c r="A1022" s="676"/>
      <c r="B1022" s="573" t="s">
        <v>1135</v>
      </c>
      <c r="C1022" s="574"/>
      <c r="D1022" s="575"/>
      <c r="E1022" s="576"/>
      <c r="F1022" s="577"/>
      <c r="G1022" s="578"/>
      <c r="H1022" s="579"/>
      <c r="I1022" s="614"/>
      <c r="J1022" s="681"/>
    </row>
    <row r="1023" spans="1:10" s="671" customFormat="1">
      <c r="A1023" s="676"/>
      <c r="B1023" s="580" t="s">
        <v>1133</v>
      </c>
      <c r="C1023" s="581"/>
      <c r="D1023" s="582" t="s">
        <v>1302</v>
      </c>
      <c r="E1023" s="583" t="s">
        <v>961</v>
      </c>
      <c r="F1023" s="583" t="s">
        <v>1597</v>
      </c>
      <c r="G1023" s="584" t="s">
        <v>1598</v>
      </c>
      <c r="H1023" s="585" t="s">
        <v>1485</v>
      </c>
      <c r="I1023" s="614"/>
      <c r="J1023" s="681"/>
    </row>
    <row r="1024" spans="1:10" s="671" customFormat="1">
      <c r="A1024" s="676"/>
      <c r="B1024" s="566"/>
      <c r="C1024" s="567"/>
      <c r="D1024" s="526" t="s">
        <v>499</v>
      </c>
      <c r="E1024" s="528" t="s">
        <v>500</v>
      </c>
      <c r="F1024" s="528" t="s">
        <v>501</v>
      </c>
      <c r="G1024" s="528" t="s">
        <v>1599</v>
      </c>
      <c r="H1024" s="529" t="s">
        <v>502</v>
      </c>
      <c r="I1024" s="614"/>
      <c r="J1024" s="681"/>
    </row>
    <row r="1025" spans="1:12" s="671" customFormat="1">
      <c r="A1025" s="676">
        <v>1</v>
      </c>
      <c r="B1025" s="568" t="str">
        <f>INDEX('[2]MANO DE OBRA'!$C$5:$C$38,A1025)</f>
        <v>Peon  (estr.ocp. E2)</v>
      </c>
      <c r="C1025" s="586"/>
      <c r="D1025" s="646">
        <v>5</v>
      </c>
      <c r="E1025" s="537">
        <f>INDEX('MANO DE OBRA'!$F$5:$F$38,A1025)</f>
        <v>4.2300000000000004</v>
      </c>
      <c r="F1025" s="616">
        <f>ROUND(E1025*D1025,4)</f>
        <v>21.15</v>
      </c>
      <c r="G1025" s="538">
        <f>+H1012</f>
        <v>0.90080000000000005</v>
      </c>
      <c r="H1025" s="569">
        <f>ROUND(F1025*G1025,3)</f>
        <v>19.052</v>
      </c>
      <c r="I1025" s="614"/>
      <c r="J1025" s="681"/>
    </row>
    <row r="1026" spans="1:12" s="671" customFormat="1">
      <c r="A1026" s="676">
        <v>3</v>
      </c>
      <c r="B1026" s="568" t="str">
        <f>INDEX('[2]MANO DE OBRA'!$C$5:$C$38,A1026)</f>
        <v>Albañil  (estr.ocp. D2) cat III</v>
      </c>
      <c r="C1026" s="586"/>
      <c r="D1026" s="646">
        <v>1</v>
      </c>
      <c r="E1026" s="532">
        <f>INDEX('MANO DE OBRA'!$F$5:$F$38,A1026)</f>
        <v>4.28</v>
      </c>
      <c r="F1026" s="616">
        <f>ROUND(E1026*D1026,4)</f>
        <v>4.28</v>
      </c>
      <c r="G1026" s="535">
        <f>H1012</f>
        <v>0.90080000000000005</v>
      </c>
      <c r="H1026" s="569">
        <f>ROUND(F1026*G1026,3)</f>
        <v>3.855</v>
      </c>
      <c r="I1026" s="614"/>
      <c r="J1026" s="681"/>
    </row>
    <row r="1027" spans="1:12" s="671" customFormat="1">
      <c r="A1027" s="676">
        <v>4</v>
      </c>
      <c r="B1027" s="568" t="str">
        <f>INDEX('[2]MANO DE OBRA'!$C$5:$C$38,A1027)</f>
        <v>Carpintero  (estr.ocp. D2) cat III</v>
      </c>
      <c r="C1027" s="586"/>
      <c r="D1027" s="646">
        <v>1</v>
      </c>
      <c r="E1027" s="532">
        <f>INDEX('MANO DE OBRA'!$F$5:$F$38,A1027)</f>
        <v>4.28</v>
      </c>
      <c r="F1027" s="616">
        <f>ROUND(E1027*D1027,4)</f>
        <v>4.28</v>
      </c>
      <c r="G1027" s="535">
        <f>+G1026</f>
        <v>0.90080000000000005</v>
      </c>
      <c r="H1027" s="569">
        <f>ROUND(F1027*G1027,3)</f>
        <v>3.855</v>
      </c>
      <c r="I1027" s="614"/>
      <c r="J1027" s="681"/>
    </row>
    <row r="1028" spans="1:12" s="671" customFormat="1">
      <c r="A1028" s="676">
        <v>11</v>
      </c>
      <c r="B1028" s="568" t="str">
        <f>INDEX('[2]MANO DE OBRA'!$C$5:$C$38,A1028)</f>
        <v>Maestro   (estr.ocp. C1)</v>
      </c>
      <c r="C1028" s="586"/>
      <c r="D1028" s="646">
        <v>1</v>
      </c>
      <c r="E1028" s="532">
        <f>INDEX('MANO DE OBRA'!$F$5:$F$38,A1028)</f>
        <v>4.75</v>
      </c>
      <c r="F1028" s="616">
        <f>ROUND(E1028*D1028,4)</f>
        <v>4.75</v>
      </c>
      <c r="G1028" s="535">
        <f>+G1026</f>
        <v>0.90080000000000005</v>
      </c>
      <c r="H1028" s="569">
        <f>ROUND(F1028*G1028,3)</f>
        <v>4.2789999999999999</v>
      </c>
      <c r="I1028" s="614"/>
      <c r="J1028" s="681"/>
    </row>
    <row r="1029" spans="1:12" s="671" customFormat="1">
      <c r="A1029" s="676">
        <v>34</v>
      </c>
      <c r="B1029" s="568">
        <f>INDEX('[2]MANO DE OBRA'!$C$5:$C$38,A1029)</f>
        <v>0</v>
      </c>
      <c r="C1029" s="586"/>
      <c r="D1029" s="646"/>
      <c r="E1029" s="532">
        <f>INDEX('MANO DE OBRA'!$F$5:$F$38,A1029)</f>
        <v>0</v>
      </c>
      <c r="F1029" s="616">
        <f>ROUND(E1029*D1029,4)</f>
        <v>0</v>
      </c>
      <c r="G1029" s="535"/>
      <c r="H1029" s="569">
        <f>ROUND(F1029*G1029,4)</f>
        <v>0</v>
      </c>
      <c r="I1029" s="614"/>
      <c r="J1029" s="681"/>
    </row>
    <row r="1030" spans="1:12" s="671" customFormat="1">
      <c r="A1030" s="676">
        <v>34</v>
      </c>
      <c r="B1030" s="568"/>
      <c r="C1030" s="586"/>
      <c r="D1030" s="647"/>
      <c r="E1030" s="535"/>
      <c r="F1030" s="616"/>
      <c r="G1030" s="535"/>
      <c r="H1030" s="569">
        <f>ROUND(F1030*G1030,4)</f>
        <v>0</v>
      </c>
      <c r="I1030" s="614"/>
      <c r="J1030" s="681"/>
    </row>
    <row r="1031" spans="1:12" s="671" customFormat="1">
      <c r="A1031" s="676">
        <v>34</v>
      </c>
      <c r="B1031" s="568"/>
      <c r="C1031" s="586"/>
      <c r="D1031" s="647"/>
      <c r="E1031" s="535"/>
      <c r="F1031" s="616"/>
      <c r="G1031" s="535"/>
      <c r="H1031" s="569">
        <f>ROUND(F1031*G1031,4)</f>
        <v>0</v>
      </c>
      <c r="I1031" s="614"/>
      <c r="J1031" s="681"/>
    </row>
    <row r="1032" spans="1:12" s="671" customFormat="1">
      <c r="A1032" s="676">
        <v>34</v>
      </c>
      <c r="B1032" s="571" t="s">
        <v>1202</v>
      </c>
      <c r="C1032" s="796"/>
      <c r="D1032" s="617">
        <v>0</v>
      </c>
      <c r="E1032" s="536"/>
      <c r="F1032" s="616">
        <f>ROUND(E1032*D1032,3)</f>
        <v>0</v>
      </c>
      <c r="G1032" s="536">
        <v>0</v>
      </c>
      <c r="H1032" s="572">
        <f>ROUND(SUM(H1025:H1031),4)</f>
        <v>31.041</v>
      </c>
      <c r="I1032" s="614"/>
      <c r="J1032" s="681"/>
    </row>
    <row r="1033" spans="1:12" s="671" customFormat="1">
      <c r="A1033" s="676"/>
      <c r="B1033" s="573" t="s">
        <v>493</v>
      </c>
      <c r="C1033" s="587"/>
      <c r="D1033" s="588"/>
      <c r="E1033" s="576"/>
      <c r="F1033" s="577"/>
      <c r="G1033" s="578"/>
      <c r="H1033" s="579"/>
      <c r="I1033" s="614"/>
      <c r="J1033" s="681"/>
    </row>
    <row r="1034" spans="1:12" s="671" customFormat="1">
      <c r="A1034" s="676"/>
      <c r="B1034" s="580" t="s">
        <v>1133</v>
      </c>
      <c r="C1034" s="581"/>
      <c r="D1034" s="649"/>
      <c r="E1034" s="583" t="s">
        <v>1600</v>
      </c>
      <c r="F1034" s="583" t="s">
        <v>1302</v>
      </c>
      <c r="G1034" s="583" t="s">
        <v>960</v>
      </c>
      <c r="H1034" s="585" t="s">
        <v>1485</v>
      </c>
      <c r="I1034" s="614"/>
      <c r="J1034" s="681">
        <v>90</v>
      </c>
    </row>
    <row r="1035" spans="1:12" s="671" customFormat="1">
      <c r="A1035" s="676"/>
      <c r="B1035" s="566"/>
      <c r="C1035" s="567"/>
      <c r="D1035" s="589"/>
      <c r="E1035" s="590"/>
      <c r="F1035" s="527" t="s">
        <v>499</v>
      </c>
      <c r="G1035" s="528" t="s">
        <v>500</v>
      </c>
      <c r="H1035" s="529" t="s">
        <v>501</v>
      </c>
      <c r="I1035" s="614"/>
      <c r="J1035" s="681"/>
    </row>
    <row r="1036" spans="1:12" s="671" customFormat="1">
      <c r="A1036" s="623">
        <v>282</v>
      </c>
      <c r="B1036" s="658" t="str">
        <f>INDEX(MATERIALES!$D$5:$D$1604,A1036)</f>
        <v>Cemento tipo I(50 Kg)</v>
      </c>
      <c r="C1036" s="591"/>
      <c r="D1036" s="592"/>
      <c r="E1036" s="677" t="str">
        <f>INDEX([2]MATERIALES!$E$5:$E$1604,A1036)</f>
        <v>kg</v>
      </c>
      <c r="F1036" s="679">
        <v>38.75</v>
      </c>
      <c r="G1036" s="535">
        <f>INDEX([2]MATERIALES!$F$5:$F$1604,A1036)</f>
        <v>0.15060000000000001</v>
      </c>
      <c r="H1036" s="593">
        <f>ROUND(F1036*G1036,4)</f>
        <v>5.8357999999999999</v>
      </c>
      <c r="I1036" s="614"/>
      <c r="J1036" s="681">
        <v>2.4</v>
      </c>
      <c r="K1036" s="671">
        <v>0.65</v>
      </c>
    </row>
    <row r="1037" spans="1:12" s="671" customFormat="1">
      <c r="A1037" s="623">
        <v>291</v>
      </c>
      <c r="B1037" s="658" t="str">
        <f>INDEX(MATERIALES!$D$5:$D$1604,A1037)</f>
        <v>Piedra # 3/4</v>
      </c>
      <c r="C1037" s="591"/>
      <c r="D1037" s="592"/>
      <c r="E1037" s="677" t="str">
        <f>INDEX([2]MATERIALES!$E$5:$E$1604,A1037)</f>
        <v>m3</v>
      </c>
      <c r="F1037" s="679">
        <v>8.7999999999999995E-2</v>
      </c>
      <c r="G1037" s="535">
        <f>INDEX([2]MATERIALES!$F$5:$F$1604,A1037)</f>
        <v>15.62</v>
      </c>
      <c r="H1037" s="593">
        <f>ROUND(F1037*G1037,4)</f>
        <v>1.3746</v>
      </c>
      <c r="I1037" s="614"/>
      <c r="J1037" s="681"/>
      <c r="K1037" s="671">
        <f>+J1036*K1036</f>
        <v>1.56</v>
      </c>
      <c r="L1037" s="671">
        <v>90</v>
      </c>
    </row>
    <row r="1038" spans="1:12" s="671" customFormat="1">
      <c r="A1038" s="623">
        <v>295</v>
      </c>
      <c r="B1038" s="658" t="str">
        <f>INDEX(MATERIALES!$D$5:$D$1604,A1038)</f>
        <v>Arena gruesa</v>
      </c>
      <c r="C1038" s="591"/>
      <c r="D1038" s="592"/>
      <c r="E1038" s="677" t="str">
        <f>INDEX([2]MATERIALES!$E$5:$E$1604,A1038)</f>
        <v>m3</v>
      </c>
      <c r="F1038" s="679">
        <v>4.3999999999999997E-2</v>
      </c>
      <c r="G1038" s="535">
        <f>INDEX([2]MATERIALES!$F$5:$F$1604,A1038)</f>
        <v>11.25</v>
      </c>
      <c r="H1038" s="593">
        <f>ROUND(F1038*G1038,4)</f>
        <v>0.495</v>
      </c>
      <c r="I1038" s="614"/>
      <c r="J1038" s="681"/>
      <c r="K1038" s="671">
        <v>1</v>
      </c>
      <c r="L1038" s="671">
        <f>+K1038*L1037</f>
        <v>90</v>
      </c>
    </row>
    <row r="1039" spans="1:12" s="671" customFormat="1">
      <c r="A1039" s="623">
        <v>296</v>
      </c>
      <c r="B1039" s="658" t="str">
        <f>INDEX(MATERIALES!$D$5:$D$1604,A1039)</f>
        <v>Agua(100 m3)</v>
      </c>
      <c r="C1039" s="591"/>
      <c r="D1039" s="592"/>
      <c r="E1039" s="677" t="str">
        <f>INDEX([2]MATERIALES!$E$5:$E$1604,A1039)</f>
        <v>m3</v>
      </c>
      <c r="F1039" s="679">
        <v>1.6E-2</v>
      </c>
      <c r="G1039" s="535">
        <f>INDEX([2]MATERIALES!$F$5:$F$1604,A1039)</f>
        <v>1.08</v>
      </c>
      <c r="H1039" s="593">
        <f>ROUND(F1039*G1039,4)</f>
        <v>1.7299999999999999E-2</v>
      </c>
      <c r="I1039" s="614"/>
      <c r="J1039" s="681"/>
      <c r="L1039" s="671">
        <f>+L1038/K1037</f>
        <v>57.692307692307693</v>
      </c>
    </row>
    <row r="1040" spans="1:12" s="671" customFormat="1">
      <c r="A1040" s="623">
        <v>1162</v>
      </c>
      <c r="B1040" s="658" t="str">
        <f>INDEX(MATERIALES!$D$5:$D$1604,A1040)</f>
        <v>Tablas  de encofrado semidura</v>
      </c>
      <c r="C1040" s="591"/>
      <c r="D1040" s="592"/>
      <c r="E1040" s="677" t="str">
        <f>INDEX([2]MATERIALES!$E$5:$E$1604,A1040)</f>
        <v>u</v>
      </c>
      <c r="F1040" s="679">
        <v>0.75</v>
      </c>
      <c r="G1040" s="535">
        <f>INDEX([2]MATERIALES!$F$5:$F$1604,A1040)</f>
        <v>4.4800000000000004</v>
      </c>
      <c r="H1040" s="593">
        <f>ROUND(F1040*G1040,4)</f>
        <v>3.36</v>
      </c>
      <c r="I1040" s="614"/>
      <c r="J1040" s="681"/>
    </row>
    <row r="1041" spans="1:10" s="671" customFormat="1" ht="13.5" customHeight="1">
      <c r="A1041" s="623">
        <v>1163</v>
      </c>
      <c r="B1041" s="658" t="str">
        <f>INDEX(MATERIALES!$D$5:$D$1604,A1041)</f>
        <v>Cuarton de encofrado semiduro</v>
      </c>
      <c r="C1041" s="591"/>
      <c r="D1041" s="592"/>
      <c r="E1041" s="677" t="str">
        <f>INDEX([2]MATERIALES!$E$5:$E$1604,A1041)</f>
        <v>u</v>
      </c>
      <c r="F1041" s="679">
        <v>14.2</v>
      </c>
      <c r="G1041" s="535">
        <f>INDEX([2]MATERIALES!$F$5:$F$1604,A1041)</f>
        <v>2.8</v>
      </c>
      <c r="H1041" s="593">
        <f>ROUND(F1041*G1041,3)</f>
        <v>39.76</v>
      </c>
      <c r="I1041" s="614"/>
      <c r="J1041" s="681"/>
    </row>
    <row r="1042" spans="1:10" s="671" customFormat="1">
      <c r="A1042" s="623">
        <v>1164</v>
      </c>
      <c r="B1042" s="658" t="str">
        <f>INDEX(MATERIALES!$D$5:$D$1604,A1042)</f>
        <v>Tiras de encofrado semiduras</v>
      </c>
      <c r="C1042" s="591"/>
      <c r="D1042" s="592"/>
      <c r="E1042" s="677" t="str">
        <f>INDEX([2]MATERIALES!$E$5:$E$1604,A1042)</f>
        <v>u</v>
      </c>
      <c r="F1042" s="679">
        <v>0.8</v>
      </c>
      <c r="G1042" s="535">
        <f>INDEX([2]MATERIALES!$F$5:$F$1604,A1042)</f>
        <v>1.68</v>
      </c>
      <c r="H1042" s="593">
        <f>ROUND(F1042*G1042,3)</f>
        <v>1.3440000000000001</v>
      </c>
      <c r="I1042" s="614"/>
      <c r="J1042" s="681"/>
    </row>
    <row r="1043" spans="1:10" s="671" customFormat="1">
      <c r="A1043" s="623">
        <v>1165</v>
      </c>
      <c r="B1043" s="658" t="str">
        <f>INDEX(MATERIALES!$D$5:$D$1604,A1043)</f>
        <v>Clavos para encofrado de 2 " a 31/2"</v>
      </c>
      <c r="C1043" s="591"/>
      <c r="D1043" s="592"/>
      <c r="E1043" s="677" t="str">
        <f>INDEX([2]MATERIALES!$E$5:$E$1604,A1043)</f>
        <v>kg</v>
      </c>
      <c r="F1043" s="679">
        <v>0.09</v>
      </c>
      <c r="G1043" s="535">
        <f>INDEX([2]MATERIALES!$F$5:$F$1604,A1043)</f>
        <v>1.43</v>
      </c>
      <c r="H1043" s="593">
        <f>ROUND(F1043*G1043,3)</f>
        <v>0.129</v>
      </c>
      <c r="I1043" s="614"/>
      <c r="J1043" s="681"/>
    </row>
    <row r="1044" spans="1:10" s="671" customFormat="1">
      <c r="A1044" s="623">
        <v>1</v>
      </c>
      <c r="B1044" s="658" t="str">
        <f>INDEX(MATERIALES!$D$5:$D$1604,A1044)</f>
        <v>Acero de refuerzo  fy=4200 kg/cm2</v>
      </c>
      <c r="C1044" s="591"/>
      <c r="D1044" s="592"/>
      <c r="E1044" s="677" t="str">
        <f>INDEX([2]MATERIALES!$E$5:$E$1604,A1044)</f>
        <v>kg</v>
      </c>
      <c r="F1044" s="679">
        <v>19.53</v>
      </c>
      <c r="G1044" s="535">
        <f>INDEX([2]MATERIALES!$F$5:$F$1604,A1044)</f>
        <v>1.2</v>
      </c>
      <c r="H1044" s="593">
        <f>ROUND(F1044*G1044,3)</f>
        <v>23.436</v>
      </c>
      <c r="I1044" s="614"/>
      <c r="J1044" s="681"/>
    </row>
    <row r="1045" spans="1:10" s="671" customFormat="1">
      <c r="A1045" s="623">
        <v>1600</v>
      </c>
      <c r="B1045" s="658">
        <f>INDEX(MATERIALES!$D$5:$D$1604,A1045)</f>
        <v>0</v>
      </c>
      <c r="C1045" s="591"/>
      <c r="D1045" s="592"/>
      <c r="E1045" s="677">
        <f>INDEX([2]MATERIALES!$E$5:$E$1604,A1045)</f>
        <v>0</v>
      </c>
      <c r="F1045" s="679"/>
      <c r="G1045" s="535">
        <f>INDEX([2]MATERIALES!$F$5:$F$1604,A1045)</f>
        <v>0</v>
      </c>
      <c r="H1045" s="593">
        <f>ROUND(F1045*G1045,3)</f>
        <v>0</v>
      </c>
      <c r="I1045" s="614"/>
      <c r="J1045" s="681"/>
    </row>
    <row r="1046" spans="1:10" s="671" customFormat="1">
      <c r="A1046" s="676"/>
      <c r="B1046" s="571" t="s">
        <v>1349</v>
      </c>
      <c r="C1046" s="796"/>
      <c r="D1046" s="594">
        <v>0</v>
      </c>
      <c r="E1046" s="677"/>
      <c r="F1046" s="672"/>
      <c r="G1046" s="536">
        <v>0</v>
      </c>
      <c r="H1046" s="572">
        <f>ROUND(SUM(H1036:H1045),4)</f>
        <v>75.7517</v>
      </c>
      <c r="I1046" s="614"/>
      <c r="J1046" s="681"/>
    </row>
    <row r="1047" spans="1:10" s="671" customFormat="1">
      <c r="A1047" s="676"/>
      <c r="B1047" s="573" t="s">
        <v>494</v>
      </c>
      <c r="C1047" s="587"/>
      <c r="D1047" s="588"/>
      <c r="E1047" s="576"/>
      <c r="F1047" s="577"/>
      <c r="G1047" s="578"/>
      <c r="H1047" s="579"/>
      <c r="I1047" s="614"/>
      <c r="J1047" s="681"/>
    </row>
    <row r="1048" spans="1:10" s="671" customFormat="1">
      <c r="A1048" s="676"/>
      <c r="B1048" s="580" t="s">
        <v>1133</v>
      </c>
      <c r="C1048" s="581"/>
      <c r="D1048" s="649"/>
      <c r="E1048" s="582" t="s">
        <v>1600</v>
      </c>
      <c r="F1048" s="582" t="s">
        <v>1302</v>
      </c>
      <c r="G1048" s="582" t="s">
        <v>1596</v>
      </c>
      <c r="H1048" s="585" t="s">
        <v>1485</v>
      </c>
      <c r="I1048" s="614"/>
      <c r="J1048" s="681"/>
    </row>
    <row r="1049" spans="1:10" s="671" customFormat="1">
      <c r="A1049" s="676"/>
      <c r="B1049" s="566"/>
      <c r="C1049" s="567"/>
      <c r="D1049" s="589"/>
      <c r="E1049" s="595"/>
      <c r="F1049" s="539" t="s">
        <v>499</v>
      </c>
      <c r="G1049" s="526" t="s">
        <v>500</v>
      </c>
      <c r="H1049" s="529" t="s">
        <v>501</v>
      </c>
      <c r="I1049" s="614"/>
      <c r="J1049" s="681"/>
    </row>
    <row r="1050" spans="1:10" s="671" customFormat="1">
      <c r="A1050" s="676">
        <v>1</v>
      </c>
      <c r="B1050" s="540" t="str">
        <f>INDEX('MANO DE OBRA'!$C$41:$C$60,A1050)</f>
        <v>transporte de material petreo</v>
      </c>
      <c r="C1050" s="521"/>
      <c r="D1050" s="541"/>
      <c r="E1050" s="645" t="s">
        <v>448</v>
      </c>
      <c r="F1050" s="542">
        <f>+F1037+F1038</f>
        <v>0.13200000000000001</v>
      </c>
      <c r="G1050" s="542">
        <v>2.5000000000000001E-2</v>
      </c>
      <c r="H1050" s="460">
        <f>F1050*G1050</f>
        <v>3.3000000000000004E-3</v>
      </c>
      <c r="I1050" s="614"/>
      <c r="J1050" s="681"/>
    </row>
    <row r="1051" spans="1:10" s="671" customFormat="1">
      <c r="A1051" s="676">
        <v>2</v>
      </c>
      <c r="B1051" s="540" t="str">
        <f>INDEX('MANO DE OBRA'!$C$41:$C$60,A1051)</f>
        <v>transporte de madera</v>
      </c>
      <c r="C1051" s="521"/>
      <c r="D1051" s="541"/>
      <c r="E1051" s="531" t="str">
        <f>INDEX('MANO DE OBRA'!$B$41:$B$60,A1051)</f>
        <v>u/km</v>
      </c>
      <c r="F1051" s="542">
        <f>+F1040+F1041+F1042</f>
        <v>15.75</v>
      </c>
      <c r="G1051" s="542">
        <f>INDEX('MANO DE OBRA'!$F$41:$F$60,A1051)</f>
        <v>0.03</v>
      </c>
      <c r="H1051" s="543">
        <f>ROUND(F1051*G1051,3)</f>
        <v>0.47299999999999998</v>
      </c>
      <c r="I1051" s="614"/>
      <c r="J1051" s="681"/>
    </row>
    <row r="1052" spans="1:10" s="671" customFormat="1">
      <c r="A1052" s="676">
        <v>4</v>
      </c>
      <c r="B1052" s="540" t="str">
        <f>INDEX('MANO DE OBRA'!$C$41:$C$60,A1052)</f>
        <v>transporte del acero de refuerzo</v>
      </c>
      <c r="C1052" s="521"/>
      <c r="D1052" s="541"/>
      <c r="E1052" s="531" t="str">
        <f>INDEX('MANO DE OBRA'!$B$41:$B$60,A1052)</f>
        <v>kg/km</v>
      </c>
      <c r="F1052" s="542">
        <f>+F1044</f>
        <v>19.53</v>
      </c>
      <c r="G1052" s="542">
        <v>7.0000000000000001E-3</v>
      </c>
      <c r="H1052" s="543">
        <f>ROUND(F1052*G1052,3)</f>
        <v>0.13700000000000001</v>
      </c>
      <c r="I1052" s="614"/>
      <c r="J1052" s="681"/>
    </row>
    <row r="1053" spans="1:10" s="671" customFormat="1">
      <c r="A1053" s="680"/>
      <c r="B1053" s="571" t="s">
        <v>1350</v>
      </c>
      <c r="C1053" s="597"/>
      <c r="D1053" s="659"/>
      <c r="E1053" s="598"/>
      <c r="F1053" s="599"/>
      <c r="G1053" s="590"/>
      <c r="H1053" s="572">
        <f>ROUND(SUM(H1050:H1052),4)</f>
        <v>0.61329999999999996</v>
      </c>
      <c r="I1053" s="614"/>
      <c r="J1053" s="681"/>
    </row>
    <row r="1054" spans="1:10" s="671" customFormat="1">
      <c r="A1054" s="680"/>
      <c r="B1054" s="554"/>
      <c r="C1054" s="554"/>
      <c r="D1054" s="596"/>
      <c r="E1054" s="600" t="s">
        <v>495</v>
      </c>
      <c r="F1054" s="601"/>
      <c r="G1054" s="601"/>
      <c r="H1054" s="602">
        <f>ROUND(SUM(H1053,H1046,H1032,H1021),4)</f>
        <v>112.336</v>
      </c>
      <c r="I1054" s="614"/>
      <c r="J1054" s="681"/>
    </row>
    <row r="1055" spans="1:10" s="671" customFormat="1">
      <c r="A1055" s="680"/>
      <c r="B1055" s="554"/>
      <c r="C1055" s="554"/>
      <c r="D1055" s="596"/>
      <c r="E1055" s="603" t="s">
        <v>177</v>
      </c>
      <c r="F1055" s="604"/>
      <c r="G1055" s="660">
        <f>(FORMATO!$C$37)</f>
        <v>0.2</v>
      </c>
      <c r="H1055" s="602">
        <f>ROUND(H1054*G1055,4)</f>
        <v>22.467199999999998</v>
      </c>
      <c r="I1055" s="614"/>
      <c r="J1055" s="681"/>
    </row>
    <row r="1056" spans="1:10" s="671" customFormat="1">
      <c r="A1056" s="680"/>
      <c r="B1056" s="554"/>
      <c r="C1056" s="554"/>
      <c r="D1056" s="596"/>
      <c r="E1056" s="603" t="s">
        <v>178</v>
      </c>
      <c r="F1056" s="604"/>
      <c r="G1056" s="605"/>
      <c r="H1056" s="606"/>
      <c r="I1056" s="614"/>
      <c r="J1056" s="681"/>
    </row>
    <row r="1057" spans="1:10" s="671" customFormat="1">
      <c r="A1057" s="680"/>
      <c r="B1057" s="554"/>
      <c r="C1057" s="554"/>
      <c r="D1057" s="596"/>
      <c r="E1057" s="603" t="s">
        <v>496</v>
      </c>
      <c r="F1057" s="607"/>
      <c r="G1057" s="607"/>
      <c r="H1057" s="606">
        <f>ROUND(SUM(H1054:H1055),4)</f>
        <v>134.8032</v>
      </c>
      <c r="I1057" s="614"/>
      <c r="J1057" s="681"/>
    </row>
    <row r="1058" spans="1:10" s="671" customFormat="1" ht="16.2" thickBot="1">
      <c r="A1058" s="680"/>
      <c r="B1058" s="796" t="str">
        <f>(FORMATO!$C$8)</f>
        <v>PAJAN, AGOSTO DE 2025</v>
      </c>
      <c r="C1058" s="554"/>
      <c r="D1058" s="596"/>
      <c r="E1058" s="544" t="str">
        <f>+FORMATO!$J$18</f>
        <v>PRECIO SIN IVA</v>
      </c>
      <c r="F1058" s="545"/>
      <c r="G1058" s="545" t="s">
        <v>504</v>
      </c>
      <c r="H1058" s="613">
        <f>ROUND(H1057,2)</f>
        <v>134.80000000000001</v>
      </c>
      <c r="I1058" s="614"/>
      <c r="J1058" s="681"/>
    </row>
    <row r="1059" spans="1:10" s="671" customFormat="1" ht="16.2" thickTop="1">
      <c r="A1059" s="680"/>
      <c r="B1059" s="796"/>
      <c r="C1059" s="554"/>
      <c r="D1059" s="666"/>
      <c r="E1059" s="664"/>
      <c r="F1059" s="663"/>
      <c r="G1059" s="663"/>
      <c r="H1059" s="665"/>
      <c r="I1059" s="614"/>
      <c r="J1059" s="681"/>
    </row>
    <row r="1060" spans="1:10" s="671" customFormat="1" ht="15.6">
      <c r="A1060" s="680"/>
      <c r="B1060" s="796"/>
      <c r="C1060" s="554"/>
      <c r="D1060" s="666"/>
      <c r="E1060" s="664"/>
      <c r="F1060" s="663"/>
      <c r="G1060" s="663"/>
      <c r="H1060" s="665"/>
      <c r="I1060" s="614"/>
      <c r="J1060" s="681"/>
    </row>
    <row r="1061" spans="1:10" s="671" customFormat="1" ht="15.6">
      <c r="A1061" s="680"/>
      <c r="B1061" s="796"/>
      <c r="C1061" s="554"/>
      <c r="D1061" s="666"/>
      <c r="E1061" s="664"/>
      <c r="F1061" s="663"/>
      <c r="G1061" s="663"/>
      <c r="H1061" s="665"/>
      <c r="I1061" s="614"/>
      <c r="J1061" s="681"/>
    </row>
    <row r="1062" spans="1:10" s="671" customFormat="1" ht="15.6">
      <c r="A1062" s="680"/>
      <c r="B1062" s="796"/>
      <c r="C1062" s="554"/>
      <c r="D1062" s="666"/>
      <c r="E1062" s="664"/>
      <c r="F1062" s="663"/>
      <c r="G1062" s="663"/>
      <c r="H1062" s="665"/>
      <c r="I1062" s="614"/>
      <c r="J1062" s="681"/>
    </row>
    <row r="1063" spans="1:10" s="671" customFormat="1">
      <c r="A1063" s="546"/>
      <c r="B1063" s="796"/>
      <c r="C1063" s="653"/>
      <c r="D1063" s="654"/>
      <c r="E1063" s="655"/>
      <c r="F1063" s="655"/>
      <c r="G1063" s="655"/>
      <c r="H1063" s="611"/>
      <c r="I1063" s="614"/>
      <c r="J1063" s="641"/>
    </row>
    <row r="1064" spans="1:10" s="671" customFormat="1">
      <c r="A1064" s="546"/>
      <c r="B1064" s="870"/>
      <c r="C1064" s="870"/>
      <c r="D1064" s="870"/>
      <c r="E1064" s="870"/>
      <c r="F1064" s="870"/>
      <c r="G1064" s="870"/>
      <c r="H1064" s="870"/>
      <c r="I1064" s="614"/>
      <c r="J1064" s="681"/>
    </row>
    <row r="1065" spans="1:10" s="671" customFormat="1">
      <c r="A1065" s="553"/>
      <c r="B1065" s="517"/>
      <c r="C1065" s="517"/>
      <c r="D1065" s="520"/>
      <c r="E1065" s="517"/>
      <c r="F1065" s="517"/>
      <c r="G1065" s="517"/>
      <c r="H1065" s="518"/>
      <c r="I1065" s="614"/>
      <c r="J1065" s="681"/>
    </row>
    <row r="1066" spans="1:10" s="681" customFormat="1" ht="17.399999999999999">
      <c r="A1066" s="680"/>
      <c r="B1066" s="680"/>
      <c r="C1066" s="871" t="s">
        <v>1891</v>
      </c>
      <c r="D1066" s="871"/>
      <c r="E1066" s="871"/>
      <c r="F1066" s="871"/>
      <c r="G1066" s="871"/>
      <c r="H1066" s="680"/>
      <c r="I1066" s="669"/>
    </row>
    <row r="1067" spans="1:10" s="671" customFormat="1" ht="17.399999999999999">
      <c r="A1067" s="680"/>
      <c r="B1067" s="554"/>
      <c r="C1067" s="872" t="s">
        <v>1892</v>
      </c>
      <c r="D1067" s="872"/>
      <c r="E1067" s="872"/>
      <c r="F1067" s="872"/>
      <c r="G1067" s="872"/>
      <c r="H1067" s="680"/>
      <c r="I1067" s="614"/>
      <c r="J1067" s="681"/>
    </row>
    <row r="1068" spans="1:10" s="671" customFormat="1" ht="14.4">
      <c r="A1068" s="680"/>
      <c r="B1068" s="554"/>
      <c r="C1068" s="873"/>
      <c r="D1068" s="873"/>
      <c r="E1068" s="873"/>
      <c r="F1068" s="873"/>
      <c r="G1068" s="873"/>
      <c r="H1068" s="680"/>
      <c r="I1068" s="614"/>
      <c r="J1068" s="681"/>
    </row>
    <row r="1069" spans="1:10" s="671" customFormat="1" ht="13.8" thickBot="1">
      <c r="A1069" s="680"/>
      <c r="B1069" s="554"/>
      <c r="C1069" s="554"/>
      <c r="D1069" s="649"/>
      <c r="E1069" s="554"/>
      <c r="F1069" s="554"/>
      <c r="G1069" s="554"/>
      <c r="H1069" s="680"/>
      <c r="I1069" s="614"/>
      <c r="J1069" s="681"/>
    </row>
    <row r="1070" spans="1:10" s="671" customFormat="1" ht="13.8" thickBot="1">
      <c r="A1070" s="680"/>
      <c r="B1070" s="796"/>
      <c r="C1070" s="874" t="str">
        <f>+FORMATO!$J$13</f>
        <v>ANÁLISIS DE PRECIOS UNITARIOS</v>
      </c>
      <c r="D1070" s="875" t="s">
        <v>687</v>
      </c>
      <c r="E1070" s="875"/>
      <c r="F1070" s="875"/>
      <c r="G1070" s="675" t="str">
        <f>+FORMATO!$J$14</f>
        <v>ITEM</v>
      </c>
      <c r="H1070" s="716">
        <f>+PRESUPUESTO!A32</f>
        <v>19</v>
      </c>
      <c r="I1070" s="614"/>
      <c r="J1070" s="681"/>
    </row>
    <row r="1071" spans="1:10" s="671" customFormat="1">
      <c r="A1071" s="522"/>
      <c r="B1071" s="673" t="str">
        <f>FORMATO!$B$4</f>
        <v>RUBRO:</v>
      </c>
      <c r="C1071" s="876" t="str">
        <f>+PRESUPUESTO!B32</f>
        <v>SUMINISTRO E INSTALACION DE PLANCHAS GYSUM PARA PAREDES CON ESTRUCTURA DRYWALL</v>
      </c>
      <c r="D1071" s="877"/>
      <c r="E1071" s="877"/>
      <c r="F1071" s="877"/>
      <c r="G1071" s="675" t="str">
        <f>+FORMATO!$J$15</f>
        <v>UNIDAD</v>
      </c>
      <c r="H1071" s="674" t="str">
        <f>+PRESUPUESTO!C32</f>
        <v>M2</v>
      </c>
      <c r="I1071" s="614"/>
      <c r="J1071" s="681"/>
    </row>
    <row r="1072" spans="1:10" s="671" customFormat="1">
      <c r="A1072" s="522"/>
      <c r="B1072" s="673" t="str">
        <f>FORMATO!$B$5</f>
        <v>ELABORADO:</v>
      </c>
      <c r="C1072" s="796">
        <f>(FORMATO!$C$5)</f>
        <v>0</v>
      </c>
      <c r="D1072" s="656"/>
      <c r="E1072" s="657"/>
      <c r="F1072" s="657"/>
      <c r="G1072" s="675" t="str">
        <f>+FORMATO!$J$16</f>
        <v>REND.</v>
      </c>
      <c r="H1072" s="642">
        <f>+ROUND(8/16.12,4)</f>
        <v>0.49630000000000002</v>
      </c>
      <c r="I1072" s="614"/>
      <c r="J1072" s="681"/>
    </row>
    <row r="1073" spans="1:11" s="671" customFormat="1">
      <c r="A1073" s="525"/>
      <c r="B1073" s="673" t="str">
        <f>FORMATO!$B$9</f>
        <v xml:space="preserve">PROYECTO: </v>
      </c>
      <c r="C1073" s="878" t="str">
        <f>+$C$785</f>
        <v>MANTENIMIENTO INTEGRAL DE LA COMPAÑIA DE CUERPO DE BOMBERO CASCOL PERTENECIENTE AL CANTON PAJAN</v>
      </c>
      <c r="D1073" s="879"/>
      <c r="E1073" s="879"/>
      <c r="F1073" s="879"/>
      <c r="G1073" s="879"/>
      <c r="H1073" s="879"/>
      <c r="I1073" s="622">
        <f>+H1118</f>
        <v>36</v>
      </c>
      <c r="J1073" s="641"/>
    </row>
    <row r="1074" spans="1:11" s="671" customFormat="1" ht="13.8" thickBot="1">
      <c r="A1074" s="522"/>
      <c r="B1074" s="555" t="s">
        <v>689</v>
      </c>
      <c r="C1074" s="555"/>
      <c r="D1074" s="556"/>
      <c r="E1074" s="557"/>
      <c r="F1074" s="558"/>
      <c r="G1074" s="558"/>
      <c r="H1074" s="559"/>
      <c r="I1074" s="614"/>
      <c r="J1074" s="681"/>
    </row>
    <row r="1075" spans="1:11" s="671" customFormat="1" ht="13.8" thickTop="1">
      <c r="A1075" s="522"/>
      <c r="B1075" s="560" t="s">
        <v>1133</v>
      </c>
      <c r="C1075" s="767"/>
      <c r="D1075" s="562" t="s">
        <v>1302</v>
      </c>
      <c r="E1075" s="563" t="s">
        <v>1596</v>
      </c>
      <c r="F1075" s="678" t="s">
        <v>1597</v>
      </c>
      <c r="G1075" s="564" t="s">
        <v>1598</v>
      </c>
      <c r="H1075" s="565" t="s">
        <v>1485</v>
      </c>
      <c r="I1075" s="614"/>
      <c r="J1075" s="640"/>
    </row>
    <row r="1076" spans="1:11" s="671" customFormat="1">
      <c r="A1076" s="522"/>
      <c r="B1076" s="566"/>
      <c r="C1076" s="567"/>
      <c r="D1076" s="526" t="s">
        <v>499</v>
      </c>
      <c r="E1076" s="527" t="s">
        <v>500</v>
      </c>
      <c r="F1076" s="528" t="s">
        <v>501</v>
      </c>
      <c r="G1076" s="528" t="s">
        <v>1599</v>
      </c>
      <c r="H1076" s="529" t="s">
        <v>502</v>
      </c>
      <c r="I1076" s="614"/>
      <c r="J1076" s="681"/>
    </row>
    <row r="1077" spans="1:11" s="671" customFormat="1">
      <c r="A1077" s="676">
        <v>1600</v>
      </c>
      <c r="B1077" s="568" t="s">
        <v>1632</v>
      </c>
      <c r="C1077" s="796"/>
      <c r="D1077" s="645"/>
      <c r="E1077" s="535"/>
      <c r="F1077" s="672"/>
      <c r="G1077" s="533"/>
      <c r="H1077" s="569">
        <f>ROUND(H1092*0.05,3)</f>
        <v>0.32900000000000001</v>
      </c>
      <c r="I1077" s="614"/>
      <c r="J1077" s="681"/>
    </row>
    <row r="1078" spans="1:11" s="671" customFormat="1">
      <c r="A1078" s="676">
        <v>1600</v>
      </c>
      <c r="B1078" s="530">
        <f>INDEX(MATERIALES!$D$5:$D$1604,A1078)</f>
        <v>0</v>
      </c>
      <c r="C1078" s="521"/>
      <c r="D1078" s="531"/>
      <c r="E1078" s="532">
        <f>INDEX(MATERIALES!$F$5:$F$1604,A1078)</f>
        <v>0</v>
      </c>
      <c r="F1078" s="459">
        <f>ROUND(E1078*D1078,3)</f>
        <v>0</v>
      </c>
      <c r="G1078" s="535"/>
      <c r="H1078" s="534">
        <f>ROUND(F1078*G1078,4)</f>
        <v>0</v>
      </c>
      <c r="I1078" s="614"/>
      <c r="J1078" s="681"/>
    </row>
    <row r="1079" spans="1:11" s="671" customFormat="1">
      <c r="A1079" s="676">
        <v>1600</v>
      </c>
      <c r="B1079" s="530">
        <f>INDEX(MATERIALES!$D$5:$D$1604,A1079)</f>
        <v>0</v>
      </c>
      <c r="C1079" s="521"/>
      <c r="D1079" s="531"/>
      <c r="E1079" s="532">
        <f>INDEX(MATERIALES!$F$5:$F$1604,A1079)</f>
        <v>0</v>
      </c>
      <c r="F1079" s="459">
        <f>ROUND(E1079*D1079,3)</f>
        <v>0</v>
      </c>
      <c r="G1079" s="535"/>
      <c r="H1079" s="570">
        <f>ROUND(F1079*G1079,3)</f>
        <v>0</v>
      </c>
      <c r="I1079" s="614"/>
      <c r="J1079" s="681"/>
    </row>
    <row r="1080" spans="1:11" s="671" customFormat="1">
      <c r="A1080" s="676">
        <v>1600</v>
      </c>
      <c r="B1080" s="530">
        <f>INDEX(MATERIALES!$D$5:$D$1604,A1080)</f>
        <v>0</v>
      </c>
      <c r="C1080" s="521"/>
      <c r="D1080" s="531"/>
      <c r="E1080" s="532">
        <f>INDEX(MATERIALES!$F$5:$F$1604,A1080)</f>
        <v>0</v>
      </c>
      <c r="F1080" s="459">
        <f>ROUND(E1080*D1080,3)</f>
        <v>0</v>
      </c>
      <c r="G1080" s="535"/>
      <c r="H1080" s="570">
        <f>ROUND(F1080*G1080,3)</f>
        <v>0</v>
      </c>
      <c r="I1080" s="614"/>
      <c r="J1080" s="681"/>
    </row>
    <row r="1081" spans="1:11" s="671" customFormat="1">
      <c r="A1081" s="676">
        <v>1600</v>
      </c>
      <c r="B1081" s="571" t="s">
        <v>1348</v>
      </c>
      <c r="C1081" s="796"/>
      <c r="D1081" s="645">
        <v>0</v>
      </c>
      <c r="E1081" s="535"/>
      <c r="F1081" s="672">
        <f>ROUND(E1081*D1081,3)</f>
        <v>0</v>
      </c>
      <c r="G1081" s="536">
        <v>0</v>
      </c>
      <c r="H1081" s="572">
        <f>ROUND(SUM(H1077:H1080),4)</f>
        <v>0.32900000000000001</v>
      </c>
      <c r="I1081" s="614"/>
      <c r="J1081" s="681"/>
    </row>
    <row r="1082" spans="1:11" s="671" customFormat="1">
      <c r="A1082" s="676"/>
      <c r="B1082" s="573" t="s">
        <v>1135</v>
      </c>
      <c r="C1082" s="574"/>
      <c r="D1082" s="575"/>
      <c r="E1082" s="576"/>
      <c r="F1082" s="577"/>
      <c r="G1082" s="578"/>
      <c r="H1082" s="579"/>
      <c r="I1082" s="614"/>
      <c r="J1082" s="681"/>
    </row>
    <row r="1083" spans="1:11" s="671" customFormat="1">
      <c r="A1083" s="676"/>
      <c r="B1083" s="580" t="s">
        <v>1133</v>
      </c>
      <c r="C1083" s="581"/>
      <c r="D1083" s="582" t="s">
        <v>1302</v>
      </c>
      <c r="E1083" s="583" t="s">
        <v>961</v>
      </c>
      <c r="F1083" s="583" t="s">
        <v>1597</v>
      </c>
      <c r="G1083" s="584" t="s">
        <v>1598</v>
      </c>
      <c r="H1083" s="585" t="s">
        <v>1485</v>
      </c>
      <c r="I1083" s="614"/>
      <c r="J1083" s="681"/>
    </row>
    <row r="1084" spans="1:11" s="671" customFormat="1">
      <c r="A1084" s="676"/>
      <c r="B1084" s="566"/>
      <c r="C1084" s="567"/>
      <c r="D1084" s="526" t="s">
        <v>499</v>
      </c>
      <c r="E1084" s="528" t="s">
        <v>500</v>
      </c>
      <c r="F1084" s="528" t="s">
        <v>501</v>
      </c>
      <c r="G1084" s="528" t="s">
        <v>1599</v>
      </c>
      <c r="H1084" s="529" t="s">
        <v>502</v>
      </c>
      <c r="I1084" s="614"/>
      <c r="J1084" s="681"/>
    </row>
    <row r="1085" spans="1:11" s="671" customFormat="1">
      <c r="A1085" s="676">
        <v>9</v>
      </c>
      <c r="B1085" s="568" t="str">
        <f>INDEX('[2]MANO DE OBRA'!$C$5:$C$38,A1085)</f>
        <v>Instalador  (estr.ocp. D2) cat.III</v>
      </c>
      <c r="C1085" s="586"/>
      <c r="D1085" s="646">
        <v>1</v>
      </c>
      <c r="E1085" s="537">
        <f>INDEX('MANO DE OBRA'!$F$5:$F$38,A1085)</f>
        <v>4.28</v>
      </c>
      <c r="F1085" s="616">
        <f>ROUND(E1085*D1085,4)</f>
        <v>4.28</v>
      </c>
      <c r="G1085" s="538">
        <f>+H1072</f>
        <v>0.49630000000000002</v>
      </c>
      <c r="H1085" s="569">
        <f>ROUND(F1085*G1085,3)</f>
        <v>2.1240000000000001</v>
      </c>
      <c r="I1085" s="614"/>
      <c r="J1085" s="681">
        <f>1.22*2.44</f>
        <v>2.9767999999999999</v>
      </c>
    </row>
    <row r="1086" spans="1:11" s="671" customFormat="1">
      <c r="A1086" s="676">
        <v>1</v>
      </c>
      <c r="B1086" s="568" t="str">
        <f>INDEX('[2]MANO DE OBRA'!$C$5:$C$38,A1086)</f>
        <v>Peon  (estr.ocp. E2)</v>
      </c>
      <c r="C1086" s="586"/>
      <c r="D1086" s="646">
        <v>1</v>
      </c>
      <c r="E1086" s="532">
        <f>INDEX('MANO DE OBRA'!$F$5:$F$38,A1086)</f>
        <v>4.2300000000000004</v>
      </c>
      <c r="F1086" s="616">
        <f>ROUND(E1086*D1086,4)</f>
        <v>4.2300000000000004</v>
      </c>
      <c r="G1086" s="535">
        <f>H1072</f>
        <v>0.49630000000000002</v>
      </c>
      <c r="H1086" s="569">
        <f>ROUND(F1086*G1086,3)</f>
        <v>2.0990000000000002</v>
      </c>
      <c r="I1086" s="614"/>
      <c r="J1086" s="681">
        <f>+J1088/J1085</f>
        <v>6.0467616232195649</v>
      </c>
    </row>
    <row r="1087" spans="1:11" s="671" customFormat="1">
      <c r="A1087" s="676">
        <v>11</v>
      </c>
      <c r="B1087" s="568" t="str">
        <f>INDEX('[2]MANO DE OBRA'!$C$5:$C$38,A1087)</f>
        <v>Maestro   (estr.ocp. C1)</v>
      </c>
      <c r="C1087" s="586"/>
      <c r="D1087" s="646">
        <v>1</v>
      </c>
      <c r="E1087" s="532">
        <f>INDEX('MANO DE OBRA'!$F$5:$F$38,A1087)</f>
        <v>4.75</v>
      </c>
      <c r="F1087" s="616">
        <f>ROUND(E1087*D1087,4)</f>
        <v>4.75</v>
      </c>
      <c r="G1087" s="535">
        <f>+G1086</f>
        <v>0.49630000000000002</v>
      </c>
      <c r="H1087" s="569">
        <f>ROUND(F1087*G1087,3)</f>
        <v>2.3570000000000002</v>
      </c>
      <c r="I1087" s="614"/>
      <c r="J1087" s="681"/>
      <c r="K1087" s="671">
        <f>+J1086*J1085</f>
        <v>18</v>
      </c>
    </row>
    <row r="1088" spans="1:11" s="671" customFormat="1">
      <c r="A1088" s="676">
        <v>34</v>
      </c>
      <c r="B1088" s="568">
        <f>INDEX('[2]MANO DE OBRA'!$C$5:$C$38,A1088)</f>
        <v>0</v>
      </c>
      <c r="C1088" s="586"/>
      <c r="D1088" s="646"/>
      <c r="E1088" s="532">
        <f>INDEX('MANO DE OBRA'!$F$5:$F$38,A1088)</f>
        <v>0</v>
      </c>
      <c r="F1088" s="616">
        <f>ROUND(E1088*D1088,4)</f>
        <v>0</v>
      </c>
      <c r="G1088" s="535"/>
      <c r="H1088" s="569">
        <f>ROUND(F1088*G1088,3)</f>
        <v>0</v>
      </c>
      <c r="I1088" s="614"/>
      <c r="J1088" s="681">
        <v>18</v>
      </c>
    </row>
    <row r="1089" spans="1:12" s="671" customFormat="1">
      <c r="A1089" s="676">
        <v>34</v>
      </c>
      <c r="B1089" s="568">
        <f>INDEX('[2]MANO DE OBRA'!$C$5:$C$38,A1089)</f>
        <v>0</v>
      </c>
      <c r="C1089" s="586"/>
      <c r="D1089" s="646"/>
      <c r="E1089" s="532">
        <f>INDEX('MANO DE OBRA'!$F$5:$F$38,A1089)</f>
        <v>0</v>
      </c>
      <c r="F1089" s="616">
        <f>ROUND(E1089*D1089,4)</f>
        <v>0</v>
      </c>
      <c r="G1089" s="535"/>
      <c r="H1089" s="569">
        <f>ROUND(F1089*G1089,4)</f>
        <v>0</v>
      </c>
      <c r="I1089" s="614"/>
      <c r="J1089" s="681"/>
    </row>
    <row r="1090" spans="1:12" s="671" customFormat="1">
      <c r="A1090" s="676">
        <v>34</v>
      </c>
      <c r="B1090" s="568"/>
      <c r="C1090" s="586"/>
      <c r="D1090" s="647"/>
      <c r="E1090" s="535"/>
      <c r="F1090" s="616"/>
      <c r="G1090" s="535"/>
      <c r="H1090" s="569">
        <f>ROUND(F1090*G1090,4)</f>
        <v>0</v>
      </c>
      <c r="I1090" s="614"/>
      <c r="J1090" s="681"/>
    </row>
    <row r="1091" spans="1:12" s="671" customFormat="1">
      <c r="A1091" s="676">
        <v>34</v>
      </c>
      <c r="B1091" s="568"/>
      <c r="C1091" s="586"/>
      <c r="D1091" s="647"/>
      <c r="E1091" s="535"/>
      <c r="F1091" s="616"/>
      <c r="G1091" s="535"/>
      <c r="H1091" s="569">
        <f>ROUND(F1091*G1091,4)</f>
        <v>0</v>
      </c>
      <c r="I1091" s="614"/>
      <c r="J1091" s="681"/>
    </row>
    <row r="1092" spans="1:12" s="671" customFormat="1">
      <c r="A1092" s="676">
        <v>34</v>
      </c>
      <c r="B1092" s="571" t="s">
        <v>1202</v>
      </c>
      <c r="C1092" s="796"/>
      <c r="D1092" s="617">
        <v>0</v>
      </c>
      <c r="E1092" s="536"/>
      <c r="F1092" s="616">
        <f>ROUND(E1092*D1092,3)</f>
        <v>0</v>
      </c>
      <c r="G1092" s="536">
        <v>0</v>
      </c>
      <c r="H1092" s="572">
        <f>ROUND(SUM(H1085:H1091),4)</f>
        <v>6.58</v>
      </c>
      <c r="I1092" s="614"/>
      <c r="J1092" s="681"/>
    </row>
    <row r="1093" spans="1:12" s="671" customFormat="1">
      <c r="A1093" s="676"/>
      <c r="B1093" s="573" t="s">
        <v>493</v>
      </c>
      <c r="C1093" s="587"/>
      <c r="D1093" s="588"/>
      <c r="E1093" s="576"/>
      <c r="F1093" s="577"/>
      <c r="G1093" s="578"/>
      <c r="H1093" s="579"/>
      <c r="I1093" s="614"/>
      <c r="J1093" s="681"/>
    </row>
    <row r="1094" spans="1:12" s="671" customFormat="1">
      <c r="A1094" s="676"/>
      <c r="B1094" s="580" t="s">
        <v>1133</v>
      </c>
      <c r="C1094" s="581"/>
      <c r="D1094" s="649"/>
      <c r="E1094" s="583" t="s">
        <v>1600</v>
      </c>
      <c r="F1094" s="583" t="s">
        <v>1302</v>
      </c>
      <c r="G1094" s="583" t="s">
        <v>960</v>
      </c>
      <c r="H1094" s="585" t="s">
        <v>1485</v>
      </c>
      <c r="I1094" s="614"/>
      <c r="J1094" s="681">
        <v>90</v>
      </c>
    </row>
    <row r="1095" spans="1:12" s="671" customFormat="1">
      <c r="A1095" s="676"/>
      <c r="B1095" s="566"/>
      <c r="C1095" s="567"/>
      <c r="D1095" s="589"/>
      <c r="E1095" s="590"/>
      <c r="F1095" s="527" t="s">
        <v>499</v>
      </c>
      <c r="G1095" s="528" t="s">
        <v>500</v>
      </c>
      <c r="H1095" s="529" t="s">
        <v>501</v>
      </c>
      <c r="I1095" s="614"/>
      <c r="J1095" s="681"/>
    </row>
    <row r="1096" spans="1:12" s="671" customFormat="1">
      <c r="A1096" s="623">
        <v>1600</v>
      </c>
      <c r="B1096" s="658" t="s">
        <v>1917</v>
      </c>
      <c r="C1096" s="591"/>
      <c r="D1096" s="592"/>
      <c r="E1096" s="677" t="s">
        <v>994</v>
      </c>
      <c r="F1096" s="679">
        <v>2.0499999999999998</v>
      </c>
      <c r="G1096" s="535">
        <v>6.05</v>
      </c>
      <c r="H1096" s="593">
        <f>ROUND(F1096*G1096,4)</f>
        <v>12.4025</v>
      </c>
      <c r="I1096" s="614"/>
      <c r="J1096" s="681">
        <v>2.4</v>
      </c>
      <c r="K1096" s="671">
        <v>0.65</v>
      </c>
    </row>
    <row r="1097" spans="1:12" s="671" customFormat="1">
      <c r="A1097" s="623">
        <v>1334</v>
      </c>
      <c r="B1097" s="658" t="str">
        <f>INDEX(MATERIALES!$D$5:$D$1604,A1097)</f>
        <v>Empaste exterior</v>
      </c>
      <c r="C1097" s="591"/>
      <c r="D1097" s="592"/>
      <c r="E1097" s="677" t="str">
        <f>INDEX([2]MATERIALES!$E$5:$E$1604,A1097)</f>
        <v>kg</v>
      </c>
      <c r="F1097" s="679">
        <v>0.15</v>
      </c>
      <c r="G1097" s="535">
        <f>INDEX([2]MATERIALES!$F$5:$F$1604,A1097)</f>
        <v>1.3</v>
      </c>
      <c r="H1097" s="593">
        <f>ROUND(F1097*G1097,4)</f>
        <v>0.19500000000000001</v>
      </c>
      <c r="I1097" s="614"/>
      <c r="J1097" s="681"/>
      <c r="K1097" s="671">
        <f>+J1096*K1096</f>
        <v>1.56</v>
      </c>
      <c r="L1097" s="671">
        <v>90</v>
      </c>
    </row>
    <row r="1098" spans="1:12" s="671" customFormat="1">
      <c r="A1098" s="623">
        <v>1600</v>
      </c>
      <c r="B1098" s="658" t="s">
        <v>1918</v>
      </c>
      <c r="C1098" s="591"/>
      <c r="D1098" s="592"/>
      <c r="E1098" s="677" t="s">
        <v>1615</v>
      </c>
      <c r="F1098" s="679">
        <v>0.1</v>
      </c>
      <c r="G1098" s="535">
        <v>4.83</v>
      </c>
      <c r="H1098" s="593">
        <f>ROUND(F1098*G1098,4)</f>
        <v>0.48299999999999998</v>
      </c>
      <c r="I1098" s="614"/>
      <c r="J1098" s="681"/>
      <c r="K1098" s="671">
        <v>1</v>
      </c>
      <c r="L1098" s="671">
        <f>+K1098*L1097</f>
        <v>90</v>
      </c>
    </row>
    <row r="1099" spans="1:12" s="671" customFormat="1">
      <c r="A1099" s="623">
        <v>1600</v>
      </c>
      <c r="B1099" s="658" t="s">
        <v>1919</v>
      </c>
      <c r="C1099" s="591"/>
      <c r="D1099" s="592"/>
      <c r="E1099" s="677" t="s">
        <v>59</v>
      </c>
      <c r="F1099" s="679">
        <v>0.82</v>
      </c>
      <c r="G1099" s="535">
        <v>10</v>
      </c>
      <c r="H1099" s="593">
        <f>ROUND(F1099*G1099,4)</f>
        <v>8.1999999999999993</v>
      </c>
      <c r="I1099" s="614"/>
      <c r="J1099" s="681"/>
      <c r="L1099" s="671">
        <f>+L1098/K1097</f>
        <v>57.692307692307693</v>
      </c>
    </row>
    <row r="1100" spans="1:12" s="671" customFormat="1">
      <c r="A1100" s="623">
        <v>1600</v>
      </c>
      <c r="B1100" s="658" t="s">
        <v>1920</v>
      </c>
      <c r="C1100" s="591"/>
      <c r="D1100" s="592"/>
      <c r="E1100" s="677" t="s">
        <v>1921</v>
      </c>
      <c r="F1100" s="679">
        <v>0.27</v>
      </c>
      <c r="G1100" s="535">
        <v>5</v>
      </c>
      <c r="H1100" s="593">
        <f>ROUND(F1100*G1100,4)</f>
        <v>1.35</v>
      </c>
      <c r="I1100" s="614"/>
      <c r="J1100" s="681"/>
    </row>
    <row r="1101" spans="1:12" s="671" customFormat="1" ht="13.5" customHeight="1">
      <c r="A1101" s="623">
        <v>1600</v>
      </c>
      <c r="B1101" s="658" t="s">
        <v>1922</v>
      </c>
      <c r="C1101" s="591"/>
      <c r="D1101" s="592"/>
      <c r="E1101" s="677" t="s">
        <v>1672</v>
      </c>
      <c r="F1101" s="679">
        <v>0.01</v>
      </c>
      <c r="G1101" s="535">
        <v>21</v>
      </c>
      <c r="H1101" s="593">
        <f>ROUND(F1101*G1101,3)</f>
        <v>0.21</v>
      </c>
      <c r="I1101" s="614"/>
      <c r="J1101" s="681"/>
    </row>
    <row r="1102" spans="1:12" s="671" customFormat="1">
      <c r="A1102" s="623">
        <v>1600</v>
      </c>
      <c r="B1102" s="658">
        <f>INDEX(MATERIALES!$D$5:$D$1604,A1102)</f>
        <v>0</v>
      </c>
      <c r="C1102" s="591"/>
      <c r="D1102" s="592"/>
      <c r="E1102" s="677">
        <f>INDEX([2]MATERIALES!$E$5:$E$1604,A1102)</f>
        <v>0</v>
      </c>
      <c r="F1102" s="679"/>
      <c r="G1102" s="535">
        <f>INDEX([2]MATERIALES!$F$5:$F$1604,A1102)</f>
        <v>0</v>
      </c>
      <c r="H1102" s="593">
        <f>ROUND(F1102*G1102,3)</f>
        <v>0</v>
      </c>
      <c r="I1102" s="614"/>
      <c r="J1102" s="681"/>
    </row>
    <row r="1103" spans="1:12" s="671" customFormat="1">
      <c r="A1103" s="623">
        <v>1600</v>
      </c>
      <c r="B1103" s="658">
        <f>INDEX(MATERIALES!$D$5:$D$1604,A1103)</f>
        <v>0</v>
      </c>
      <c r="C1103" s="591"/>
      <c r="D1103" s="592"/>
      <c r="E1103" s="677">
        <f>INDEX([2]MATERIALES!$E$5:$E$1604,A1103)</f>
        <v>0</v>
      </c>
      <c r="F1103" s="679"/>
      <c r="G1103" s="535">
        <f>INDEX([2]MATERIALES!$F$5:$F$1604,A1103)</f>
        <v>0</v>
      </c>
      <c r="H1103" s="593">
        <f>ROUND(F1103*G1103,3)</f>
        <v>0</v>
      </c>
      <c r="I1103" s="614"/>
      <c r="J1103" s="681"/>
    </row>
    <row r="1104" spans="1:12" s="671" customFormat="1">
      <c r="A1104" s="623">
        <v>1600</v>
      </c>
      <c r="B1104" s="658">
        <f>INDEX(MATERIALES!$D$5:$D$1604,A1104)</f>
        <v>0</v>
      </c>
      <c r="C1104" s="591"/>
      <c r="D1104" s="592"/>
      <c r="E1104" s="677">
        <f>INDEX([2]MATERIALES!$E$5:$E$1604,A1104)</f>
        <v>0</v>
      </c>
      <c r="F1104" s="679"/>
      <c r="G1104" s="535">
        <f>INDEX([2]MATERIALES!$F$5:$F$1604,A1104)</f>
        <v>0</v>
      </c>
      <c r="H1104" s="593">
        <f>ROUND(F1104*G1104,3)</f>
        <v>0</v>
      </c>
      <c r="I1104" s="614"/>
      <c r="J1104" s="681"/>
    </row>
    <row r="1105" spans="1:10" s="671" customFormat="1">
      <c r="A1105" s="623">
        <v>1600</v>
      </c>
      <c r="B1105" s="658">
        <f>INDEX(MATERIALES!$D$5:$D$1604,A1105)</f>
        <v>0</v>
      </c>
      <c r="C1105" s="591"/>
      <c r="D1105" s="592"/>
      <c r="E1105" s="677">
        <f>INDEX([2]MATERIALES!$E$5:$E$1604,A1105)</f>
        <v>0</v>
      </c>
      <c r="F1105" s="679"/>
      <c r="G1105" s="535">
        <f>INDEX([2]MATERIALES!$F$5:$F$1604,A1105)</f>
        <v>0</v>
      </c>
      <c r="H1105" s="593">
        <f>ROUND(F1105*G1105,3)</f>
        <v>0</v>
      </c>
      <c r="I1105" s="614"/>
      <c r="J1105" s="681"/>
    </row>
    <row r="1106" spans="1:10" s="671" customFormat="1">
      <c r="A1106" s="676"/>
      <c r="B1106" s="571" t="s">
        <v>1349</v>
      </c>
      <c r="C1106" s="796"/>
      <c r="D1106" s="594">
        <v>0</v>
      </c>
      <c r="E1106" s="677"/>
      <c r="F1106" s="672"/>
      <c r="G1106" s="536">
        <v>0</v>
      </c>
      <c r="H1106" s="572">
        <f>ROUND(SUM(H1096:H1105),4)</f>
        <v>22.840499999999999</v>
      </c>
      <c r="I1106" s="614"/>
      <c r="J1106" s="681"/>
    </row>
    <row r="1107" spans="1:10" s="671" customFormat="1">
      <c r="A1107" s="676"/>
      <c r="B1107" s="573" t="s">
        <v>494</v>
      </c>
      <c r="C1107" s="587"/>
      <c r="D1107" s="588"/>
      <c r="E1107" s="576"/>
      <c r="F1107" s="577"/>
      <c r="G1107" s="578"/>
      <c r="H1107" s="579"/>
      <c r="I1107" s="614"/>
      <c r="J1107" s="681"/>
    </row>
    <row r="1108" spans="1:10" s="671" customFormat="1">
      <c r="A1108" s="676"/>
      <c r="B1108" s="580" t="s">
        <v>1133</v>
      </c>
      <c r="C1108" s="581"/>
      <c r="D1108" s="649"/>
      <c r="E1108" s="582" t="s">
        <v>1600</v>
      </c>
      <c r="F1108" s="582" t="s">
        <v>1302</v>
      </c>
      <c r="G1108" s="582" t="s">
        <v>1596</v>
      </c>
      <c r="H1108" s="585" t="s">
        <v>1485</v>
      </c>
      <c r="I1108" s="614"/>
      <c r="J1108" s="681"/>
    </row>
    <row r="1109" spans="1:10" s="671" customFormat="1">
      <c r="A1109" s="676"/>
      <c r="B1109" s="566"/>
      <c r="C1109" s="567"/>
      <c r="D1109" s="589"/>
      <c r="E1109" s="595"/>
      <c r="F1109" s="539" t="s">
        <v>499</v>
      </c>
      <c r="G1109" s="526" t="s">
        <v>500</v>
      </c>
      <c r="H1109" s="529" t="s">
        <v>501</v>
      </c>
      <c r="I1109" s="614"/>
      <c r="J1109" s="681"/>
    </row>
    <row r="1110" spans="1:10" s="671" customFormat="1">
      <c r="A1110" s="676">
        <v>19</v>
      </c>
      <c r="B1110" s="540" t="str">
        <f>INDEX('MANO DE OBRA'!$C$41:$C$60,A1110)</f>
        <v>transporte varios</v>
      </c>
      <c r="C1110" s="521"/>
      <c r="D1110" s="541"/>
      <c r="E1110" s="645" t="s">
        <v>429</v>
      </c>
      <c r="F1110" s="542">
        <v>1</v>
      </c>
      <c r="G1110" s="542">
        <v>0.25</v>
      </c>
      <c r="H1110" s="460">
        <f>F1110*G1110</f>
        <v>0.25</v>
      </c>
      <c r="I1110" s="614"/>
      <c r="J1110" s="681"/>
    </row>
    <row r="1111" spans="1:10" s="671" customFormat="1">
      <c r="A1111" s="676">
        <v>20</v>
      </c>
      <c r="B1111" s="540">
        <f>INDEX('MANO DE OBRA'!$C$41:$C$60,A1111)</f>
        <v>0</v>
      </c>
      <c r="C1111" s="521"/>
      <c r="D1111" s="541"/>
      <c r="E1111" s="531">
        <f>INDEX('MANO DE OBRA'!$B$41:$B$60,A1111)</f>
        <v>0</v>
      </c>
      <c r="F1111" s="542"/>
      <c r="G1111" s="542">
        <f>INDEX('MANO DE OBRA'!$F$41:$F$60,A1111)</f>
        <v>0</v>
      </c>
      <c r="H1111" s="543">
        <f>ROUND(F1111*G1111,3)</f>
        <v>0</v>
      </c>
      <c r="I1111" s="614"/>
      <c r="J1111" s="681"/>
    </row>
    <row r="1112" spans="1:10" s="671" customFormat="1">
      <c r="A1112" s="676">
        <v>20</v>
      </c>
      <c r="B1112" s="540">
        <f>INDEX('MANO DE OBRA'!$C$41:$C$60,A1112)</f>
        <v>0</v>
      </c>
      <c r="C1112" s="521"/>
      <c r="D1112" s="541"/>
      <c r="E1112" s="531">
        <f>INDEX('MANO DE OBRA'!$B$41:$B$60,A1112)</f>
        <v>0</v>
      </c>
      <c r="F1112" s="542">
        <f>+F1104</f>
        <v>0</v>
      </c>
      <c r="G1112" s="542"/>
      <c r="H1112" s="543">
        <f>ROUND(F1112*G1112,3)</f>
        <v>0</v>
      </c>
      <c r="I1112" s="614"/>
      <c r="J1112" s="681"/>
    </row>
    <row r="1113" spans="1:10" s="671" customFormat="1">
      <c r="A1113" s="680"/>
      <c r="B1113" s="571" t="s">
        <v>1350</v>
      </c>
      <c r="C1113" s="597"/>
      <c r="D1113" s="659"/>
      <c r="E1113" s="598"/>
      <c r="F1113" s="599"/>
      <c r="G1113" s="590"/>
      <c r="H1113" s="572">
        <f>ROUND(SUM(H1110:H1112),4)</f>
        <v>0.25</v>
      </c>
      <c r="I1113" s="614"/>
      <c r="J1113" s="681"/>
    </row>
    <row r="1114" spans="1:10" s="671" customFormat="1">
      <c r="A1114" s="680"/>
      <c r="B1114" s="554"/>
      <c r="C1114" s="554"/>
      <c r="D1114" s="596"/>
      <c r="E1114" s="600" t="s">
        <v>495</v>
      </c>
      <c r="F1114" s="601"/>
      <c r="G1114" s="601"/>
      <c r="H1114" s="602">
        <f>ROUND(SUM(H1113,H1106,H1092,H1081),4)</f>
        <v>29.999500000000001</v>
      </c>
      <c r="I1114" s="614"/>
      <c r="J1114" s="681"/>
    </row>
    <row r="1115" spans="1:10" s="671" customFormat="1">
      <c r="A1115" s="680"/>
      <c r="B1115" s="554"/>
      <c r="C1115" s="554"/>
      <c r="D1115" s="596"/>
      <c r="E1115" s="603" t="s">
        <v>177</v>
      </c>
      <c r="F1115" s="604"/>
      <c r="G1115" s="660">
        <f>(FORMATO!$C$37)</f>
        <v>0.2</v>
      </c>
      <c r="H1115" s="602">
        <f>ROUND(H1114*G1115,4)</f>
        <v>5.9999000000000002</v>
      </c>
      <c r="I1115" s="614"/>
      <c r="J1115" s="681"/>
    </row>
    <row r="1116" spans="1:10" s="671" customFormat="1">
      <c r="A1116" s="680"/>
      <c r="B1116" s="554"/>
      <c r="C1116" s="554"/>
      <c r="D1116" s="596"/>
      <c r="E1116" s="603" t="s">
        <v>178</v>
      </c>
      <c r="F1116" s="604"/>
      <c r="G1116" s="605"/>
      <c r="H1116" s="606"/>
      <c r="I1116" s="614"/>
      <c r="J1116" s="681"/>
    </row>
    <row r="1117" spans="1:10" s="671" customFormat="1">
      <c r="A1117" s="680"/>
      <c r="B1117" s="554"/>
      <c r="C1117" s="554"/>
      <c r="D1117" s="596"/>
      <c r="E1117" s="603" t="s">
        <v>496</v>
      </c>
      <c r="F1117" s="607"/>
      <c r="G1117" s="607"/>
      <c r="H1117" s="606">
        <f>ROUND(SUM(H1114:H1115),4)</f>
        <v>35.999400000000001</v>
      </c>
      <c r="I1117" s="614"/>
      <c r="J1117" s="681"/>
    </row>
    <row r="1118" spans="1:10" s="671" customFormat="1" ht="16.2" thickBot="1">
      <c r="A1118" s="680"/>
      <c r="B1118" s="796" t="str">
        <f>(FORMATO!$C$8)</f>
        <v>PAJAN, AGOSTO DE 2025</v>
      </c>
      <c r="C1118" s="554"/>
      <c r="D1118" s="596"/>
      <c r="E1118" s="544" t="str">
        <f>+FORMATO!$J$18</f>
        <v>PRECIO SIN IVA</v>
      </c>
      <c r="F1118" s="545"/>
      <c r="G1118" s="545" t="s">
        <v>504</v>
      </c>
      <c r="H1118" s="613">
        <f>ROUND(H1117,2)</f>
        <v>36</v>
      </c>
      <c r="I1118" s="614"/>
      <c r="J1118" s="681"/>
    </row>
    <row r="1119" spans="1:10" s="671" customFormat="1" ht="16.2" thickTop="1">
      <c r="A1119" s="680"/>
      <c r="B1119" s="796"/>
      <c r="C1119" s="554"/>
      <c r="D1119" s="666"/>
      <c r="E1119" s="664"/>
      <c r="F1119" s="663"/>
      <c r="G1119" s="663"/>
      <c r="H1119" s="665"/>
      <c r="I1119" s="614"/>
      <c r="J1119" s="681"/>
    </row>
    <row r="1120" spans="1:10" s="671" customFormat="1" ht="15.6">
      <c r="A1120" s="680"/>
      <c r="B1120" s="796"/>
      <c r="C1120" s="554"/>
      <c r="D1120" s="666"/>
      <c r="E1120" s="664"/>
      <c r="F1120" s="663"/>
      <c r="G1120" s="663"/>
      <c r="H1120" s="665"/>
      <c r="I1120" s="614"/>
      <c r="J1120" s="681"/>
    </row>
    <row r="1121" spans="1:10" s="671" customFormat="1" ht="15.6">
      <c r="A1121" s="680"/>
      <c r="B1121" s="796"/>
      <c r="C1121" s="554"/>
      <c r="D1121" s="666"/>
      <c r="E1121" s="664"/>
      <c r="F1121" s="663"/>
      <c r="G1121" s="663"/>
      <c r="H1121" s="665"/>
      <c r="I1121" s="614"/>
      <c r="J1121" s="681"/>
    </row>
    <row r="1122" spans="1:10" s="671" customFormat="1" ht="15.6">
      <c r="A1122" s="680"/>
      <c r="B1122" s="796"/>
      <c r="C1122" s="554"/>
      <c r="D1122" s="666"/>
      <c r="E1122" s="664"/>
      <c r="F1122" s="663"/>
      <c r="G1122" s="663"/>
      <c r="H1122" s="665"/>
      <c r="I1122" s="614"/>
      <c r="J1122" s="681"/>
    </row>
    <row r="1123" spans="1:10" s="671" customFormat="1">
      <c r="A1123" s="546"/>
      <c r="B1123" s="796"/>
      <c r="C1123" s="653"/>
      <c r="D1123" s="654"/>
      <c r="E1123" s="655"/>
      <c r="F1123" s="655"/>
      <c r="G1123" s="655"/>
      <c r="H1123" s="611"/>
      <c r="I1123" s="614"/>
      <c r="J1123" s="641"/>
    </row>
    <row r="1124" spans="1:10" s="671" customFormat="1">
      <c r="A1124" s="546"/>
      <c r="B1124" s="870"/>
      <c r="C1124" s="870"/>
      <c r="D1124" s="870"/>
      <c r="E1124" s="870"/>
      <c r="F1124" s="870"/>
      <c r="G1124" s="870"/>
      <c r="H1124" s="870"/>
      <c r="I1124" s="614"/>
      <c r="J1124" s="681"/>
    </row>
    <row r="1125" spans="1:10" s="671" customFormat="1">
      <c r="A1125" s="553"/>
      <c r="B1125" s="517"/>
      <c r="C1125" s="517"/>
      <c r="D1125" s="520"/>
      <c r="E1125" s="517"/>
      <c r="F1125" s="517"/>
      <c r="G1125" s="517"/>
      <c r="H1125" s="518"/>
      <c r="I1125" s="614"/>
      <c r="J1125" s="681"/>
    </row>
    <row r="1126" spans="1:10" s="681" customFormat="1" ht="17.399999999999999">
      <c r="A1126" s="680"/>
      <c r="B1126" s="680"/>
      <c r="C1126" s="871" t="s">
        <v>1891</v>
      </c>
      <c r="D1126" s="871"/>
      <c r="E1126" s="871"/>
      <c r="F1126" s="871"/>
      <c r="G1126" s="871"/>
      <c r="H1126" s="680"/>
      <c r="I1126" s="669"/>
    </row>
    <row r="1127" spans="1:10" s="671" customFormat="1" ht="17.399999999999999">
      <c r="A1127" s="680"/>
      <c r="B1127" s="554"/>
      <c r="C1127" s="872" t="s">
        <v>1892</v>
      </c>
      <c r="D1127" s="872"/>
      <c r="E1127" s="872"/>
      <c r="F1127" s="872"/>
      <c r="G1127" s="872"/>
      <c r="H1127" s="680"/>
      <c r="I1127" s="614"/>
      <c r="J1127" s="681"/>
    </row>
    <row r="1128" spans="1:10" s="671" customFormat="1" ht="14.4">
      <c r="A1128" s="680"/>
      <c r="B1128" s="554"/>
      <c r="C1128" s="873"/>
      <c r="D1128" s="873"/>
      <c r="E1128" s="873"/>
      <c r="F1128" s="873"/>
      <c r="G1128" s="873"/>
      <c r="H1128" s="680"/>
      <c r="I1128" s="614"/>
      <c r="J1128" s="681"/>
    </row>
    <row r="1129" spans="1:10" s="671" customFormat="1" ht="13.8" thickBot="1">
      <c r="A1129" s="680"/>
      <c r="B1129" s="554"/>
      <c r="C1129" s="554"/>
      <c r="D1129" s="649"/>
      <c r="E1129" s="554"/>
      <c r="F1129" s="554"/>
      <c r="G1129" s="554"/>
      <c r="H1129" s="680"/>
      <c r="I1129" s="614"/>
      <c r="J1129" s="681"/>
    </row>
    <row r="1130" spans="1:10" s="671" customFormat="1" ht="13.8" thickBot="1">
      <c r="A1130" s="680"/>
      <c r="B1130" s="796"/>
      <c r="C1130" s="874" t="str">
        <f>+FORMATO!$J$13</f>
        <v>ANÁLISIS DE PRECIOS UNITARIOS</v>
      </c>
      <c r="D1130" s="875" t="s">
        <v>687</v>
      </c>
      <c r="E1130" s="875"/>
      <c r="F1130" s="875"/>
      <c r="G1130" s="675" t="str">
        <f>+FORMATO!$J$14</f>
        <v>ITEM</v>
      </c>
      <c r="H1130" s="716">
        <f>+PRESUPUESTO!A33</f>
        <v>20</v>
      </c>
      <c r="I1130" s="614"/>
      <c r="J1130" s="681"/>
    </row>
    <row r="1131" spans="1:10" s="671" customFormat="1" ht="30.75" customHeight="1">
      <c r="A1131" s="522"/>
      <c r="B1131" s="673" t="str">
        <f>FORMATO!$B$4</f>
        <v>RUBRO:</v>
      </c>
      <c r="C1131" s="876" t="str">
        <f>+PRESUPUESTO!B33</f>
        <v>SUMINISTRO E INSTALACION DE PUERTA CORREDIZA DE ALUMINIO EN MEDIDA 0.90X2.00 M</v>
      </c>
      <c r="D1131" s="877"/>
      <c r="E1131" s="877"/>
      <c r="F1131" s="877"/>
      <c r="G1131" s="675" t="str">
        <f>+FORMATO!$J$15</f>
        <v>UNIDAD</v>
      </c>
      <c r="H1131" s="674" t="str">
        <f>+PRESUPUESTO!C33</f>
        <v>U</v>
      </c>
      <c r="I1131" s="614"/>
      <c r="J1131" s="681"/>
    </row>
    <row r="1132" spans="1:10" s="671" customFormat="1">
      <c r="A1132" s="522"/>
      <c r="B1132" s="673" t="str">
        <f>FORMATO!$B$5</f>
        <v>ELABORADO:</v>
      </c>
      <c r="C1132" s="796">
        <f>(FORMATO!$C$5)</f>
        <v>0</v>
      </c>
      <c r="D1132" s="656"/>
      <c r="E1132" s="657"/>
      <c r="F1132" s="657"/>
      <c r="G1132" s="675" t="str">
        <f>+FORMATO!$J$16</f>
        <v>REND.</v>
      </c>
      <c r="H1132" s="642">
        <f>+ROUND(8/49.4,4)</f>
        <v>0.16189999999999999</v>
      </c>
      <c r="I1132" s="614"/>
      <c r="J1132" s="681"/>
    </row>
    <row r="1133" spans="1:10" s="671" customFormat="1">
      <c r="A1133" s="525"/>
      <c r="B1133" s="673" t="str">
        <f>FORMATO!$B$9</f>
        <v xml:space="preserve">PROYECTO: </v>
      </c>
      <c r="C1133" s="878" t="str">
        <f>+$C$785</f>
        <v>MANTENIMIENTO INTEGRAL DE LA COMPAÑIA DE CUERPO DE BOMBERO CASCOL PERTENECIENTE AL CANTON PAJAN</v>
      </c>
      <c r="D1133" s="879"/>
      <c r="E1133" s="879"/>
      <c r="F1133" s="879"/>
      <c r="G1133" s="879"/>
      <c r="H1133" s="879"/>
      <c r="I1133" s="622">
        <f>+H1178</f>
        <v>105</v>
      </c>
      <c r="J1133" s="641"/>
    </row>
    <row r="1134" spans="1:10" s="671" customFormat="1" ht="13.8" thickBot="1">
      <c r="A1134" s="522"/>
      <c r="B1134" s="555" t="s">
        <v>689</v>
      </c>
      <c r="C1134" s="555"/>
      <c r="D1134" s="556"/>
      <c r="E1134" s="557"/>
      <c r="F1134" s="558"/>
      <c r="G1134" s="558"/>
      <c r="H1134" s="559"/>
      <c r="I1134" s="614"/>
      <c r="J1134" s="681"/>
    </row>
    <row r="1135" spans="1:10" s="671" customFormat="1" ht="13.8" thickTop="1">
      <c r="A1135" s="522"/>
      <c r="B1135" s="560" t="s">
        <v>1133</v>
      </c>
      <c r="C1135" s="767"/>
      <c r="D1135" s="562" t="s">
        <v>1302</v>
      </c>
      <c r="E1135" s="563" t="s">
        <v>1596</v>
      </c>
      <c r="F1135" s="678" t="s">
        <v>1597</v>
      </c>
      <c r="G1135" s="564" t="s">
        <v>1598</v>
      </c>
      <c r="H1135" s="565" t="s">
        <v>1485</v>
      </c>
      <c r="I1135" s="614"/>
      <c r="J1135" s="640"/>
    </row>
    <row r="1136" spans="1:10" s="671" customFormat="1">
      <c r="A1136" s="522"/>
      <c r="B1136" s="566"/>
      <c r="C1136" s="567"/>
      <c r="D1136" s="526" t="s">
        <v>499</v>
      </c>
      <c r="E1136" s="527" t="s">
        <v>500</v>
      </c>
      <c r="F1136" s="528" t="s">
        <v>501</v>
      </c>
      <c r="G1136" s="528" t="s">
        <v>1599</v>
      </c>
      <c r="H1136" s="529" t="s">
        <v>502</v>
      </c>
      <c r="I1136" s="614"/>
      <c r="J1136" s="681"/>
    </row>
    <row r="1137" spans="1:11" s="671" customFormat="1">
      <c r="A1137" s="676">
        <v>1600</v>
      </c>
      <c r="B1137" s="568" t="s">
        <v>1632</v>
      </c>
      <c r="C1137" s="796"/>
      <c r="D1137" s="645"/>
      <c r="E1137" s="535"/>
      <c r="F1137" s="672"/>
      <c r="G1137" s="533"/>
      <c r="H1137" s="569">
        <f>ROUND(H1152*0.05,3)</f>
        <v>0.107</v>
      </c>
      <c r="I1137" s="614"/>
      <c r="J1137" s="681"/>
    </row>
    <row r="1138" spans="1:11" s="671" customFormat="1">
      <c r="A1138" s="676">
        <v>1600</v>
      </c>
      <c r="B1138" s="530">
        <f>INDEX(MATERIALES!$D$5:$D$1604,A1138)</f>
        <v>0</v>
      </c>
      <c r="C1138" s="521"/>
      <c r="D1138" s="531"/>
      <c r="E1138" s="532">
        <f>INDEX(MATERIALES!$F$5:$F$1604,A1138)</f>
        <v>0</v>
      </c>
      <c r="F1138" s="459">
        <f>ROUND(E1138*D1138,3)</f>
        <v>0</v>
      </c>
      <c r="G1138" s="535"/>
      <c r="H1138" s="534">
        <f>ROUND(F1138*G1138,4)</f>
        <v>0</v>
      </c>
      <c r="I1138" s="614"/>
      <c r="J1138" s="681"/>
    </row>
    <row r="1139" spans="1:11" s="671" customFormat="1">
      <c r="A1139" s="676">
        <v>1600</v>
      </c>
      <c r="B1139" s="530">
        <f>INDEX(MATERIALES!$D$5:$D$1604,A1139)</f>
        <v>0</v>
      </c>
      <c r="C1139" s="521"/>
      <c r="D1139" s="531"/>
      <c r="E1139" s="532">
        <f>INDEX(MATERIALES!$F$5:$F$1604,A1139)</f>
        <v>0</v>
      </c>
      <c r="F1139" s="459">
        <f>ROUND(E1139*D1139,3)</f>
        <v>0</v>
      </c>
      <c r="G1139" s="535"/>
      <c r="H1139" s="570">
        <f>ROUND(F1139*G1139,3)</f>
        <v>0</v>
      </c>
      <c r="I1139" s="614"/>
      <c r="J1139" s="681"/>
    </row>
    <row r="1140" spans="1:11" s="671" customFormat="1">
      <c r="A1140" s="676">
        <v>1600</v>
      </c>
      <c r="B1140" s="530">
        <f>INDEX(MATERIALES!$D$5:$D$1604,A1140)</f>
        <v>0</v>
      </c>
      <c r="C1140" s="521"/>
      <c r="D1140" s="531"/>
      <c r="E1140" s="532">
        <f>INDEX(MATERIALES!$F$5:$F$1604,A1140)</f>
        <v>0</v>
      </c>
      <c r="F1140" s="459">
        <f>ROUND(E1140*D1140,3)</f>
        <v>0</v>
      </c>
      <c r="G1140" s="535"/>
      <c r="H1140" s="570">
        <f>ROUND(F1140*G1140,3)</f>
        <v>0</v>
      </c>
      <c r="I1140" s="614"/>
      <c r="J1140" s="681"/>
    </row>
    <row r="1141" spans="1:11" s="671" customFormat="1">
      <c r="A1141" s="676">
        <v>1600</v>
      </c>
      <c r="B1141" s="571" t="s">
        <v>1348</v>
      </c>
      <c r="C1141" s="796"/>
      <c r="D1141" s="645">
        <v>0</v>
      </c>
      <c r="E1141" s="535"/>
      <c r="F1141" s="672">
        <f>ROUND(E1141*D1141,3)</f>
        <v>0</v>
      </c>
      <c r="G1141" s="536">
        <v>0</v>
      </c>
      <c r="H1141" s="572">
        <f>ROUND(SUM(H1137:H1140),4)</f>
        <v>0.107</v>
      </c>
      <c r="I1141" s="614"/>
      <c r="J1141" s="681"/>
    </row>
    <row r="1142" spans="1:11" s="671" customFormat="1">
      <c r="A1142" s="676"/>
      <c r="B1142" s="573" t="s">
        <v>1135</v>
      </c>
      <c r="C1142" s="574"/>
      <c r="D1142" s="575"/>
      <c r="E1142" s="576"/>
      <c r="F1142" s="577"/>
      <c r="G1142" s="578"/>
      <c r="H1142" s="579"/>
      <c r="I1142" s="614"/>
      <c r="J1142" s="681"/>
    </row>
    <row r="1143" spans="1:11" s="671" customFormat="1">
      <c r="A1143" s="676"/>
      <c r="B1143" s="580" t="s">
        <v>1133</v>
      </c>
      <c r="C1143" s="581"/>
      <c r="D1143" s="582" t="s">
        <v>1302</v>
      </c>
      <c r="E1143" s="583" t="s">
        <v>961</v>
      </c>
      <c r="F1143" s="583" t="s">
        <v>1597</v>
      </c>
      <c r="G1143" s="584" t="s">
        <v>1598</v>
      </c>
      <c r="H1143" s="585" t="s">
        <v>1485</v>
      </c>
      <c r="I1143" s="614"/>
      <c r="J1143" s="681"/>
    </row>
    <row r="1144" spans="1:11" s="671" customFormat="1">
      <c r="A1144" s="676"/>
      <c r="B1144" s="566"/>
      <c r="C1144" s="567"/>
      <c r="D1144" s="526" t="s">
        <v>499</v>
      </c>
      <c r="E1144" s="528" t="s">
        <v>500</v>
      </c>
      <c r="F1144" s="528" t="s">
        <v>501</v>
      </c>
      <c r="G1144" s="528" t="s">
        <v>1599</v>
      </c>
      <c r="H1144" s="529" t="s">
        <v>502</v>
      </c>
      <c r="I1144" s="614"/>
      <c r="J1144" s="681"/>
    </row>
    <row r="1145" spans="1:11" s="671" customFormat="1">
      <c r="A1145" s="676">
        <v>9</v>
      </c>
      <c r="B1145" s="568" t="str">
        <f>INDEX('[2]MANO DE OBRA'!$C$5:$C$38,A1145)</f>
        <v>Instalador  (estr.ocp. D2) cat.III</v>
      </c>
      <c r="C1145" s="586"/>
      <c r="D1145" s="646">
        <v>1</v>
      </c>
      <c r="E1145" s="537">
        <f>INDEX('MANO DE OBRA'!$F$5:$F$38,A1145)</f>
        <v>4.28</v>
      </c>
      <c r="F1145" s="616">
        <f>ROUND(E1145*D1145,4)</f>
        <v>4.28</v>
      </c>
      <c r="G1145" s="538">
        <f>+H1132</f>
        <v>0.16189999999999999</v>
      </c>
      <c r="H1145" s="569">
        <f>ROUND(F1145*G1145,3)</f>
        <v>0.69299999999999995</v>
      </c>
      <c r="I1145" s="614"/>
      <c r="J1145" s="681">
        <f>1.22*2.44</f>
        <v>2.9767999999999999</v>
      </c>
    </row>
    <row r="1146" spans="1:11" s="671" customFormat="1">
      <c r="A1146" s="676">
        <v>1</v>
      </c>
      <c r="B1146" s="568" t="str">
        <f>INDEX('[2]MANO DE OBRA'!$C$5:$C$38,A1146)</f>
        <v>Peon  (estr.ocp. E2)</v>
      </c>
      <c r="C1146" s="586"/>
      <c r="D1146" s="646">
        <v>1</v>
      </c>
      <c r="E1146" s="532">
        <f>INDEX('MANO DE OBRA'!$F$5:$F$38,A1146)</f>
        <v>4.2300000000000004</v>
      </c>
      <c r="F1146" s="616">
        <f>ROUND(E1146*D1146,4)</f>
        <v>4.2300000000000004</v>
      </c>
      <c r="G1146" s="535">
        <f>H1132</f>
        <v>0.16189999999999999</v>
      </c>
      <c r="H1146" s="569">
        <f>ROUND(F1146*G1146,3)</f>
        <v>0.68500000000000005</v>
      </c>
      <c r="I1146" s="614"/>
      <c r="J1146" s="681">
        <f>+J1148/J1145</f>
        <v>6.0467616232195649</v>
      </c>
    </row>
    <row r="1147" spans="1:11" s="671" customFormat="1">
      <c r="A1147" s="676">
        <v>11</v>
      </c>
      <c r="B1147" s="568" t="str">
        <f>INDEX('[2]MANO DE OBRA'!$C$5:$C$38,A1147)</f>
        <v>Maestro   (estr.ocp. C1)</v>
      </c>
      <c r="C1147" s="586"/>
      <c r="D1147" s="646">
        <v>1</v>
      </c>
      <c r="E1147" s="532">
        <f>INDEX('MANO DE OBRA'!$F$5:$F$38,A1147)</f>
        <v>4.75</v>
      </c>
      <c r="F1147" s="616">
        <f>ROUND(E1147*D1147,4)</f>
        <v>4.75</v>
      </c>
      <c r="G1147" s="535">
        <f>+G1146</f>
        <v>0.16189999999999999</v>
      </c>
      <c r="H1147" s="569">
        <f>ROUND(F1147*G1147,3)</f>
        <v>0.76900000000000002</v>
      </c>
      <c r="I1147" s="614"/>
      <c r="J1147" s="681"/>
      <c r="K1147" s="671">
        <f>+J1146*J1145</f>
        <v>18</v>
      </c>
    </row>
    <row r="1148" spans="1:11" s="671" customFormat="1">
      <c r="A1148" s="676">
        <v>34</v>
      </c>
      <c r="B1148" s="568">
        <f>INDEX('[2]MANO DE OBRA'!$C$5:$C$38,A1148)</f>
        <v>0</v>
      </c>
      <c r="C1148" s="586"/>
      <c r="D1148" s="646"/>
      <c r="E1148" s="532">
        <f>INDEX('MANO DE OBRA'!$F$5:$F$38,A1148)</f>
        <v>0</v>
      </c>
      <c r="F1148" s="616">
        <f>ROUND(E1148*D1148,4)</f>
        <v>0</v>
      </c>
      <c r="G1148" s="535"/>
      <c r="H1148" s="569">
        <f>ROUND(F1148*G1148,3)</f>
        <v>0</v>
      </c>
      <c r="I1148" s="614"/>
      <c r="J1148" s="681">
        <v>18</v>
      </c>
    </row>
    <row r="1149" spans="1:11" s="671" customFormat="1">
      <c r="A1149" s="676">
        <v>34</v>
      </c>
      <c r="B1149" s="568">
        <f>INDEX('[2]MANO DE OBRA'!$C$5:$C$38,A1149)</f>
        <v>0</v>
      </c>
      <c r="C1149" s="586"/>
      <c r="D1149" s="646"/>
      <c r="E1149" s="532">
        <f>INDEX('MANO DE OBRA'!$F$5:$F$38,A1149)</f>
        <v>0</v>
      </c>
      <c r="F1149" s="616">
        <f>ROUND(E1149*D1149,4)</f>
        <v>0</v>
      </c>
      <c r="G1149" s="535"/>
      <c r="H1149" s="569">
        <f>ROUND(F1149*G1149,4)</f>
        <v>0</v>
      </c>
      <c r="I1149" s="614"/>
      <c r="J1149" s="681"/>
    </row>
    <row r="1150" spans="1:11" s="671" customFormat="1">
      <c r="A1150" s="676">
        <v>34</v>
      </c>
      <c r="B1150" s="568"/>
      <c r="C1150" s="586"/>
      <c r="D1150" s="647"/>
      <c r="E1150" s="535"/>
      <c r="F1150" s="616"/>
      <c r="G1150" s="535"/>
      <c r="H1150" s="569">
        <f>ROUND(F1150*G1150,4)</f>
        <v>0</v>
      </c>
      <c r="I1150" s="614"/>
      <c r="J1150" s="681"/>
    </row>
    <row r="1151" spans="1:11" s="671" customFormat="1">
      <c r="A1151" s="676">
        <v>34</v>
      </c>
      <c r="B1151" s="568"/>
      <c r="C1151" s="586"/>
      <c r="D1151" s="647"/>
      <c r="E1151" s="535"/>
      <c r="F1151" s="616"/>
      <c r="G1151" s="535"/>
      <c r="H1151" s="569">
        <f>ROUND(F1151*G1151,4)</f>
        <v>0</v>
      </c>
      <c r="I1151" s="614"/>
      <c r="J1151" s="681"/>
    </row>
    <row r="1152" spans="1:11" s="671" customFormat="1">
      <c r="A1152" s="676">
        <v>34</v>
      </c>
      <c r="B1152" s="571" t="s">
        <v>1202</v>
      </c>
      <c r="C1152" s="796"/>
      <c r="D1152" s="617">
        <v>0</v>
      </c>
      <c r="E1152" s="536"/>
      <c r="F1152" s="616">
        <f>ROUND(E1152*D1152,3)</f>
        <v>0</v>
      </c>
      <c r="G1152" s="536">
        <v>0</v>
      </c>
      <c r="H1152" s="572">
        <f>ROUND(SUM(H1145:H1151),4)</f>
        <v>2.1469999999999998</v>
      </c>
      <c r="I1152" s="614"/>
      <c r="J1152" s="681"/>
    </row>
    <row r="1153" spans="1:12" s="671" customFormat="1">
      <c r="A1153" s="676"/>
      <c r="B1153" s="573" t="s">
        <v>493</v>
      </c>
      <c r="C1153" s="587"/>
      <c r="D1153" s="588"/>
      <c r="E1153" s="576"/>
      <c r="F1153" s="577"/>
      <c r="G1153" s="578"/>
      <c r="H1153" s="579"/>
      <c r="I1153" s="614"/>
      <c r="J1153" s="681"/>
    </row>
    <row r="1154" spans="1:12" s="671" customFormat="1">
      <c r="A1154" s="676"/>
      <c r="B1154" s="580" t="s">
        <v>1133</v>
      </c>
      <c r="C1154" s="581"/>
      <c r="D1154" s="649"/>
      <c r="E1154" s="583" t="s">
        <v>1600</v>
      </c>
      <c r="F1154" s="583" t="s">
        <v>1302</v>
      </c>
      <c r="G1154" s="583" t="s">
        <v>960</v>
      </c>
      <c r="H1154" s="585" t="s">
        <v>1485</v>
      </c>
      <c r="I1154" s="614"/>
      <c r="J1154" s="681">
        <v>90</v>
      </c>
    </row>
    <row r="1155" spans="1:12" s="671" customFormat="1">
      <c r="A1155" s="676"/>
      <c r="B1155" s="566"/>
      <c r="C1155" s="567"/>
      <c r="D1155" s="589"/>
      <c r="E1155" s="590"/>
      <c r="F1155" s="527" t="s">
        <v>499</v>
      </c>
      <c r="G1155" s="528" t="s">
        <v>500</v>
      </c>
      <c r="H1155" s="529" t="s">
        <v>501</v>
      </c>
      <c r="I1155" s="614"/>
      <c r="J1155" s="681"/>
    </row>
    <row r="1156" spans="1:12" s="671" customFormat="1">
      <c r="A1156" s="623">
        <v>1600</v>
      </c>
      <c r="B1156" s="658" t="s">
        <v>1980</v>
      </c>
      <c r="C1156" s="591"/>
      <c r="D1156" s="592"/>
      <c r="E1156" s="677" t="s">
        <v>59</v>
      </c>
      <c r="F1156" s="679">
        <v>1</v>
      </c>
      <c r="G1156" s="535">
        <v>85</v>
      </c>
      <c r="H1156" s="593">
        <f>ROUND(F1156*G1156,4)</f>
        <v>85</v>
      </c>
      <c r="I1156" s="614"/>
      <c r="J1156" s="681">
        <v>2.4</v>
      </c>
      <c r="K1156" s="671">
        <v>0.65</v>
      </c>
    </row>
    <row r="1157" spans="1:12" s="671" customFormat="1">
      <c r="A1157" s="623">
        <v>1600</v>
      </c>
      <c r="B1157" s="658">
        <f>INDEX(MATERIALES!$D$5:$D$1604,A1157)</f>
        <v>0</v>
      </c>
      <c r="C1157" s="591"/>
      <c r="D1157" s="592"/>
      <c r="E1157" s="677">
        <f>INDEX([2]MATERIALES!$E$5:$E$1604,A1157)</f>
        <v>0</v>
      </c>
      <c r="F1157" s="679"/>
      <c r="G1157" s="535">
        <f>INDEX([2]MATERIALES!$F$5:$F$1604,A1157)</f>
        <v>0</v>
      </c>
      <c r="H1157" s="593">
        <f>ROUND(F1157*G1157,4)</f>
        <v>0</v>
      </c>
      <c r="I1157" s="614"/>
      <c r="J1157" s="681"/>
      <c r="K1157" s="671">
        <f>+J1156*K1156</f>
        <v>1.56</v>
      </c>
      <c r="L1157" s="671">
        <v>90</v>
      </c>
    </row>
    <row r="1158" spans="1:12" s="671" customFormat="1">
      <c r="A1158" s="623">
        <v>1600</v>
      </c>
      <c r="B1158" s="658"/>
      <c r="C1158" s="591"/>
      <c r="D1158" s="592"/>
      <c r="E1158" s="677"/>
      <c r="F1158" s="679"/>
      <c r="G1158" s="535"/>
      <c r="H1158" s="593">
        <f>ROUND(F1158*G1158,4)</f>
        <v>0</v>
      </c>
      <c r="I1158" s="614"/>
      <c r="J1158" s="681"/>
      <c r="K1158" s="671">
        <v>1</v>
      </c>
      <c r="L1158" s="671">
        <f>+K1158*L1157</f>
        <v>90</v>
      </c>
    </row>
    <row r="1159" spans="1:12" s="671" customFormat="1">
      <c r="A1159" s="623">
        <v>1600</v>
      </c>
      <c r="B1159" s="658"/>
      <c r="C1159" s="591"/>
      <c r="D1159" s="592"/>
      <c r="E1159" s="677"/>
      <c r="F1159" s="679"/>
      <c r="G1159" s="535"/>
      <c r="H1159" s="593">
        <f>ROUND(F1159*G1159,4)</f>
        <v>0</v>
      </c>
      <c r="I1159" s="614"/>
      <c r="J1159" s="681"/>
      <c r="L1159" s="671">
        <f>+L1158/K1157</f>
        <v>57.692307692307693</v>
      </c>
    </row>
    <row r="1160" spans="1:12" s="671" customFormat="1">
      <c r="A1160" s="623">
        <v>1600</v>
      </c>
      <c r="B1160" s="658"/>
      <c r="C1160" s="591"/>
      <c r="D1160" s="592"/>
      <c r="E1160" s="677"/>
      <c r="F1160" s="679"/>
      <c r="G1160" s="535"/>
      <c r="H1160" s="593">
        <f>ROUND(F1160*G1160,4)</f>
        <v>0</v>
      </c>
      <c r="I1160" s="614"/>
      <c r="J1160" s="681"/>
    </row>
    <row r="1161" spans="1:12" s="671" customFormat="1" ht="13.5" customHeight="1">
      <c r="A1161" s="623">
        <v>1600</v>
      </c>
      <c r="B1161" s="658"/>
      <c r="C1161" s="591"/>
      <c r="D1161" s="592"/>
      <c r="E1161" s="677"/>
      <c r="F1161" s="679"/>
      <c r="G1161" s="535"/>
      <c r="H1161" s="593">
        <f>ROUND(F1161*G1161,3)</f>
        <v>0</v>
      </c>
      <c r="I1161" s="614"/>
      <c r="J1161" s="681"/>
    </row>
    <row r="1162" spans="1:12" s="671" customFormat="1">
      <c r="A1162" s="623">
        <v>1600</v>
      </c>
      <c r="B1162" s="658">
        <f>INDEX(MATERIALES!$D$5:$D$1604,A1162)</f>
        <v>0</v>
      </c>
      <c r="C1162" s="591"/>
      <c r="D1162" s="592"/>
      <c r="E1162" s="677">
        <f>INDEX([2]MATERIALES!$E$5:$E$1604,A1162)</f>
        <v>0</v>
      </c>
      <c r="F1162" s="679"/>
      <c r="G1162" s="535">
        <f>INDEX([2]MATERIALES!$F$5:$F$1604,A1162)</f>
        <v>0</v>
      </c>
      <c r="H1162" s="593">
        <f>ROUND(F1162*G1162,3)</f>
        <v>0</v>
      </c>
      <c r="I1162" s="614"/>
      <c r="J1162" s="681"/>
    </row>
    <row r="1163" spans="1:12" s="671" customFormat="1">
      <c r="A1163" s="623">
        <v>1600</v>
      </c>
      <c r="B1163" s="658">
        <f>INDEX(MATERIALES!$D$5:$D$1604,A1163)</f>
        <v>0</v>
      </c>
      <c r="C1163" s="591"/>
      <c r="D1163" s="592"/>
      <c r="E1163" s="677">
        <f>INDEX([2]MATERIALES!$E$5:$E$1604,A1163)</f>
        <v>0</v>
      </c>
      <c r="F1163" s="679"/>
      <c r="G1163" s="535">
        <f>INDEX([2]MATERIALES!$F$5:$F$1604,A1163)</f>
        <v>0</v>
      </c>
      <c r="H1163" s="593">
        <f>ROUND(F1163*G1163,3)</f>
        <v>0</v>
      </c>
      <c r="I1163" s="614"/>
      <c r="J1163" s="681"/>
    </row>
    <row r="1164" spans="1:12" s="671" customFormat="1">
      <c r="A1164" s="623">
        <v>1600</v>
      </c>
      <c r="B1164" s="658">
        <f>INDEX(MATERIALES!$D$5:$D$1604,A1164)</f>
        <v>0</v>
      </c>
      <c r="C1164" s="591"/>
      <c r="D1164" s="592"/>
      <c r="E1164" s="677">
        <f>INDEX([2]MATERIALES!$E$5:$E$1604,A1164)</f>
        <v>0</v>
      </c>
      <c r="F1164" s="679"/>
      <c r="G1164" s="535">
        <f>INDEX([2]MATERIALES!$F$5:$F$1604,A1164)</f>
        <v>0</v>
      </c>
      <c r="H1164" s="593">
        <f>ROUND(F1164*G1164,3)</f>
        <v>0</v>
      </c>
      <c r="I1164" s="614"/>
      <c r="J1164" s="681"/>
    </row>
    <row r="1165" spans="1:12" s="671" customFormat="1">
      <c r="A1165" s="623">
        <v>1600</v>
      </c>
      <c r="B1165" s="658">
        <f>INDEX(MATERIALES!$D$5:$D$1604,A1165)</f>
        <v>0</v>
      </c>
      <c r="C1165" s="591"/>
      <c r="D1165" s="592"/>
      <c r="E1165" s="677">
        <f>INDEX([2]MATERIALES!$E$5:$E$1604,A1165)</f>
        <v>0</v>
      </c>
      <c r="F1165" s="679"/>
      <c r="G1165" s="535">
        <f>INDEX([2]MATERIALES!$F$5:$F$1604,A1165)</f>
        <v>0</v>
      </c>
      <c r="H1165" s="593">
        <f>ROUND(F1165*G1165,3)</f>
        <v>0</v>
      </c>
      <c r="I1165" s="614"/>
      <c r="J1165" s="681"/>
    </row>
    <row r="1166" spans="1:12" s="671" customFormat="1">
      <c r="A1166" s="676"/>
      <c r="B1166" s="571" t="s">
        <v>1349</v>
      </c>
      <c r="C1166" s="796"/>
      <c r="D1166" s="594">
        <v>0</v>
      </c>
      <c r="E1166" s="677"/>
      <c r="F1166" s="672"/>
      <c r="G1166" s="536">
        <v>0</v>
      </c>
      <c r="H1166" s="572">
        <f>ROUND(SUM(H1156:H1165),4)</f>
        <v>85</v>
      </c>
      <c r="I1166" s="614"/>
      <c r="J1166" s="681"/>
    </row>
    <row r="1167" spans="1:12" s="671" customFormat="1">
      <c r="A1167" s="676"/>
      <c r="B1167" s="573" t="s">
        <v>494</v>
      </c>
      <c r="C1167" s="587"/>
      <c r="D1167" s="588"/>
      <c r="E1167" s="576"/>
      <c r="F1167" s="577"/>
      <c r="G1167" s="578"/>
      <c r="H1167" s="579"/>
      <c r="I1167" s="614"/>
      <c r="J1167" s="681"/>
    </row>
    <row r="1168" spans="1:12" s="671" customFormat="1">
      <c r="A1168" s="676"/>
      <c r="B1168" s="580" t="s">
        <v>1133</v>
      </c>
      <c r="C1168" s="581"/>
      <c r="D1168" s="649"/>
      <c r="E1168" s="582" t="s">
        <v>1600</v>
      </c>
      <c r="F1168" s="582" t="s">
        <v>1302</v>
      </c>
      <c r="G1168" s="582" t="s">
        <v>1596</v>
      </c>
      <c r="H1168" s="585" t="s">
        <v>1485</v>
      </c>
      <c r="I1168" s="614"/>
      <c r="J1168" s="681"/>
    </row>
    <row r="1169" spans="1:10" s="671" customFormat="1">
      <c r="A1169" s="676"/>
      <c r="B1169" s="566"/>
      <c r="C1169" s="567"/>
      <c r="D1169" s="589"/>
      <c r="E1169" s="595"/>
      <c r="F1169" s="539" t="s">
        <v>499</v>
      </c>
      <c r="G1169" s="526" t="s">
        <v>500</v>
      </c>
      <c r="H1169" s="529" t="s">
        <v>501</v>
      </c>
      <c r="I1169" s="614"/>
      <c r="J1169" s="681"/>
    </row>
    <row r="1170" spans="1:10" s="671" customFormat="1">
      <c r="A1170" s="676">
        <v>19</v>
      </c>
      <c r="B1170" s="540" t="str">
        <f>INDEX('MANO DE OBRA'!$C$41:$C$60,A1170)</f>
        <v>transporte varios</v>
      </c>
      <c r="C1170" s="521"/>
      <c r="D1170" s="541"/>
      <c r="E1170" s="645" t="s">
        <v>429</v>
      </c>
      <c r="F1170" s="542">
        <v>1</v>
      </c>
      <c r="G1170" s="542">
        <v>0.25</v>
      </c>
      <c r="H1170" s="460">
        <f>F1170*G1170</f>
        <v>0.25</v>
      </c>
      <c r="I1170" s="614"/>
      <c r="J1170" s="681"/>
    </row>
    <row r="1171" spans="1:10" s="671" customFormat="1">
      <c r="A1171" s="676">
        <v>20</v>
      </c>
      <c r="B1171" s="540">
        <f>INDEX('MANO DE OBRA'!$C$41:$C$60,A1171)</f>
        <v>0</v>
      </c>
      <c r="C1171" s="521"/>
      <c r="D1171" s="541"/>
      <c r="E1171" s="531">
        <f>INDEX('MANO DE OBRA'!$B$41:$B$60,A1171)</f>
        <v>0</v>
      </c>
      <c r="F1171" s="542"/>
      <c r="G1171" s="542">
        <f>INDEX('MANO DE OBRA'!$F$41:$F$60,A1171)</f>
        <v>0</v>
      </c>
      <c r="H1171" s="543">
        <f>ROUND(F1171*G1171,3)</f>
        <v>0</v>
      </c>
      <c r="I1171" s="614"/>
      <c r="J1171" s="681"/>
    </row>
    <row r="1172" spans="1:10" s="671" customFormat="1">
      <c r="A1172" s="676">
        <v>20</v>
      </c>
      <c r="B1172" s="540">
        <f>INDEX('MANO DE OBRA'!$C$41:$C$60,A1172)</f>
        <v>0</v>
      </c>
      <c r="C1172" s="521"/>
      <c r="D1172" s="541"/>
      <c r="E1172" s="531">
        <f>INDEX('MANO DE OBRA'!$B$41:$B$60,A1172)</f>
        <v>0</v>
      </c>
      <c r="F1172" s="542">
        <f>+F1164</f>
        <v>0</v>
      </c>
      <c r="G1172" s="542"/>
      <c r="H1172" s="543">
        <f>ROUND(F1172*G1172,3)</f>
        <v>0</v>
      </c>
      <c r="I1172" s="614"/>
      <c r="J1172" s="681"/>
    </row>
    <row r="1173" spans="1:10" s="671" customFormat="1">
      <c r="A1173" s="680"/>
      <c r="B1173" s="571" t="s">
        <v>1350</v>
      </c>
      <c r="C1173" s="597"/>
      <c r="D1173" s="659"/>
      <c r="E1173" s="598"/>
      <c r="F1173" s="599"/>
      <c r="G1173" s="590"/>
      <c r="H1173" s="572">
        <f>ROUND(SUM(H1170:H1172),4)</f>
        <v>0.25</v>
      </c>
      <c r="I1173" s="614"/>
      <c r="J1173" s="681"/>
    </row>
    <row r="1174" spans="1:10" s="671" customFormat="1">
      <c r="A1174" s="680"/>
      <c r="B1174" s="554"/>
      <c r="C1174" s="554"/>
      <c r="D1174" s="596"/>
      <c r="E1174" s="600" t="s">
        <v>495</v>
      </c>
      <c r="F1174" s="601"/>
      <c r="G1174" s="601"/>
      <c r="H1174" s="602">
        <f>ROUND(SUM(H1173,H1166,H1152,H1141),4)</f>
        <v>87.504000000000005</v>
      </c>
      <c r="I1174" s="614"/>
      <c r="J1174" s="681"/>
    </row>
    <row r="1175" spans="1:10" s="671" customFormat="1">
      <c r="A1175" s="680"/>
      <c r="B1175" s="554"/>
      <c r="C1175" s="554"/>
      <c r="D1175" s="596"/>
      <c r="E1175" s="603" t="s">
        <v>177</v>
      </c>
      <c r="F1175" s="604"/>
      <c r="G1175" s="660">
        <f>(FORMATO!$C$37)</f>
        <v>0.2</v>
      </c>
      <c r="H1175" s="602">
        <f>ROUND(H1174*G1175,4)</f>
        <v>17.500800000000002</v>
      </c>
      <c r="I1175" s="614"/>
      <c r="J1175" s="681"/>
    </row>
    <row r="1176" spans="1:10" s="671" customFormat="1">
      <c r="A1176" s="680"/>
      <c r="B1176" s="554"/>
      <c r="C1176" s="554"/>
      <c r="D1176" s="596"/>
      <c r="E1176" s="603" t="s">
        <v>178</v>
      </c>
      <c r="F1176" s="604"/>
      <c r="G1176" s="605"/>
      <c r="H1176" s="606"/>
      <c r="I1176" s="614"/>
      <c r="J1176" s="681"/>
    </row>
    <row r="1177" spans="1:10" s="671" customFormat="1">
      <c r="A1177" s="680"/>
      <c r="B1177" s="554"/>
      <c r="C1177" s="554"/>
      <c r="D1177" s="596"/>
      <c r="E1177" s="603" t="s">
        <v>496</v>
      </c>
      <c r="F1177" s="607"/>
      <c r="G1177" s="607"/>
      <c r="H1177" s="606">
        <f>ROUND(SUM(H1174:H1175),4)</f>
        <v>105.0048</v>
      </c>
      <c r="I1177" s="614"/>
      <c r="J1177" s="681"/>
    </row>
    <row r="1178" spans="1:10" s="671" customFormat="1" ht="16.2" thickBot="1">
      <c r="A1178" s="680"/>
      <c r="B1178" s="796" t="str">
        <f>(FORMATO!$C$8)</f>
        <v>PAJAN, AGOSTO DE 2025</v>
      </c>
      <c r="C1178" s="554"/>
      <c r="D1178" s="596"/>
      <c r="E1178" s="544" t="str">
        <f>+FORMATO!$J$18</f>
        <v>PRECIO SIN IVA</v>
      </c>
      <c r="F1178" s="545"/>
      <c r="G1178" s="545" t="s">
        <v>504</v>
      </c>
      <c r="H1178" s="613">
        <f>ROUND(H1177,2)</f>
        <v>105</v>
      </c>
      <c r="I1178" s="614"/>
      <c r="J1178" s="681"/>
    </row>
    <row r="1179" spans="1:10" s="671" customFormat="1" ht="16.2" thickTop="1">
      <c r="A1179" s="680"/>
      <c r="B1179" s="796"/>
      <c r="C1179" s="554"/>
      <c r="D1179" s="666"/>
      <c r="E1179" s="664"/>
      <c r="F1179" s="663"/>
      <c r="G1179" s="663"/>
      <c r="H1179" s="665"/>
      <c r="I1179" s="614"/>
      <c r="J1179" s="681"/>
    </row>
    <row r="1180" spans="1:10" s="671" customFormat="1" ht="15.6">
      <c r="A1180" s="680"/>
      <c r="B1180" s="796"/>
      <c r="C1180" s="554"/>
      <c r="D1180" s="666"/>
      <c r="E1180" s="664"/>
      <c r="F1180" s="663"/>
      <c r="G1180" s="663"/>
      <c r="H1180" s="665"/>
      <c r="I1180" s="614"/>
      <c r="J1180" s="681"/>
    </row>
    <row r="1181" spans="1:10" s="671" customFormat="1" ht="15.6">
      <c r="A1181" s="680"/>
      <c r="B1181" s="796"/>
      <c r="C1181" s="554"/>
      <c r="D1181" s="666"/>
      <c r="E1181" s="664"/>
      <c r="F1181" s="663"/>
      <c r="G1181" s="663"/>
      <c r="H1181" s="665"/>
      <c r="I1181" s="614"/>
      <c r="J1181" s="681"/>
    </row>
    <row r="1182" spans="1:10" s="671" customFormat="1" ht="15.6">
      <c r="A1182" s="680"/>
      <c r="B1182" s="796"/>
      <c r="C1182" s="554"/>
      <c r="D1182" s="666"/>
      <c r="E1182" s="664"/>
      <c r="F1182" s="663"/>
      <c r="G1182" s="663"/>
      <c r="H1182" s="665"/>
      <c r="I1182" s="614"/>
      <c r="J1182" s="681"/>
    </row>
    <row r="1183" spans="1:10" s="671" customFormat="1">
      <c r="A1183" s="546"/>
      <c r="B1183" s="796"/>
      <c r="C1183" s="653"/>
      <c r="D1183" s="654"/>
      <c r="E1183" s="655"/>
      <c r="F1183" s="655"/>
      <c r="G1183" s="655"/>
      <c r="H1183" s="611"/>
      <c r="I1183" s="614"/>
      <c r="J1183" s="641"/>
    </row>
    <row r="1184" spans="1:10" s="671" customFormat="1">
      <c r="A1184" s="546"/>
      <c r="B1184" s="870"/>
      <c r="C1184" s="870"/>
      <c r="D1184" s="870"/>
      <c r="E1184" s="870"/>
      <c r="F1184" s="870"/>
      <c r="G1184" s="870"/>
      <c r="H1184" s="870"/>
      <c r="I1184" s="614"/>
      <c r="J1184" s="681"/>
    </row>
    <row r="1185" spans="1:10" s="671" customFormat="1">
      <c r="A1185" s="553"/>
      <c r="B1185" s="517"/>
      <c r="C1185" s="517"/>
      <c r="D1185" s="520"/>
      <c r="E1185" s="517"/>
      <c r="F1185" s="517"/>
      <c r="G1185" s="517"/>
      <c r="H1185" s="518"/>
      <c r="I1185" s="614"/>
      <c r="J1185" s="681"/>
    </row>
    <row r="1186" spans="1:10" s="681" customFormat="1" ht="17.399999999999999">
      <c r="A1186" s="680"/>
      <c r="B1186" s="680"/>
      <c r="C1186" s="871" t="s">
        <v>1891</v>
      </c>
      <c r="D1186" s="871"/>
      <c r="E1186" s="871"/>
      <c r="F1186" s="871"/>
      <c r="G1186" s="871"/>
      <c r="H1186" s="680"/>
      <c r="I1186" s="669"/>
    </row>
    <row r="1187" spans="1:10" s="671" customFormat="1" ht="17.399999999999999">
      <c r="A1187" s="680"/>
      <c r="B1187" s="554"/>
      <c r="C1187" s="872" t="s">
        <v>1892</v>
      </c>
      <c r="D1187" s="872"/>
      <c r="E1187" s="872"/>
      <c r="F1187" s="872"/>
      <c r="G1187" s="872"/>
      <c r="H1187" s="680"/>
      <c r="I1187" s="614"/>
      <c r="J1187" s="681"/>
    </row>
    <row r="1188" spans="1:10" s="671" customFormat="1" ht="14.4">
      <c r="A1188" s="680"/>
      <c r="B1188" s="554"/>
      <c r="C1188" s="873"/>
      <c r="D1188" s="873"/>
      <c r="E1188" s="873"/>
      <c r="F1188" s="873"/>
      <c r="G1188" s="873"/>
      <c r="H1188" s="680"/>
      <c r="I1188" s="614"/>
      <c r="J1188" s="681"/>
    </row>
    <row r="1189" spans="1:10" s="671" customFormat="1" ht="13.8" thickBot="1">
      <c r="A1189" s="680"/>
      <c r="B1189" s="554"/>
      <c r="C1189" s="554"/>
      <c r="D1189" s="649"/>
      <c r="E1189" s="554"/>
      <c r="F1189" s="554"/>
      <c r="G1189" s="554"/>
      <c r="H1189" s="680"/>
      <c r="I1189" s="614"/>
      <c r="J1189" s="681"/>
    </row>
    <row r="1190" spans="1:10" s="671" customFormat="1" ht="13.8" thickBot="1">
      <c r="A1190" s="680"/>
      <c r="B1190" s="796"/>
      <c r="C1190" s="874" t="str">
        <f>+FORMATO!$J$13</f>
        <v>ANÁLISIS DE PRECIOS UNITARIOS</v>
      </c>
      <c r="D1190" s="875" t="s">
        <v>687</v>
      </c>
      <c r="E1190" s="875"/>
      <c r="F1190" s="875"/>
      <c r="G1190" s="675" t="str">
        <f>+FORMATO!$J$14</f>
        <v>ITEM</v>
      </c>
      <c r="H1190" s="716">
        <f>+PRESUPUESTO!A34</f>
        <v>21</v>
      </c>
      <c r="I1190" s="614"/>
      <c r="J1190" s="681"/>
    </row>
    <row r="1191" spans="1:10" s="671" customFormat="1" ht="32.25" customHeight="1">
      <c r="A1191" s="522"/>
      <c r="B1191" s="673" t="str">
        <f>FORMATO!$B$4</f>
        <v>RUBRO:</v>
      </c>
      <c r="C1191" s="876" t="str">
        <f>+PRESUPUESTO!B34</f>
        <v>SUMINISTRO E INSTALACION DE PUERTA CORREDIZA DE ALUMINIO Y VIDRIO 0.80X2.00M</v>
      </c>
      <c r="D1191" s="877"/>
      <c r="E1191" s="877"/>
      <c r="F1191" s="877"/>
      <c r="G1191" s="675" t="str">
        <f>+FORMATO!$J$15</f>
        <v>UNIDAD</v>
      </c>
      <c r="H1191" s="674" t="str">
        <f>+PRESUPUESTO!C34</f>
        <v>U</v>
      </c>
      <c r="I1191" s="614"/>
      <c r="J1191" s="681"/>
    </row>
    <row r="1192" spans="1:10" s="671" customFormat="1">
      <c r="A1192" s="522"/>
      <c r="B1192" s="673" t="str">
        <f>FORMATO!$B$5</f>
        <v>ELABORADO:</v>
      </c>
      <c r="C1192" s="796">
        <f>(FORMATO!$C$5)</f>
        <v>0</v>
      </c>
      <c r="D1192" s="656"/>
      <c r="E1192" s="657"/>
      <c r="F1192" s="657"/>
      <c r="G1192" s="675" t="str">
        <f>+FORMATO!$J$16</f>
        <v>REND.</v>
      </c>
      <c r="H1192" s="642">
        <f>+ROUND(8/13.5,4)</f>
        <v>0.59260000000000002</v>
      </c>
      <c r="I1192" s="614"/>
      <c r="J1192" s="681"/>
    </row>
    <row r="1193" spans="1:10" s="671" customFormat="1">
      <c r="A1193" s="525"/>
      <c r="B1193" s="673" t="str">
        <f>FORMATO!$B$9</f>
        <v xml:space="preserve">PROYECTO: </v>
      </c>
      <c r="C1193" s="878" t="str">
        <f>+$C$785</f>
        <v>MANTENIMIENTO INTEGRAL DE LA COMPAÑIA DE CUERPO DE BOMBERO CASCOL PERTENECIENTE AL CANTON PAJAN</v>
      </c>
      <c r="D1193" s="879"/>
      <c r="E1193" s="879"/>
      <c r="F1193" s="879"/>
      <c r="G1193" s="879"/>
      <c r="H1193" s="879"/>
      <c r="I1193" s="622">
        <f>+H1238</f>
        <v>130.19999999999999</v>
      </c>
      <c r="J1193" s="641"/>
    </row>
    <row r="1194" spans="1:10" s="671" customFormat="1" ht="13.8" thickBot="1">
      <c r="A1194" s="522"/>
      <c r="B1194" s="555" t="s">
        <v>689</v>
      </c>
      <c r="C1194" s="555"/>
      <c r="D1194" s="556"/>
      <c r="E1194" s="557"/>
      <c r="F1194" s="558"/>
      <c r="G1194" s="558"/>
      <c r="H1194" s="559"/>
      <c r="I1194" s="614"/>
      <c r="J1194" s="681"/>
    </row>
    <row r="1195" spans="1:10" s="671" customFormat="1" ht="13.8" thickTop="1">
      <c r="A1195" s="522"/>
      <c r="B1195" s="560" t="s">
        <v>1133</v>
      </c>
      <c r="C1195" s="767"/>
      <c r="D1195" s="562" t="s">
        <v>1302</v>
      </c>
      <c r="E1195" s="563" t="s">
        <v>1596</v>
      </c>
      <c r="F1195" s="678" t="s">
        <v>1597</v>
      </c>
      <c r="G1195" s="564" t="s">
        <v>1598</v>
      </c>
      <c r="H1195" s="565" t="s">
        <v>1485</v>
      </c>
      <c r="I1195" s="614"/>
      <c r="J1195" s="640"/>
    </row>
    <row r="1196" spans="1:10" s="671" customFormat="1">
      <c r="A1196" s="522"/>
      <c r="B1196" s="566"/>
      <c r="C1196" s="567"/>
      <c r="D1196" s="526" t="s">
        <v>499</v>
      </c>
      <c r="E1196" s="527" t="s">
        <v>500</v>
      </c>
      <c r="F1196" s="528" t="s">
        <v>501</v>
      </c>
      <c r="G1196" s="528" t="s">
        <v>1599</v>
      </c>
      <c r="H1196" s="529" t="s">
        <v>502</v>
      </c>
      <c r="I1196" s="614"/>
      <c r="J1196" s="681"/>
    </row>
    <row r="1197" spans="1:10" s="671" customFormat="1">
      <c r="A1197" s="676">
        <v>1600</v>
      </c>
      <c r="B1197" s="568" t="s">
        <v>1632</v>
      </c>
      <c r="C1197" s="796"/>
      <c r="D1197" s="645"/>
      <c r="E1197" s="535"/>
      <c r="F1197" s="672"/>
      <c r="G1197" s="533"/>
      <c r="H1197" s="569">
        <f>ROUND(H1212*0.05,3)</f>
        <v>0.39300000000000002</v>
      </c>
      <c r="I1197" s="614"/>
      <c r="J1197" s="681"/>
    </row>
    <row r="1198" spans="1:10" s="671" customFormat="1">
      <c r="A1198" s="676">
        <v>1600</v>
      </c>
      <c r="B1198" s="530">
        <f>INDEX(MATERIALES!$D$5:$D$1604,A1198)</f>
        <v>0</v>
      </c>
      <c r="C1198" s="521"/>
      <c r="D1198" s="531"/>
      <c r="E1198" s="532">
        <f>INDEX(MATERIALES!$F$5:$F$1604,A1198)</f>
        <v>0</v>
      </c>
      <c r="F1198" s="459">
        <f>ROUND(E1198*D1198,3)</f>
        <v>0</v>
      </c>
      <c r="G1198" s="535"/>
      <c r="H1198" s="534">
        <f>ROUND(F1198*G1198,4)</f>
        <v>0</v>
      </c>
      <c r="I1198" s="614"/>
      <c r="J1198" s="681"/>
    </row>
    <row r="1199" spans="1:10" s="671" customFormat="1">
      <c r="A1199" s="676">
        <v>1600</v>
      </c>
      <c r="B1199" s="530">
        <f>INDEX(MATERIALES!$D$5:$D$1604,A1199)</f>
        <v>0</v>
      </c>
      <c r="C1199" s="521"/>
      <c r="D1199" s="531"/>
      <c r="E1199" s="532">
        <f>INDEX(MATERIALES!$F$5:$F$1604,A1199)</f>
        <v>0</v>
      </c>
      <c r="F1199" s="459">
        <f>ROUND(E1199*D1199,3)</f>
        <v>0</v>
      </c>
      <c r="G1199" s="535"/>
      <c r="H1199" s="570">
        <f>ROUND(F1199*G1199,3)</f>
        <v>0</v>
      </c>
      <c r="I1199" s="614"/>
      <c r="J1199" s="681"/>
    </row>
    <row r="1200" spans="1:10" s="671" customFormat="1">
      <c r="A1200" s="676">
        <v>1600</v>
      </c>
      <c r="B1200" s="530">
        <f>INDEX(MATERIALES!$D$5:$D$1604,A1200)</f>
        <v>0</v>
      </c>
      <c r="C1200" s="521"/>
      <c r="D1200" s="531"/>
      <c r="E1200" s="532">
        <f>INDEX(MATERIALES!$F$5:$F$1604,A1200)</f>
        <v>0</v>
      </c>
      <c r="F1200" s="459">
        <f>ROUND(E1200*D1200,3)</f>
        <v>0</v>
      </c>
      <c r="G1200" s="535"/>
      <c r="H1200" s="570">
        <f>ROUND(F1200*G1200,3)</f>
        <v>0</v>
      </c>
      <c r="I1200" s="614"/>
      <c r="J1200" s="681"/>
    </row>
    <row r="1201" spans="1:11" s="671" customFormat="1">
      <c r="A1201" s="676">
        <v>1600</v>
      </c>
      <c r="B1201" s="571" t="s">
        <v>1348</v>
      </c>
      <c r="C1201" s="796"/>
      <c r="D1201" s="645">
        <v>0</v>
      </c>
      <c r="E1201" s="535"/>
      <c r="F1201" s="672">
        <f>ROUND(E1201*D1201,3)</f>
        <v>0</v>
      </c>
      <c r="G1201" s="536">
        <v>0</v>
      </c>
      <c r="H1201" s="572">
        <f>ROUND(SUM(H1197:H1200),4)</f>
        <v>0.39300000000000002</v>
      </c>
      <c r="I1201" s="614"/>
      <c r="J1201" s="681"/>
    </row>
    <row r="1202" spans="1:11" s="671" customFormat="1">
      <c r="A1202" s="676"/>
      <c r="B1202" s="573" t="s">
        <v>1135</v>
      </c>
      <c r="C1202" s="574"/>
      <c r="D1202" s="575"/>
      <c r="E1202" s="576"/>
      <c r="F1202" s="577"/>
      <c r="G1202" s="578"/>
      <c r="H1202" s="579"/>
      <c r="I1202" s="614"/>
      <c r="J1202" s="681"/>
    </row>
    <row r="1203" spans="1:11" s="671" customFormat="1">
      <c r="A1203" s="676"/>
      <c r="B1203" s="580" t="s">
        <v>1133</v>
      </c>
      <c r="C1203" s="581"/>
      <c r="D1203" s="582" t="s">
        <v>1302</v>
      </c>
      <c r="E1203" s="583" t="s">
        <v>961</v>
      </c>
      <c r="F1203" s="583" t="s">
        <v>1597</v>
      </c>
      <c r="G1203" s="584" t="s">
        <v>1598</v>
      </c>
      <c r="H1203" s="585" t="s">
        <v>1485</v>
      </c>
      <c r="I1203" s="614"/>
      <c r="J1203" s="681"/>
    </row>
    <row r="1204" spans="1:11" s="671" customFormat="1">
      <c r="A1204" s="676"/>
      <c r="B1204" s="566"/>
      <c r="C1204" s="567"/>
      <c r="D1204" s="526" t="s">
        <v>499</v>
      </c>
      <c r="E1204" s="528" t="s">
        <v>500</v>
      </c>
      <c r="F1204" s="528" t="s">
        <v>501</v>
      </c>
      <c r="G1204" s="528" t="s">
        <v>1599</v>
      </c>
      <c r="H1204" s="529" t="s">
        <v>502</v>
      </c>
      <c r="I1204" s="614"/>
      <c r="J1204" s="681"/>
    </row>
    <row r="1205" spans="1:11" s="671" customFormat="1">
      <c r="A1205" s="676">
        <v>9</v>
      </c>
      <c r="B1205" s="568" t="str">
        <f>INDEX('[2]MANO DE OBRA'!$C$5:$C$38,A1205)</f>
        <v>Instalador  (estr.ocp. D2) cat.III</v>
      </c>
      <c r="C1205" s="586"/>
      <c r="D1205" s="646">
        <v>1</v>
      </c>
      <c r="E1205" s="537">
        <f>INDEX('MANO DE OBRA'!$F$5:$F$38,A1205)</f>
        <v>4.28</v>
      </c>
      <c r="F1205" s="616">
        <f>ROUND(E1205*D1205,4)</f>
        <v>4.28</v>
      </c>
      <c r="G1205" s="538">
        <f>+H1192</f>
        <v>0.59260000000000002</v>
      </c>
      <c r="H1205" s="569">
        <f>ROUND(F1205*G1205,3)</f>
        <v>2.536</v>
      </c>
      <c r="I1205" s="614"/>
      <c r="J1205" s="681">
        <f>1.22*2.44</f>
        <v>2.9767999999999999</v>
      </c>
    </row>
    <row r="1206" spans="1:11" s="671" customFormat="1">
      <c r="A1206" s="676">
        <v>1</v>
      </c>
      <c r="B1206" s="568" t="str">
        <f>INDEX('[2]MANO DE OBRA'!$C$5:$C$38,A1206)</f>
        <v>Peon  (estr.ocp. E2)</v>
      </c>
      <c r="C1206" s="586"/>
      <c r="D1206" s="646">
        <v>1</v>
      </c>
      <c r="E1206" s="532">
        <f>INDEX('MANO DE OBRA'!$F$5:$F$38,A1206)</f>
        <v>4.2300000000000004</v>
      </c>
      <c r="F1206" s="616">
        <f>ROUND(E1206*D1206,4)</f>
        <v>4.2300000000000004</v>
      </c>
      <c r="G1206" s="535">
        <f>H1192</f>
        <v>0.59260000000000002</v>
      </c>
      <c r="H1206" s="569">
        <f>ROUND(F1206*G1206,3)</f>
        <v>2.5070000000000001</v>
      </c>
      <c r="I1206" s="614"/>
      <c r="J1206" s="681">
        <f>+J1208/J1205</f>
        <v>6.0467616232195649</v>
      </c>
    </row>
    <row r="1207" spans="1:11" s="671" customFormat="1">
      <c r="A1207" s="676">
        <v>11</v>
      </c>
      <c r="B1207" s="568" t="str">
        <f>INDEX('[2]MANO DE OBRA'!$C$5:$C$38,A1207)</f>
        <v>Maestro   (estr.ocp. C1)</v>
      </c>
      <c r="C1207" s="586"/>
      <c r="D1207" s="646">
        <v>1</v>
      </c>
      <c r="E1207" s="532">
        <f>INDEX('MANO DE OBRA'!$F$5:$F$38,A1207)</f>
        <v>4.75</v>
      </c>
      <c r="F1207" s="616">
        <f>ROUND(E1207*D1207,4)</f>
        <v>4.75</v>
      </c>
      <c r="G1207" s="535">
        <f>+G1206</f>
        <v>0.59260000000000002</v>
      </c>
      <c r="H1207" s="569">
        <f>ROUND(F1207*G1207,3)</f>
        <v>2.8149999999999999</v>
      </c>
      <c r="I1207" s="614"/>
      <c r="J1207" s="681"/>
      <c r="K1207" s="671">
        <f>+J1206*J1205</f>
        <v>18</v>
      </c>
    </row>
    <row r="1208" spans="1:11" s="671" customFormat="1">
      <c r="A1208" s="676">
        <v>34</v>
      </c>
      <c r="B1208" s="568">
        <f>INDEX('[2]MANO DE OBRA'!$C$5:$C$38,A1208)</f>
        <v>0</v>
      </c>
      <c r="C1208" s="586"/>
      <c r="D1208" s="646"/>
      <c r="E1208" s="532">
        <f>INDEX('MANO DE OBRA'!$F$5:$F$38,A1208)</f>
        <v>0</v>
      </c>
      <c r="F1208" s="616">
        <f>ROUND(E1208*D1208,4)</f>
        <v>0</v>
      </c>
      <c r="G1208" s="535"/>
      <c r="H1208" s="569">
        <f>ROUND(F1208*G1208,3)</f>
        <v>0</v>
      </c>
      <c r="I1208" s="614"/>
      <c r="J1208" s="681">
        <v>18</v>
      </c>
    </row>
    <row r="1209" spans="1:11" s="671" customFormat="1">
      <c r="A1209" s="676">
        <v>34</v>
      </c>
      <c r="B1209" s="568">
        <f>INDEX('[2]MANO DE OBRA'!$C$5:$C$38,A1209)</f>
        <v>0</v>
      </c>
      <c r="C1209" s="586"/>
      <c r="D1209" s="646"/>
      <c r="E1209" s="532">
        <f>INDEX('MANO DE OBRA'!$F$5:$F$38,A1209)</f>
        <v>0</v>
      </c>
      <c r="F1209" s="616">
        <f>ROUND(E1209*D1209,4)</f>
        <v>0</v>
      </c>
      <c r="G1209" s="535"/>
      <c r="H1209" s="569">
        <f>ROUND(F1209*G1209,4)</f>
        <v>0</v>
      </c>
      <c r="I1209" s="614"/>
      <c r="J1209" s="681"/>
    </row>
    <row r="1210" spans="1:11" s="671" customFormat="1">
      <c r="A1210" s="676">
        <v>34</v>
      </c>
      <c r="B1210" s="568"/>
      <c r="C1210" s="586"/>
      <c r="D1210" s="647"/>
      <c r="E1210" s="535"/>
      <c r="F1210" s="616"/>
      <c r="G1210" s="535"/>
      <c r="H1210" s="569">
        <f>ROUND(F1210*G1210,4)</f>
        <v>0</v>
      </c>
      <c r="I1210" s="614"/>
      <c r="J1210" s="681"/>
    </row>
    <row r="1211" spans="1:11" s="671" customFormat="1">
      <c r="A1211" s="676">
        <v>34</v>
      </c>
      <c r="B1211" s="568"/>
      <c r="C1211" s="586"/>
      <c r="D1211" s="647"/>
      <c r="E1211" s="535"/>
      <c r="F1211" s="616"/>
      <c r="G1211" s="535"/>
      <c r="H1211" s="569">
        <f>ROUND(F1211*G1211,4)</f>
        <v>0</v>
      </c>
      <c r="I1211" s="614"/>
      <c r="J1211" s="681"/>
    </row>
    <row r="1212" spans="1:11" s="671" customFormat="1">
      <c r="A1212" s="676">
        <v>34</v>
      </c>
      <c r="B1212" s="571" t="s">
        <v>1202</v>
      </c>
      <c r="C1212" s="796"/>
      <c r="D1212" s="617">
        <v>0</v>
      </c>
      <c r="E1212" s="536"/>
      <c r="F1212" s="616">
        <f>ROUND(E1212*D1212,3)</f>
        <v>0</v>
      </c>
      <c r="G1212" s="536">
        <v>0</v>
      </c>
      <c r="H1212" s="572">
        <f>ROUND(SUM(H1205:H1211),4)</f>
        <v>7.8579999999999997</v>
      </c>
      <c r="I1212" s="614"/>
      <c r="J1212" s="681"/>
    </row>
    <row r="1213" spans="1:11" s="671" customFormat="1">
      <c r="A1213" s="676"/>
      <c r="B1213" s="573" t="s">
        <v>493</v>
      </c>
      <c r="C1213" s="587"/>
      <c r="D1213" s="588"/>
      <c r="E1213" s="576"/>
      <c r="F1213" s="577"/>
      <c r="G1213" s="578"/>
      <c r="H1213" s="579"/>
      <c r="I1213" s="614"/>
      <c r="J1213" s="681"/>
    </row>
    <row r="1214" spans="1:11" s="671" customFormat="1">
      <c r="A1214" s="676"/>
      <c r="B1214" s="580" t="s">
        <v>1133</v>
      </c>
      <c r="C1214" s="581"/>
      <c r="D1214" s="649"/>
      <c r="E1214" s="583" t="s">
        <v>1600</v>
      </c>
      <c r="F1214" s="583" t="s">
        <v>1302</v>
      </c>
      <c r="G1214" s="583" t="s">
        <v>960</v>
      </c>
      <c r="H1214" s="585" t="s">
        <v>1485</v>
      </c>
      <c r="I1214" s="614"/>
      <c r="J1214" s="681">
        <v>90</v>
      </c>
    </row>
    <row r="1215" spans="1:11" s="671" customFormat="1">
      <c r="A1215" s="676"/>
      <c r="B1215" s="566"/>
      <c r="C1215" s="567"/>
      <c r="D1215" s="589"/>
      <c r="E1215" s="590"/>
      <c r="F1215" s="527" t="s">
        <v>499</v>
      </c>
      <c r="G1215" s="528" t="s">
        <v>500</v>
      </c>
      <c r="H1215" s="529" t="s">
        <v>501</v>
      </c>
      <c r="I1215" s="614"/>
      <c r="J1215" s="681"/>
    </row>
    <row r="1216" spans="1:11" s="671" customFormat="1">
      <c r="A1216" s="623">
        <v>1600</v>
      </c>
      <c r="B1216" s="658" t="s">
        <v>1923</v>
      </c>
      <c r="C1216" s="591"/>
      <c r="D1216" s="592"/>
      <c r="E1216" s="677" t="s">
        <v>59</v>
      </c>
      <c r="F1216" s="679">
        <v>1</v>
      </c>
      <c r="G1216" s="535">
        <v>100</v>
      </c>
      <c r="H1216" s="593">
        <f>ROUND(F1216*G1216,4)</f>
        <v>100</v>
      </c>
      <c r="I1216" s="614"/>
      <c r="J1216" s="681">
        <v>2.4</v>
      </c>
      <c r="K1216" s="671">
        <v>0.65</v>
      </c>
    </row>
    <row r="1217" spans="1:12" s="671" customFormat="1">
      <c r="A1217" s="623">
        <v>1600</v>
      </c>
      <c r="B1217" s="658">
        <f>INDEX(MATERIALES!$D$5:$D$1604,A1217)</f>
        <v>0</v>
      </c>
      <c r="C1217" s="591"/>
      <c r="D1217" s="592"/>
      <c r="E1217" s="677">
        <f>INDEX([2]MATERIALES!$E$5:$E$1604,A1217)</f>
        <v>0</v>
      </c>
      <c r="F1217" s="679"/>
      <c r="G1217" s="535">
        <f>INDEX([2]MATERIALES!$F$5:$F$1604,A1217)</f>
        <v>0</v>
      </c>
      <c r="H1217" s="593">
        <f>ROUND(F1217*G1217,4)</f>
        <v>0</v>
      </c>
      <c r="I1217" s="614"/>
      <c r="J1217" s="681"/>
      <c r="K1217" s="671">
        <f>+J1216*K1216</f>
        <v>1.56</v>
      </c>
      <c r="L1217" s="671">
        <v>90</v>
      </c>
    </row>
    <row r="1218" spans="1:12" s="671" customFormat="1">
      <c r="A1218" s="623">
        <v>1600</v>
      </c>
      <c r="B1218" s="658"/>
      <c r="C1218" s="591"/>
      <c r="D1218" s="592"/>
      <c r="E1218" s="677"/>
      <c r="F1218" s="679"/>
      <c r="G1218" s="535"/>
      <c r="H1218" s="593">
        <f>ROUND(F1218*G1218,4)</f>
        <v>0</v>
      </c>
      <c r="I1218" s="614"/>
      <c r="J1218" s="681"/>
      <c r="K1218" s="671">
        <v>1</v>
      </c>
      <c r="L1218" s="671">
        <f>+K1218*L1217</f>
        <v>90</v>
      </c>
    </row>
    <row r="1219" spans="1:12" s="671" customFormat="1">
      <c r="A1219" s="623">
        <v>1600</v>
      </c>
      <c r="B1219" s="658"/>
      <c r="C1219" s="591"/>
      <c r="D1219" s="592"/>
      <c r="E1219" s="677"/>
      <c r="F1219" s="679"/>
      <c r="G1219" s="535"/>
      <c r="H1219" s="593">
        <f>ROUND(F1219*G1219,4)</f>
        <v>0</v>
      </c>
      <c r="I1219" s="614"/>
      <c r="J1219" s="681"/>
      <c r="L1219" s="671">
        <f>+L1218/K1217</f>
        <v>57.692307692307693</v>
      </c>
    </row>
    <row r="1220" spans="1:12" s="671" customFormat="1">
      <c r="A1220" s="623">
        <v>1600</v>
      </c>
      <c r="B1220" s="658"/>
      <c r="C1220" s="591"/>
      <c r="D1220" s="592"/>
      <c r="E1220" s="677"/>
      <c r="F1220" s="679"/>
      <c r="G1220" s="535"/>
      <c r="H1220" s="593">
        <f>ROUND(F1220*G1220,4)</f>
        <v>0</v>
      </c>
      <c r="I1220" s="614"/>
      <c r="J1220" s="681"/>
    </row>
    <row r="1221" spans="1:12" s="671" customFormat="1" ht="13.5" customHeight="1">
      <c r="A1221" s="623">
        <v>1600</v>
      </c>
      <c r="B1221" s="658"/>
      <c r="C1221" s="591"/>
      <c r="D1221" s="592"/>
      <c r="E1221" s="677"/>
      <c r="F1221" s="679"/>
      <c r="G1221" s="535"/>
      <c r="H1221" s="593">
        <f>ROUND(F1221*G1221,3)</f>
        <v>0</v>
      </c>
      <c r="I1221" s="614"/>
      <c r="J1221" s="681"/>
    </row>
    <row r="1222" spans="1:12" s="671" customFormat="1">
      <c r="A1222" s="623">
        <v>1600</v>
      </c>
      <c r="B1222" s="658">
        <f>INDEX(MATERIALES!$D$5:$D$1604,A1222)</f>
        <v>0</v>
      </c>
      <c r="C1222" s="591"/>
      <c r="D1222" s="592"/>
      <c r="E1222" s="677">
        <f>INDEX([2]MATERIALES!$E$5:$E$1604,A1222)</f>
        <v>0</v>
      </c>
      <c r="F1222" s="679"/>
      <c r="G1222" s="535">
        <f>INDEX([2]MATERIALES!$F$5:$F$1604,A1222)</f>
        <v>0</v>
      </c>
      <c r="H1222" s="593">
        <f>ROUND(F1222*G1222,3)</f>
        <v>0</v>
      </c>
      <c r="I1222" s="614"/>
      <c r="J1222" s="681"/>
    </row>
    <row r="1223" spans="1:12" s="671" customFormat="1">
      <c r="A1223" s="623">
        <v>1600</v>
      </c>
      <c r="B1223" s="658">
        <f>INDEX(MATERIALES!$D$5:$D$1604,A1223)</f>
        <v>0</v>
      </c>
      <c r="C1223" s="591"/>
      <c r="D1223" s="592"/>
      <c r="E1223" s="677">
        <f>INDEX([2]MATERIALES!$E$5:$E$1604,A1223)</f>
        <v>0</v>
      </c>
      <c r="F1223" s="679"/>
      <c r="G1223" s="535">
        <f>INDEX([2]MATERIALES!$F$5:$F$1604,A1223)</f>
        <v>0</v>
      </c>
      <c r="H1223" s="593">
        <f>ROUND(F1223*G1223,3)</f>
        <v>0</v>
      </c>
      <c r="I1223" s="614"/>
      <c r="J1223" s="681"/>
    </row>
    <row r="1224" spans="1:12" s="671" customFormat="1">
      <c r="A1224" s="623">
        <v>1600</v>
      </c>
      <c r="B1224" s="658">
        <f>INDEX(MATERIALES!$D$5:$D$1604,A1224)</f>
        <v>0</v>
      </c>
      <c r="C1224" s="591"/>
      <c r="D1224" s="592"/>
      <c r="E1224" s="677">
        <f>INDEX([2]MATERIALES!$E$5:$E$1604,A1224)</f>
        <v>0</v>
      </c>
      <c r="F1224" s="679"/>
      <c r="G1224" s="535">
        <f>INDEX([2]MATERIALES!$F$5:$F$1604,A1224)</f>
        <v>0</v>
      </c>
      <c r="H1224" s="593">
        <f>ROUND(F1224*G1224,3)</f>
        <v>0</v>
      </c>
      <c r="I1224" s="614"/>
      <c r="J1224" s="681"/>
    </row>
    <row r="1225" spans="1:12" s="671" customFormat="1">
      <c r="A1225" s="623">
        <v>1600</v>
      </c>
      <c r="B1225" s="658">
        <f>INDEX(MATERIALES!$D$5:$D$1604,A1225)</f>
        <v>0</v>
      </c>
      <c r="C1225" s="591"/>
      <c r="D1225" s="592"/>
      <c r="E1225" s="677">
        <f>INDEX([2]MATERIALES!$E$5:$E$1604,A1225)</f>
        <v>0</v>
      </c>
      <c r="F1225" s="679"/>
      <c r="G1225" s="535">
        <f>INDEX([2]MATERIALES!$F$5:$F$1604,A1225)</f>
        <v>0</v>
      </c>
      <c r="H1225" s="593">
        <f>ROUND(F1225*G1225,3)</f>
        <v>0</v>
      </c>
      <c r="I1225" s="614"/>
      <c r="J1225" s="681"/>
    </row>
    <row r="1226" spans="1:12" s="671" customFormat="1">
      <c r="A1226" s="676"/>
      <c r="B1226" s="571" t="s">
        <v>1349</v>
      </c>
      <c r="C1226" s="796"/>
      <c r="D1226" s="594">
        <v>0</v>
      </c>
      <c r="E1226" s="677"/>
      <c r="F1226" s="672"/>
      <c r="G1226" s="536">
        <v>0</v>
      </c>
      <c r="H1226" s="572">
        <f>ROUND(SUM(H1216:H1225),4)</f>
        <v>100</v>
      </c>
      <c r="I1226" s="614"/>
      <c r="J1226" s="681"/>
    </row>
    <row r="1227" spans="1:12" s="671" customFormat="1">
      <c r="A1227" s="676"/>
      <c r="B1227" s="573" t="s">
        <v>494</v>
      </c>
      <c r="C1227" s="587"/>
      <c r="D1227" s="588"/>
      <c r="E1227" s="576"/>
      <c r="F1227" s="577"/>
      <c r="G1227" s="578"/>
      <c r="H1227" s="579"/>
      <c r="I1227" s="614"/>
      <c r="J1227" s="681"/>
    </row>
    <row r="1228" spans="1:12" s="671" customFormat="1">
      <c r="A1228" s="676"/>
      <c r="B1228" s="580" t="s">
        <v>1133</v>
      </c>
      <c r="C1228" s="581"/>
      <c r="D1228" s="649"/>
      <c r="E1228" s="582" t="s">
        <v>1600</v>
      </c>
      <c r="F1228" s="582" t="s">
        <v>1302</v>
      </c>
      <c r="G1228" s="582" t="s">
        <v>1596</v>
      </c>
      <c r="H1228" s="585" t="s">
        <v>1485</v>
      </c>
      <c r="I1228" s="614"/>
      <c r="J1228" s="681"/>
    </row>
    <row r="1229" spans="1:12" s="671" customFormat="1">
      <c r="A1229" s="676"/>
      <c r="B1229" s="566"/>
      <c r="C1229" s="567"/>
      <c r="D1229" s="589"/>
      <c r="E1229" s="595"/>
      <c r="F1229" s="539" t="s">
        <v>499</v>
      </c>
      <c r="G1229" s="526" t="s">
        <v>500</v>
      </c>
      <c r="H1229" s="529" t="s">
        <v>501</v>
      </c>
      <c r="I1229" s="614"/>
      <c r="J1229" s="681"/>
    </row>
    <row r="1230" spans="1:12" s="671" customFormat="1">
      <c r="A1230" s="676">
        <v>19</v>
      </c>
      <c r="B1230" s="540" t="str">
        <f>INDEX('MANO DE OBRA'!$C$41:$C$60,A1230)</f>
        <v>transporte varios</v>
      </c>
      <c r="C1230" s="521"/>
      <c r="D1230" s="541"/>
      <c r="E1230" s="645" t="s">
        <v>429</v>
      </c>
      <c r="F1230" s="542">
        <v>1</v>
      </c>
      <c r="G1230" s="542">
        <v>0.25</v>
      </c>
      <c r="H1230" s="460">
        <f>F1230*G1230</f>
        <v>0.25</v>
      </c>
      <c r="I1230" s="614"/>
      <c r="J1230" s="681"/>
    </row>
    <row r="1231" spans="1:12" s="671" customFormat="1">
      <c r="A1231" s="676">
        <v>20</v>
      </c>
      <c r="B1231" s="540">
        <f>INDEX('MANO DE OBRA'!$C$41:$C$60,A1231)</f>
        <v>0</v>
      </c>
      <c r="C1231" s="521"/>
      <c r="D1231" s="541"/>
      <c r="E1231" s="531">
        <f>INDEX('MANO DE OBRA'!$B$41:$B$60,A1231)</f>
        <v>0</v>
      </c>
      <c r="F1231" s="542"/>
      <c r="G1231" s="542">
        <f>INDEX('MANO DE OBRA'!$F$41:$F$60,A1231)</f>
        <v>0</v>
      </c>
      <c r="H1231" s="543">
        <f>ROUND(F1231*G1231,3)</f>
        <v>0</v>
      </c>
      <c r="I1231" s="614"/>
      <c r="J1231" s="681"/>
    </row>
    <row r="1232" spans="1:12" s="671" customFormat="1">
      <c r="A1232" s="676">
        <v>20</v>
      </c>
      <c r="B1232" s="540">
        <f>INDEX('MANO DE OBRA'!$C$41:$C$60,A1232)</f>
        <v>0</v>
      </c>
      <c r="C1232" s="521"/>
      <c r="D1232" s="541"/>
      <c r="E1232" s="531">
        <f>INDEX('MANO DE OBRA'!$B$41:$B$60,A1232)</f>
        <v>0</v>
      </c>
      <c r="F1232" s="542">
        <f>+F1224</f>
        <v>0</v>
      </c>
      <c r="G1232" s="542"/>
      <c r="H1232" s="543">
        <f>ROUND(F1232*G1232,3)</f>
        <v>0</v>
      </c>
      <c r="I1232" s="614"/>
      <c r="J1232" s="681"/>
    </row>
    <row r="1233" spans="1:10" s="671" customFormat="1">
      <c r="A1233" s="680"/>
      <c r="B1233" s="571" t="s">
        <v>1350</v>
      </c>
      <c r="C1233" s="597"/>
      <c r="D1233" s="659"/>
      <c r="E1233" s="598"/>
      <c r="F1233" s="599"/>
      <c r="G1233" s="590"/>
      <c r="H1233" s="572">
        <f>ROUND(SUM(H1230:H1232),4)</f>
        <v>0.25</v>
      </c>
      <c r="I1233" s="614"/>
      <c r="J1233" s="681"/>
    </row>
    <row r="1234" spans="1:10" s="671" customFormat="1">
      <c r="A1234" s="680"/>
      <c r="B1234" s="554"/>
      <c r="C1234" s="554"/>
      <c r="D1234" s="596"/>
      <c r="E1234" s="600" t="s">
        <v>495</v>
      </c>
      <c r="F1234" s="601"/>
      <c r="G1234" s="601"/>
      <c r="H1234" s="602">
        <f>ROUND(SUM(H1233,H1226,H1212,H1201),4)</f>
        <v>108.501</v>
      </c>
      <c r="I1234" s="614"/>
      <c r="J1234" s="681"/>
    </row>
    <row r="1235" spans="1:10" s="671" customFormat="1">
      <c r="A1235" s="680"/>
      <c r="B1235" s="554"/>
      <c r="C1235" s="554"/>
      <c r="D1235" s="596"/>
      <c r="E1235" s="603" t="s">
        <v>177</v>
      </c>
      <c r="F1235" s="604"/>
      <c r="G1235" s="660">
        <f>(FORMATO!$C$37)</f>
        <v>0.2</v>
      </c>
      <c r="H1235" s="602">
        <f>ROUND(H1234*G1235,4)</f>
        <v>21.700199999999999</v>
      </c>
      <c r="I1235" s="614"/>
      <c r="J1235" s="681"/>
    </row>
    <row r="1236" spans="1:10" s="671" customFormat="1">
      <c r="A1236" s="680"/>
      <c r="B1236" s="554"/>
      <c r="C1236" s="554"/>
      <c r="D1236" s="596"/>
      <c r="E1236" s="603" t="s">
        <v>178</v>
      </c>
      <c r="F1236" s="604"/>
      <c r="G1236" s="605"/>
      <c r="H1236" s="606"/>
      <c r="I1236" s="614"/>
      <c r="J1236" s="681"/>
    </row>
    <row r="1237" spans="1:10" s="671" customFormat="1">
      <c r="A1237" s="680"/>
      <c r="B1237" s="554"/>
      <c r="C1237" s="554"/>
      <c r="D1237" s="596"/>
      <c r="E1237" s="603" t="s">
        <v>496</v>
      </c>
      <c r="F1237" s="607"/>
      <c r="G1237" s="607"/>
      <c r="H1237" s="606">
        <f>ROUND(SUM(H1234:H1235),4)</f>
        <v>130.2012</v>
      </c>
      <c r="I1237" s="614"/>
      <c r="J1237" s="681"/>
    </row>
    <row r="1238" spans="1:10" s="671" customFormat="1" ht="16.2" thickBot="1">
      <c r="A1238" s="680"/>
      <c r="B1238" s="796" t="str">
        <f>(FORMATO!$C$8)</f>
        <v>PAJAN, AGOSTO DE 2025</v>
      </c>
      <c r="C1238" s="554"/>
      <c r="D1238" s="596"/>
      <c r="E1238" s="544" t="str">
        <f>+FORMATO!$J$18</f>
        <v>PRECIO SIN IVA</v>
      </c>
      <c r="F1238" s="545"/>
      <c r="G1238" s="545" t="s">
        <v>504</v>
      </c>
      <c r="H1238" s="613">
        <f>ROUND(H1237,2)</f>
        <v>130.19999999999999</v>
      </c>
      <c r="I1238" s="614"/>
      <c r="J1238" s="681"/>
    </row>
    <row r="1239" spans="1:10" s="671" customFormat="1" ht="16.2" thickTop="1">
      <c r="A1239" s="680"/>
      <c r="B1239" s="754"/>
      <c r="C1239" s="554"/>
      <c r="D1239" s="666"/>
      <c r="E1239" s="664"/>
      <c r="F1239" s="663"/>
      <c r="G1239" s="663"/>
      <c r="H1239" s="665"/>
      <c r="I1239" s="614"/>
      <c r="J1239" s="681"/>
    </row>
    <row r="1240" spans="1:10" s="671" customFormat="1" ht="15.6">
      <c r="A1240" s="680"/>
      <c r="B1240" s="754"/>
      <c r="C1240" s="554"/>
      <c r="D1240" s="666"/>
      <c r="E1240" s="664"/>
      <c r="F1240" s="663"/>
      <c r="G1240" s="663"/>
      <c r="H1240" s="665"/>
      <c r="I1240" s="614"/>
      <c r="J1240" s="681"/>
    </row>
    <row r="1241" spans="1:10" s="671" customFormat="1">
      <c r="A1241" s="546"/>
      <c r="B1241" s="754"/>
      <c r="C1241" s="653"/>
      <c r="D1241" s="654"/>
      <c r="E1241" s="655"/>
      <c r="F1241" s="655"/>
      <c r="G1241" s="655"/>
      <c r="H1241" s="611"/>
      <c r="I1241" s="614"/>
      <c r="J1241" s="641"/>
    </row>
    <row r="1242" spans="1:10" s="671" customFormat="1">
      <c r="A1242" s="546"/>
      <c r="B1242" s="870"/>
      <c r="C1242" s="870"/>
      <c r="D1242" s="870"/>
      <c r="E1242" s="870"/>
      <c r="F1242" s="870"/>
      <c r="G1242" s="870"/>
      <c r="H1242" s="870"/>
      <c r="I1242" s="614"/>
      <c r="J1242" s="681"/>
    </row>
    <row r="1243" spans="1:10" s="671" customFormat="1">
      <c r="A1243" s="553"/>
      <c r="B1243" s="517"/>
      <c r="C1243" s="517"/>
      <c r="D1243" s="520"/>
      <c r="E1243" s="517"/>
      <c r="F1243" s="517"/>
      <c r="G1243" s="517"/>
      <c r="H1243" s="518"/>
      <c r="I1243" s="614"/>
      <c r="J1243" s="681"/>
    </row>
    <row r="1244" spans="1:10" s="681" customFormat="1" ht="17.399999999999999">
      <c r="A1244" s="680"/>
      <c r="B1244" s="680"/>
      <c r="C1244" s="871" t="s">
        <v>1891</v>
      </c>
      <c r="D1244" s="871"/>
      <c r="E1244" s="871"/>
      <c r="F1244" s="871"/>
      <c r="G1244" s="871"/>
      <c r="H1244" s="680"/>
      <c r="I1244" s="669"/>
    </row>
    <row r="1245" spans="1:10" s="671" customFormat="1" ht="17.399999999999999">
      <c r="A1245" s="680"/>
      <c r="B1245" s="554"/>
      <c r="C1245" s="872" t="s">
        <v>1892</v>
      </c>
      <c r="D1245" s="872"/>
      <c r="E1245" s="872"/>
      <c r="F1245" s="872"/>
      <c r="G1245" s="872"/>
      <c r="H1245" s="680"/>
      <c r="I1245" s="614"/>
      <c r="J1245" s="681"/>
    </row>
    <row r="1246" spans="1:10" s="671" customFormat="1" ht="14.4">
      <c r="A1246" s="680"/>
      <c r="B1246" s="554"/>
      <c r="C1246" s="873"/>
      <c r="D1246" s="873"/>
      <c r="E1246" s="873"/>
      <c r="F1246" s="873"/>
      <c r="G1246" s="873"/>
      <c r="H1246" s="680"/>
      <c r="I1246" s="614"/>
      <c r="J1246" s="681"/>
    </row>
    <row r="1247" spans="1:10" s="671" customFormat="1" ht="13.8" thickBot="1">
      <c r="A1247" s="680"/>
      <c r="B1247" s="554"/>
      <c r="C1247" s="554"/>
      <c r="D1247" s="649"/>
      <c r="E1247" s="554"/>
      <c r="F1247" s="554"/>
      <c r="G1247" s="554"/>
      <c r="H1247" s="680"/>
      <c r="I1247" s="614"/>
      <c r="J1247" s="681"/>
    </row>
    <row r="1248" spans="1:10" s="671" customFormat="1" ht="13.8" thickBot="1">
      <c r="A1248" s="680"/>
      <c r="B1248" s="754"/>
      <c r="C1248" s="874" t="str">
        <f>+FORMATO!$J$13</f>
        <v>ANÁLISIS DE PRECIOS UNITARIOS</v>
      </c>
      <c r="D1248" s="875" t="s">
        <v>687</v>
      </c>
      <c r="E1248" s="875"/>
      <c r="F1248" s="875"/>
      <c r="G1248" s="675" t="str">
        <f>+FORMATO!$J$14</f>
        <v>ITEM</v>
      </c>
      <c r="H1248" s="716">
        <f>+PRESUPUESTO!A35</f>
        <v>22</v>
      </c>
      <c r="I1248" s="614"/>
      <c r="J1248" s="681"/>
    </row>
    <row r="1249" spans="1:10" s="671" customFormat="1">
      <c r="A1249" s="522"/>
      <c r="B1249" s="673" t="str">
        <f>FORMATO!$B$4</f>
        <v>RUBRO:</v>
      </c>
      <c r="C1249" s="876" t="str">
        <f>+PRESUPUESTO!B35</f>
        <v>VENTANAS DE ALUMINIO Y VIDRIO</v>
      </c>
      <c r="D1249" s="877"/>
      <c r="E1249" s="877"/>
      <c r="F1249" s="877"/>
      <c r="G1249" s="675" t="str">
        <f>+FORMATO!$J$15</f>
        <v>UNIDAD</v>
      </c>
      <c r="H1249" s="674" t="str">
        <f>+PRESUPUESTO!C35</f>
        <v>M2</v>
      </c>
      <c r="I1249" s="614"/>
      <c r="J1249" s="681"/>
    </row>
    <row r="1250" spans="1:10" s="671" customFormat="1">
      <c r="A1250" s="522"/>
      <c r="B1250" s="673" t="str">
        <f>FORMATO!$B$5</f>
        <v>ELABORADO:</v>
      </c>
      <c r="C1250" s="754">
        <f>(FORMATO!$C$5)</f>
        <v>0</v>
      </c>
      <c r="D1250" s="656"/>
      <c r="E1250" s="657"/>
      <c r="F1250" s="657"/>
      <c r="G1250" s="675" t="str">
        <f>+FORMATO!$J$16</f>
        <v>REND.</v>
      </c>
      <c r="H1250" s="642">
        <f>+ROUND(8/3.1,4)</f>
        <v>2.5806</v>
      </c>
      <c r="I1250" s="614"/>
      <c r="J1250" s="681"/>
    </row>
    <row r="1251" spans="1:10" s="671" customFormat="1">
      <c r="A1251" s="525"/>
      <c r="B1251" s="673" t="str">
        <f>FORMATO!$B$9</f>
        <v xml:space="preserve">PROYECTO: </v>
      </c>
      <c r="C1251" s="878" t="str">
        <f>(FORMATO!C9)</f>
        <v>MANTENIMIENTO INTEGRAL DE LA COMPAÑIA DE CUERPO DE BOMBERO CASCOL PERTENECIENTE AL CANTON PAJAN</v>
      </c>
      <c r="D1251" s="879"/>
      <c r="E1251" s="879"/>
      <c r="F1251" s="879"/>
      <c r="G1251" s="879"/>
      <c r="H1251" s="879"/>
      <c r="I1251" s="622">
        <f>+H1292</f>
        <v>91.12</v>
      </c>
      <c r="J1251" s="641"/>
    </row>
    <row r="1252" spans="1:10" s="671" customFormat="1" ht="13.8" thickBot="1">
      <c r="A1252" s="522"/>
      <c r="B1252" s="555" t="s">
        <v>689</v>
      </c>
      <c r="C1252" s="555"/>
      <c r="D1252" s="556"/>
      <c r="E1252" s="557"/>
      <c r="F1252" s="558"/>
      <c r="G1252" s="558"/>
      <c r="H1252" s="559"/>
      <c r="I1252" s="614"/>
      <c r="J1252" s="681"/>
    </row>
    <row r="1253" spans="1:10" s="671" customFormat="1" ht="13.8" thickTop="1">
      <c r="A1253" s="522"/>
      <c r="B1253" s="560" t="s">
        <v>1133</v>
      </c>
      <c r="C1253" s="755"/>
      <c r="D1253" s="562" t="s">
        <v>1302</v>
      </c>
      <c r="E1253" s="563" t="s">
        <v>1596</v>
      </c>
      <c r="F1253" s="678" t="s">
        <v>1597</v>
      </c>
      <c r="G1253" s="564" t="s">
        <v>1598</v>
      </c>
      <c r="H1253" s="565" t="s">
        <v>1485</v>
      </c>
      <c r="I1253" s="614"/>
      <c r="J1253" s="640"/>
    </row>
    <row r="1254" spans="1:10" s="671" customFormat="1">
      <c r="A1254" s="522"/>
      <c r="B1254" s="566"/>
      <c r="C1254" s="567"/>
      <c r="D1254" s="526" t="s">
        <v>499</v>
      </c>
      <c r="E1254" s="527" t="s">
        <v>500</v>
      </c>
      <c r="F1254" s="528" t="s">
        <v>501</v>
      </c>
      <c r="G1254" s="528" t="s">
        <v>1599</v>
      </c>
      <c r="H1254" s="529" t="s">
        <v>502</v>
      </c>
      <c r="I1254" s="614"/>
      <c r="J1254" s="681"/>
    </row>
    <row r="1255" spans="1:10" s="671" customFormat="1">
      <c r="A1255" s="676">
        <v>1600</v>
      </c>
      <c r="B1255" s="568" t="s">
        <v>1632</v>
      </c>
      <c r="C1255" s="754"/>
      <c r="D1255" s="645"/>
      <c r="E1255" s="535"/>
      <c r="F1255" s="672"/>
      <c r="G1255" s="533"/>
      <c r="H1255" s="569">
        <f>ROUND(H1270*0.05,3)</f>
        <v>1.7110000000000001</v>
      </c>
      <c r="I1255" s="614"/>
      <c r="J1255" s="681"/>
    </row>
    <row r="1256" spans="1:10" s="671" customFormat="1">
      <c r="A1256" s="676">
        <v>1600</v>
      </c>
      <c r="B1256" s="530">
        <f>INDEX(MATERIALES!$D$5:$D$1604,A1256)</f>
        <v>0</v>
      </c>
      <c r="C1256" s="521"/>
      <c r="D1256" s="531"/>
      <c r="E1256" s="532">
        <f>INDEX(MATERIALES!$F$5:$F$1604,A1256)</f>
        <v>0</v>
      </c>
      <c r="F1256" s="459">
        <f>ROUND(E1256*D1256,3)</f>
        <v>0</v>
      </c>
      <c r="G1256" s="535"/>
      <c r="H1256" s="534">
        <f>ROUND(F1256*G1256,4)</f>
        <v>0</v>
      </c>
      <c r="I1256" s="614"/>
      <c r="J1256" s="681"/>
    </row>
    <row r="1257" spans="1:10" s="671" customFormat="1">
      <c r="A1257" s="676">
        <v>1600</v>
      </c>
      <c r="B1257" s="530">
        <f>INDEX(MATERIALES!$D$5:$D$1604,A1257)</f>
        <v>0</v>
      </c>
      <c r="C1257" s="521"/>
      <c r="D1257" s="531"/>
      <c r="E1257" s="532">
        <f>INDEX(MATERIALES!$F$5:$F$1604,A1257)</f>
        <v>0</v>
      </c>
      <c r="F1257" s="459">
        <f>ROUND(E1257*D1257,3)</f>
        <v>0</v>
      </c>
      <c r="G1257" s="535"/>
      <c r="H1257" s="570">
        <f>ROUND(F1257*G1257,3)</f>
        <v>0</v>
      </c>
      <c r="I1257" s="614"/>
      <c r="J1257" s="681"/>
    </row>
    <row r="1258" spans="1:10" s="671" customFormat="1">
      <c r="A1258" s="676">
        <v>1600</v>
      </c>
      <c r="B1258" s="530">
        <f>INDEX(MATERIALES!$D$5:$D$1604,A1258)</f>
        <v>0</v>
      </c>
      <c r="C1258" s="521"/>
      <c r="D1258" s="531"/>
      <c r="E1258" s="532">
        <f>INDEX(MATERIALES!$F$5:$F$1604,A1258)</f>
        <v>0</v>
      </c>
      <c r="F1258" s="459">
        <f>ROUND(E1258*D1258,3)</f>
        <v>0</v>
      </c>
      <c r="G1258" s="535"/>
      <c r="H1258" s="570">
        <f>ROUND(F1258*G1258,3)</f>
        <v>0</v>
      </c>
      <c r="I1258" s="614"/>
      <c r="J1258" s="681"/>
    </row>
    <row r="1259" spans="1:10" s="671" customFormat="1">
      <c r="A1259" s="676">
        <v>1600</v>
      </c>
      <c r="B1259" s="571" t="s">
        <v>1348</v>
      </c>
      <c r="C1259" s="754"/>
      <c r="D1259" s="645">
        <v>0</v>
      </c>
      <c r="E1259" s="535"/>
      <c r="F1259" s="672">
        <f>ROUND(E1259*D1259,3)</f>
        <v>0</v>
      </c>
      <c r="G1259" s="536">
        <v>0</v>
      </c>
      <c r="H1259" s="572">
        <f>ROUND(SUM(H1255:H1258),2)</f>
        <v>1.71</v>
      </c>
      <c r="I1259" s="614"/>
      <c r="J1259" s="681"/>
    </row>
    <row r="1260" spans="1:10" s="671" customFormat="1">
      <c r="A1260" s="676"/>
      <c r="B1260" s="573" t="s">
        <v>1135</v>
      </c>
      <c r="C1260" s="574"/>
      <c r="D1260" s="575"/>
      <c r="E1260" s="576"/>
      <c r="F1260" s="577"/>
      <c r="G1260" s="578"/>
      <c r="H1260" s="579"/>
      <c r="I1260" s="614"/>
      <c r="J1260" s="681"/>
    </row>
    <row r="1261" spans="1:10" s="671" customFormat="1">
      <c r="A1261" s="676"/>
      <c r="B1261" s="580" t="s">
        <v>1133</v>
      </c>
      <c r="C1261" s="581"/>
      <c r="D1261" s="582" t="s">
        <v>1302</v>
      </c>
      <c r="E1261" s="583" t="s">
        <v>961</v>
      </c>
      <c r="F1261" s="583" t="s">
        <v>1597</v>
      </c>
      <c r="G1261" s="584" t="s">
        <v>1598</v>
      </c>
      <c r="H1261" s="585" t="s">
        <v>1485</v>
      </c>
      <c r="I1261" s="614"/>
      <c r="J1261" s="681"/>
    </row>
    <row r="1262" spans="1:10" s="671" customFormat="1">
      <c r="A1262" s="676"/>
      <c r="B1262" s="566"/>
      <c r="C1262" s="567"/>
      <c r="D1262" s="526" t="s">
        <v>499</v>
      </c>
      <c r="E1262" s="528" t="s">
        <v>500</v>
      </c>
      <c r="F1262" s="528" t="s">
        <v>501</v>
      </c>
      <c r="G1262" s="528" t="s">
        <v>1599</v>
      </c>
      <c r="H1262" s="529" t="s">
        <v>502</v>
      </c>
      <c r="I1262" s="614"/>
      <c r="J1262" s="681"/>
    </row>
    <row r="1263" spans="1:10" s="671" customFormat="1">
      <c r="A1263" s="676">
        <v>9</v>
      </c>
      <c r="B1263" s="568" t="str">
        <f>INDEX('[2]MANO DE OBRA'!$C$5:$C$38,A1263)</f>
        <v>Instalador  (estr.ocp. D2) cat.III</v>
      </c>
      <c r="C1263" s="586"/>
      <c r="D1263" s="646">
        <v>1</v>
      </c>
      <c r="E1263" s="537">
        <f>INDEX('MANO DE OBRA'!$F$5:$F$38,A1263)</f>
        <v>4.28</v>
      </c>
      <c r="F1263" s="616">
        <f>ROUND(E1263*D1263,4)</f>
        <v>4.28</v>
      </c>
      <c r="G1263" s="538">
        <f>+H1250</f>
        <v>2.5806</v>
      </c>
      <c r="H1263" s="569">
        <f>ROUND(F1263*G1263,3)</f>
        <v>11.045</v>
      </c>
      <c r="I1263" s="614"/>
      <c r="J1263" s="681"/>
    </row>
    <row r="1264" spans="1:10" s="671" customFormat="1">
      <c r="A1264" s="676">
        <v>1</v>
      </c>
      <c r="B1264" s="568" t="str">
        <f>INDEX('[2]MANO DE OBRA'!$C$5:$C$38,A1264)</f>
        <v>Peon  (estr.ocp. E2)</v>
      </c>
      <c r="C1264" s="586"/>
      <c r="D1264" s="646">
        <v>1</v>
      </c>
      <c r="E1264" s="532">
        <f>INDEX('MANO DE OBRA'!$F$5:$F$38,A1264)</f>
        <v>4.2300000000000004</v>
      </c>
      <c r="F1264" s="616">
        <f>ROUND(E1264*D1264,4)</f>
        <v>4.2300000000000004</v>
      </c>
      <c r="G1264" s="535">
        <f>H1250</f>
        <v>2.5806</v>
      </c>
      <c r="H1264" s="569">
        <f>ROUND(F1264*G1264,3)</f>
        <v>10.916</v>
      </c>
      <c r="I1264" s="614"/>
      <c r="J1264" s="681"/>
    </row>
    <row r="1265" spans="1:10" s="671" customFormat="1">
      <c r="A1265" s="676">
        <v>11</v>
      </c>
      <c r="B1265" s="568" t="str">
        <f>INDEX('[2]MANO DE OBRA'!$C$5:$C$38,A1265)</f>
        <v>Maestro   (estr.ocp. C1)</v>
      </c>
      <c r="C1265" s="586"/>
      <c r="D1265" s="646">
        <v>1</v>
      </c>
      <c r="E1265" s="532">
        <f>INDEX('MANO DE OBRA'!$F$5:$F$38,A1265)</f>
        <v>4.75</v>
      </c>
      <c r="F1265" s="616">
        <f>ROUND(E1265*D1265,4)</f>
        <v>4.75</v>
      </c>
      <c r="G1265" s="535">
        <f>+G1264</f>
        <v>2.5806</v>
      </c>
      <c r="H1265" s="569">
        <f>ROUND(F1265*G1265,3)</f>
        <v>12.257999999999999</v>
      </c>
      <c r="I1265" s="614"/>
      <c r="J1265" s="681"/>
    </row>
    <row r="1266" spans="1:10" s="671" customFormat="1">
      <c r="A1266" s="676">
        <v>34</v>
      </c>
      <c r="B1266" s="568">
        <f>INDEX('[2]MANO DE OBRA'!$C$5:$C$38,A1266)</f>
        <v>0</v>
      </c>
      <c r="C1266" s="586"/>
      <c r="D1266" s="646"/>
      <c r="E1266" s="532">
        <f>INDEX('MANO DE OBRA'!$F$5:$F$38,A1266)</f>
        <v>0</v>
      </c>
      <c r="F1266" s="616">
        <f>ROUND(E1266*D1266,4)</f>
        <v>0</v>
      </c>
      <c r="G1266" s="535"/>
      <c r="H1266" s="569">
        <f>ROUND(F1266*G1266,3)</f>
        <v>0</v>
      </c>
      <c r="I1266" s="614"/>
      <c r="J1266" s="681"/>
    </row>
    <row r="1267" spans="1:10" s="671" customFormat="1">
      <c r="A1267" s="676">
        <v>34</v>
      </c>
      <c r="B1267" s="568">
        <f>INDEX('[2]MANO DE OBRA'!$C$5:$C$38,A1267)</f>
        <v>0</v>
      </c>
      <c r="C1267" s="586"/>
      <c r="D1267" s="646"/>
      <c r="E1267" s="532">
        <f>INDEX('MANO DE OBRA'!$F$5:$F$38,A1267)</f>
        <v>0</v>
      </c>
      <c r="F1267" s="616">
        <f>ROUND(E1267*D1267,4)</f>
        <v>0</v>
      </c>
      <c r="G1267" s="535"/>
      <c r="H1267" s="569">
        <f>ROUND(F1267*G1267,4)</f>
        <v>0</v>
      </c>
      <c r="I1267" s="614"/>
      <c r="J1267" s="681"/>
    </row>
    <row r="1268" spans="1:10" s="671" customFormat="1">
      <c r="A1268" s="676">
        <v>34</v>
      </c>
      <c r="B1268" s="568"/>
      <c r="C1268" s="586"/>
      <c r="D1268" s="647"/>
      <c r="E1268" s="535"/>
      <c r="F1268" s="616"/>
      <c r="G1268" s="535"/>
      <c r="H1268" s="569">
        <f>ROUND(F1268*G1268,4)</f>
        <v>0</v>
      </c>
      <c r="I1268" s="614"/>
      <c r="J1268" s="681"/>
    </row>
    <row r="1269" spans="1:10" s="671" customFormat="1">
      <c r="A1269" s="676">
        <v>34</v>
      </c>
      <c r="B1269" s="568"/>
      <c r="C1269" s="586"/>
      <c r="D1269" s="647"/>
      <c r="E1269" s="535"/>
      <c r="F1269" s="616"/>
      <c r="G1269" s="535"/>
      <c r="H1269" s="569">
        <f>ROUND(F1269*G1269,4)</f>
        <v>0</v>
      </c>
      <c r="I1269" s="614"/>
      <c r="J1269" s="681"/>
    </row>
    <row r="1270" spans="1:10" s="671" customFormat="1">
      <c r="A1270" s="676">
        <v>34</v>
      </c>
      <c r="B1270" s="571" t="s">
        <v>1202</v>
      </c>
      <c r="C1270" s="754"/>
      <c r="D1270" s="617">
        <v>0</v>
      </c>
      <c r="E1270" s="536"/>
      <c r="F1270" s="616">
        <f>ROUND(E1270*D1270,3)</f>
        <v>0</v>
      </c>
      <c r="G1270" s="536">
        <v>0</v>
      </c>
      <c r="H1270" s="572">
        <f>ROUND(SUM(H1263:H1269),2)</f>
        <v>34.22</v>
      </c>
      <c r="I1270" s="614"/>
      <c r="J1270" s="681"/>
    </row>
    <row r="1271" spans="1:10" s="671" customFormat="1">
      <c r="A1271" s="676"/>
      <c r="B1271" s="573" t="s">
        <v>493</v>
      </c>
      <c r="C1271" s="587"/>
      <c r="D1271" s="588"/>
      <c r="E1271" s="576"/>
      <c r="F1271" s="577"/>
      <c r="G1271" s="578"/>
      <c r="H1271" s="579"/>
      <c r="I1271" s="614"/>
      <c r="J1271" s="681"/>
    </row>
    <row r="1272" spans="1:10" s="671" customFormat="1">
      <c r="A1272" s="676"/>
      <c r="B1272" s="580" t="s">
        <v>1133</v>
      </c>
      <c r="C1272" s="581"/>
      <c r="D1272" s="649"/>
      <c r="E1272" s="583" t="s">
        <v>1600</v>
      </c>
      <c r="F1272" s="583" t="s">
        <v>1302</v>
      </c>
      <c r="G1272" s="583" t="s">
        <v>960</v>
      </c>
      <c r="H1272" s="585" t="s">
        <v>1485</v>
      </c>
      <c r="I1272" s="614"/>
      <c r="J1272" s="681"/>
    </row>
    <row r="1273" spans="1:10" s="671" customFormat="1">
      <c r="A1273" s="676"/>
      <c r="B1273" s="566"/>
      <c r="C1273" s="567"/>
      <c r="D1273" s="589"/>
      <c r="E1273" s="590"/>
      <c r="F1273" s="527" t="s">
        <v>499</v>
      </c>
      <c r="G1273" s="528" t="s">
        <v>500</v>
      </c>
      <c r="H1273" s="529" t="s">
        <v>501</v>
      </c>
      <c r="I1273" s="614"/>
      <c r="J1273" s="681"/>
    </row>
    <row r="1274" spans="1:10" s="671" customFormat="1">
      <c r="A1274" s="623">
        <v>1600</v>
      </c>
      <c r="B1274" s="883" t="s">
        <v>1832</v>
      </c>
      <c r="C1274" s="884"/>
      <c r="D1274" s="885"/>
      <c r="E1274" s="677" t="s">
        <v>1600</v>
      </c>
      <c r="F1274" s="679">
        <v>1</v>
      </c>
      <c r="G1274" s="535">
        <v>40</v>
      </c>
      <c r="H1274" s="593">
        <f>ROUND(F1274*G1274,4)</f>
        <v>40</v>
      </c>
      <c r="I1274" s="614"/>
      <c r="J1274" s="681"/>
    </row>
    <row r="1275" spans="1:10" s="671" customFormat="1">
      <c r="A1275" s="623">
        <v>1600</v>
      </c>
      <c r="B1275" s="658">
        <f>INDEX(MATERIALES!$D$5:$D$1604,A1275)</f>
        <v>0</v>
      </c>
      <c r="C1275" s="591"/>
      <c r="D1275" s="592"/>
      <c r="E1275" s="677">
        <f>INDEX([2]MATERIALES!$E$5:$E$1604,A1275)</f>
        <v>0</v>
      </c>
      <c r="F1275" s="679"/>
      <c r="G1275" s="535">
        <f>INDEX([2]MATERIALES!$F$5:$F$1604,A1275)</f>
        <v>0</v>
      </c>
      <c r="H1275" s="593">
        <f>ROUND(F1275*G1275,4)</f>
        <v>0</v>
      </c>
      <c r="I1275" s="614"/>
      <c r="J1275" s="681"/>
    </row>
    <row r="1276" spans="1:10" s="671" customFormat="1">
      <c r="A1276" s="623">
        <v>1600</v>
      </c>
      <c r="B1276" s="658">
        <f>INDEX(MATERIALES!$D$5:$D$1604,A1276)</f>
        <v>0</v>
      </c>
      <c r="C1276" s="591"/>
      <c r="D1276" s="592"/>
      <c r="E1276" s="677">
        <f>INDEX([2]MATERIALES!$E$5:$E$1604,A1276)</f>
        <v>0</v>
      </c>
      <c r="F1276" s="679"/>
      <c r="G1276" s="535">
        <f>INDEX([2]MATERIALES!$F$5:$F$1604,A1276)</f>
        <v>0</v>
      </c>
      <c r="H1276" s="593">
        <f>ROUND(F1276*G1276,4)</f>
        <v>0</v>
      </c>
      <c r="I1276" s="614"/>
      <c r="J1276" s="681"/>
    </row>
    <row r="1277" spans="1:10" s="671" customFormat="1">
      <c r="A1277" s="623">
        <v>1600</v>
      </c>
      <c r="B1277" s="658">
        <f>INDEX(MATERIALES!$D$5:$D$1604,A1277)</f>
        <v>0</v>
      </c>
      <c r="C1277" s="591"/>
      <c r="D1277" s="592"/>
      <c r="E1277" s="677">
        <f>INDEX([2]MATERIALES!$E$5:$E$1604,A1277)</f>
        <v>0</v>
      </c>
      <c r="F1277" s="679"/>
      <c r="G1277" s="535">
        <f>INDEX([2]MATERIALES!$F$5:$F$1604,A1277)</f>
        <v>0</v>
      </c>
      <c r="H1277" s="593">
        <f>ROUND(F1277*G1277,4)</f>
        <v>0</v>
      </c>
      <c r="I1277" s="614"/>
      <c r="J1277" s="681"/>
    </row>
    <row r="1278" spans="1:10" s="671" customFormat="1">
      <c r="A1278" s="623">
        <v>1600</v>
      </c>
      <c r="B1278" s="658">
        <f>INDEX(MATERIALES!$D$5:$D$1604,A1278)</f>
        <v>0</v>
      </c>
      <c r="C1278" s="591"/>
      <c r="D1278" s="592"/>
      <c r="E1278" s="677">
        <f>INDEX([2]MATERIALES!$E$5:$E$1604,A1278)</f>
        <v>0</v>
      </c>
      <c r="F1278" s="679"/>
      <c r="G1278" s="535">
        <f>INDEX([2]MATERIALES!$F$5:$F$1604,A1278)</f>
        <v>0</v>
      </c>
      <c r="H1278" s="593">
        <f>ROUND(F1278*G1278,4)</f>
        <v>0</v>
      </c>
      <c r="I1278" s="614"/>
      <c r="J1278" s="681"/>
    </row>
    <row r="1279" spans="1:10" s="671" customFormat="1">
      <c r="A1279" s="623">
        <v>1600</v>
      </c>
      <c r="B1279" s="658">
        <f>INDEX(MATERIALES!$D$5:$D$1604,A1279)</f>
        <v>0</v>
      </c>
      <c r="C1279" s="591"/>
      <c r="D1279" s="592"/>
      <c r="E1279" s="677">
        <f>INDEX([2]MATERIALES!$E$5:$E$1604,A1279)</f>
        <v>0</v>
      </c>
      <c r="F1279" s="679"/>
      <c r="G1279" s="535">
        <f>INDEX([2]MATERIALES!$F$5:$F$1604,A1279)</f>
        <v>0</v>
      </c>
      <c r="H1279" s="593">
        <f>ROUND(F1279*G1279,3)</f>
        <v>0</v>
      </c>
      <c r="I1279" s="614"/>
      <c r="J1279" s="681"/>
    </row>
    <row r="1280" spans="1:10" s="671" customFormat="1">
      <c r="A1280" s="676"/>
      <c r="B1280" s="571" t="s">
        <v>1349</v>
      </c>
      <c r="C1280" s="754"/>
      <c r="D1280" s="594">
        <v>0</v>
      </c>
      <c r="E1280" s="677"/>
      <c r="F1280" s="672"/>
      <c r="G1280" s="536">
        <v>0</v>
      </c>
      <c r="H1280" s="572">
        <f>ROUND(SUM(H1274:H1279),4)</f>
        <v>40</v>
      </c>
      <c r="I1280" s="614"/>
      <c r="J1280" s="681"/>
    </row>
    <row r="1281" spans="1:10" s="671" customFormat="1">
      <c r="A1281" s="676"/>
      <c r="B1281" s="573" t="s">
        <v>494</v>
      </c>
      <c r="C1281" s="587"/>
      <c r="D1281" s="588"/>
      <c r="E1281" s="576"/>
      <c r="F1281" s="577"/>
      <c r="G1281" s="578"/>
      <c r="H1281" s="579"/>
      <c r="I1281" s="614"/>
      <c r="J1281" s="681"/>
    </row>
    <row r="1282" spans="1:10" s="671" customFormat="1">
      <c r="A1282" s="676"/>
      <c r="B1282" s="580" t="s">
        <v>1133</v>
      </c>
      <c r="C1282" s="581"/>
      <c r="D1282" s="649"/>
      <c r="E1282" s="582" t="s">
        <v>1600</v>
      </c>
      <c r="F1282" s="582" t="s">
        <v>1302</v>
      </c>
      <c r="G1282" s="582" t="s">
        <v>1596</v>
      </c>
      <c r="H1282" s="585" t="s">
        <v>1485</v>
      </c>
      <c r="I1282" s="614"/>
      <c r="J1282" s="681"/>
    </row>
    <row r="1283" spans="1:10" s="671" customFormat="1">
      <c r="A1283" s="676"/>
      <c r="B1283" s="566"/>
      <c r="C1283" s="567"/>
      <c r="D1283" s="589"/>
      <c r="E1283" s="595"/>
      <c r="F1283" s="539" t="s">
        <v>499</v>
      </c>
      <c r="G1283" s="526" t="s">
        <v>500</v>
      </c>
      <c r="H1283" s="529" t="s">
        <v>501</v>
      </c>
      <c r="I1283" s="614"/>
      <c r="J1283" s="681"/>
    </row>
    <row r="1284" spans="1:10" s="671" customFormat="1">
      <c r="A1284" s="676">
        <v>20</v>
      </c>
      <c r="B1284" s="540">
        <f>INDEX('MANO DE OBRA'!$C$41:$C$60,A1284)</f>
        <v>0</v>
      </c>
      <c r="C1284" s="521"/>
      <c r="D1284" s="541"/>
      <c r="E1284" s="531">
        <f>INDEX('MANO DE OBRA'!$B$41:$B$60,A1284)</f>
        <v>0</v>
      </c>
      <c r="F1284" s="542"/>
      <c r="G1284" s="542">
        <f>INDEX('MANO DE OBRA'!$F$41:$F$60,A1284)</f>
        <v>0</v>
      </c>
      <c r="H1284" s="460">
        <f>F1284*G1284</f>
        <v>0</v>
      </c>
      <c r="I1284" s="614"/>
      <c r="J1284" s="681"/>
    </row>
    <row r="1285" spans="1:10" s="671" customFormat="1">
      <c r="A1285" s="676">
        <v>20</v>
      </c>
      <c r="B1285" s="540">
        <f>INDEX('MANO DE OBRA'!$C$41:$C$60,A1285)</f>
        <v>0</v>
      </c>
      <c r="C1285" s="521"/>
      <c r="D1285" s="541"/>
      <c r="E1285" s="531">
        <f>INDEX('MANO DE OBRA'!$B$41:$B$60,A1285)</f>
        <v>0</v>
      </c>
      <c r="F1285" s="542"/>
      <c r="G1285" s="542">
        <f>INDEX('MANO DE OBRA'!$F$41:$F$60,A1285)</f>
        <v>0</v>
      </c>
      <c r="H1285" s="543">
        <f>ROUND(F1285*G1285,3)</f>
        <v>0</v>
      </c>
      <c r="I1285" s="614"/>
      <c r="J1285" s="681"/>
    </row>
    <row r="1286" spans="1:10" s="671" customFormat="1">
      <c r="A1286" s="676">
        <v>20</v>
      </c>
      <c r="B1286" s="540">
        <f>INDEX('MANO DE OBRA'!$C$41:$C$60,A1286)</f>
        <v>0</v>
      </c>
      <c r="C1286" s="521"/>
      <c r="D1286" s="541"/>
      <c r="E1286" s="531">
        <f>INDEX('MANO DE OBRA'!$B$41:$B$60,A1286)</f>
        <v>0</v>
      </c>
      <c r="F1286" s="542"/>
      <c r="G1286" s="542">
        <f>INDEX('MANO DE OBRA'!$F$41:$F$60,A1286)</f>
        <v>0</v>
      </c>
      <c r="H1286" s="543">
        <f>ROUND(F1286*G1286,3)</f>
        <v>0</v>
      </c>
      <c r="I1286" s="614"/>
      <c r="J1286" s="681"/>
    </row>
    <row r="1287" spans="1:10" s="671" customFormat="1">
      <c r="A1287" s="680"/>
      <c r="B1287" s="571" t="s">
        <v>1350</v>
      </c>
      <c r="C1287" s="597"/>
      <c r="D1287" s="659"/>
      <c r="E1287" s="598"/>
      <c r="F1287" s="599"/>
      <c r="G1287" s="590"/>
      <c r="H1287" s="572">
        <f>ROUND(SUM(H1284:H1286),4)</f>
        <v>0</v>
      </c>
      <c r="I1287" s="614"/>
      <c r="J1287" s="681"/>
    </row>
    <row r="1288" spans="1:10" s="671" customFormat="1">
      <c r="A1288" s="680"/>
      <c r="B1288" s="554"/>
      <c r="C1288" s="554"/>
      <c r="D1288" s="596"/>
      <c r="E1288" s="600" t="s">
        <v>495</v>
      </c>
      <c r="F1288" s="601"/>
      <c r="G1288" s="601"/>
      <c r="H1288" s="602">
        <f>ROUND(SUM(H1287,H1280,H1270,H1259),4)</f>
        <v>75.930000000000007</v>
      </c>
      <c r="I1288" s="614"/>
      <c r="J1288" s="681"/>
    </row>
    <row r="1289" spans="1:10" s="671" customFormat="1">
      <c r="A1289" s="680"/>
      <c r="B1289" s="554"/>
      <c r="C1289" s="554"/>
      <c r="D1289" s="596"/>
      <c r="E1289" s="603" t="s">
        <v>177</v>
      </c>
      <c r="F1289" s="604"/>
      <c r="G1289" s="660">
        <f>(FORMATO!$C$37)</f>
        <v>0.2</v>
      </c>
      <c r="H1289" s="602">
        <f>ROUND(H1288*G1289,4)</f>
        <v>15.186</v>
      </c>
      <c r="I1289" s="614"/>
      <c r="J1289" s="681"/>
    </row>
    <row r="1290" spans="1:10" s="671" customFormat="1">
      <c r="A1290" s="680"/>
      <c r="B1290" s="554"/>
      <c r="C1290" s="554"/>
      <c r="D1290" s="596"/>
      <c r="E1290" s="603" t="s">
        <v>178</v>
      </c>
      <c r="F1290" s="604"/>
      <c r="G1290" s="605"/>
      <c r="H1290" s="606"/>
      <c r="I1290" s="614"/>
      <c r="J1290" s="681"/>
    </row>
    <row r="1291" spans="1:10" s="671" customFormat="1">
      <c r="A1291" s="680"/>
      <c r="B1291" s="554"/>
      <c r="C1291" s="554"/>
      <c r="D1291" s="596"/>
      <c r="E1291" s="603" t="s">
        <v>496</v>
      </c>
      <c r="F1291" s="607"/>
      <c r="G1291" s="607"/>
      <c r="H1291" s="606">
        <f>ROUND(SUM(H1288:H1289),4)</f>
        <v>91.116</v>
      </c>
      <c r="I1291" s="614"/>
      <c r="J1291" s="681"/>
    </row>
    <row r="1292" spans="1:10" s="671" customFormat="1" ht="16.2" thickBot="1">
      <c r="A1292" s="680"/>
      <c r="B1292" s="754" t="str">
        <f>(FORMATO!$C$8)</f>
        <v>PAJAN, AGOSTO DE 2025</v>
      </c>
      <c r="C1292" s="554"/>
      <c r="D1292" s="596"/>
      <c r="E1292" s="544" t="str">
        <f>+FORMATO!$J$18</f>
        <v>PRECIO SIN IVA</v>
      </c>
      <c r="F1292" s="545"/>
      <c r="G1292" s="545" t="s">
        <v>504</v>
      </c>
      <c r="H1292" s="613">
        <f>ROUND(H1291,2)</f>
        <v>91.12</v>
      </c>
      <c r="I1292" s="614"/>
      <c r="J1292" s="681"/>
    </row>
    <row r="1293" spans="1:10" s="671" customFormat="1" ht="16.2" thickTop="1">
      <c r="A1293" s="680"/>
      <c r="B1293" s="788"/>
      <c r="C1293" s="554"/>
      <c r="D1293" s="666"/>
      <c r="E1293" s="664"/>
      <c r="F1293" s="663"/>
      <c r="G1293" s="663"/>
      <c r="H1293" s="665"/>
      <c r="I1293" s="614"/>
      <c r="J1293" s="681"/>
    </row>
    <row r="1294" spans="1:10" s="671" customFormat="1" ht="15.6">
      <c r="A1294" s="680"/>
      <c r="B1294" s="788"/>
      <c r="C1294" s="554"/>
      <c r="D1294" s="666"/>
      <c r="E1294" s="664"/>
      <c r="F1294" s="663"/>
      <c r="G1294" s="663"/>
      <c r="H1294" s="665"/>
      <c r="I1294" s="614"/>
      <c r="J1294" s="681"/>
    </row>
    <row r="1295" spans="1:10" s="671" customFormat="1" ht="15.6">
      <c r="A1295" s="680"/>
      <c r="B1295" s="788"/>
      <c r="C1295" s="554"/>
      <c r="D1295" s="666"/>
      <c r="E1295" s="664"/>
      <c r="F1295" s="663"/>
      <c r="G1295" s="663"/>
      <c r="H1295" s="665"/>
      <c r="I1295" s="614"/>
      <c r="J1295" s="681"/>
    </row>
    <row r="1296" spans="1:10" s="671" customFormat="1">
      <c r="A1296" s="546"/>
      <c r="B1296" s="788"/>
      <c r="C1296" s="653"/>
      <c r="D1296" s="654"/>
      <c r="E1296" s="655"/>
      <c r="F1296" s="655"/>
      <c r="G1296" s="655"/>
      <c r="H1296" s="611"/>
      <c r="I1296" s="614"/>
      <c r="J1296" s="641"/>
    </row>
    <row r="1297" spans="1:10" s="671" customFormat="1">
      <c r="A1297" s="546"/>
      <c r="B1297" s="870"/>
      <c r="C1297" s="870"/>
      <c r="D1297" s="870"/>
      <c r="E1297" s="870"/>
      <c r="F1297" s="870"/>
      <c r="G1297" s="870"/>
      <c r="H1297" s="870"/>
      <c r="I1297" s="614"/>
      <c r="J1297" s="681"/>
    </row>
    <row r="1298" spans="1:10" s="671" customFormat="1">
      <c r="A1298" s="553"/>
      <c r="B1298" s="517"/>
      <c r="C1298" s="517"/>
      <c r="D1298" s="520"/>
      <c r="E1298" s="517"/>
      <c r="F1298" s="517"/>
      <c r="G1298" s="517"/>
      <c r="H1298" s="518"/>
      <c r="I1298" s="614"/>
      <c r="J1298" s="681"/>
    </row>
    <row r="1299" spans="1:10" s="681" customFormat="1" ht="17.399999999999999">
      <c r="A1299" s="680"/>
      <c r="B1299" s="680"/>
      <c r="C1299" s="871" t="s">
        <v>1891</v>
      </c>
      <c r="D1299" s="871"/>
      <c r="E1299" s="871"/>
      <c r="F1299" s="871"/>
      <c r="G1299" s="871"/>
      <c r="H1299" s="680"/>
      <c r="I1299" s="669"/>
    </row>
    <row r="1300" spans="1:10" s="671" customFormat="1" ht="17.399999999999999">
      <c r="A1300" s="680"/>
      <c r="B1300" s="554"/>
      <c r="C1300" s="872" t="s">
        <v>1892</v>
      </c>
      <c r="D1300" s="872"/>
      <c r="E1300" s="872"/>
      <c r="F1300" s="872"/>
      <c r="G1300" s="872"/>
      <c r="H1300" s="680"/>
      <c r="I1300" s="614"/>
      <c r="J1300" s="681"/>
    </row>
    <row r="1301" spans="1:10" s="671" customFormat="1" ht="14.4">
      <c r="A1301" s="680"/>
      <c r="B1301" s="554"/>
      <c r="C1301" s="873"/>
      <c r="D1301" s="873"/>
      <c r="E1301" s="873"/>
      <c r="F1301" s="873"/>
      <c r="G1301" s="873"/>
      <c r="H1301" s="680"/>
      <c r="I1301" s="614"/>
      <c r="J1301" s="681"/>
    </row>
    <row r="1302" spans="1:10" s="671" customFormat="1" ht="13.8" thickBot="1">
      <c r="A1302" s="680"/>
      <c r="B1302" s="554"/>
      <c r="C1302" s="554"/>
      <c r="D1302" s="649"/>
      <c r="E1302" s="554"/>
      <c r="F1302" s="554"/>
      <c r="G1302" s="554"/>
      <c r="H1302" s="680"/>
      <c r="I1302" s="614"/>
      <c r="J1302" s="681"/>
    </row>
    <row r="1303" spans="1:10" s="671" customFormat="1" ht="13.8" thickBot="1">
      <c r="A1303" s="680"/>
      <c r="B1303" s="788"/>
      <c r="C1303" s="874" t="str">
        <f>+FORMATO!$J$13</f>
        <v>ANÁLISIS DE PRECIOS UNITARIOS</v>
      </c>
      <c r="D1303" s="875" t="s">
        <v>687</v>
      </c>
      <c r="E1303" s="875"/>
      <c r="F1303" s="875"/>
      <c r="G1303" s="675" t="str">
        <f>+FORMATO!$J$14</f>
        <v>ITEM</v>
      </c>
      <c r="H1303" s="716">
        <f>+PRESUPUESTO!A36</f>
        <v>23</v>
      </c>
      <c r="I1303" s="614"/>
      <c r="J1303" s="681"/>
    </row>
    <row r="1304" spans="1:10" s="671" customFormat="1">
      <c r="A1304" s="522"/>
      <c r="B1304" s="673" t="str">
        <f>FORMATO!$B$4</f>
        <v>RUBRO:</v>
      </c>
      <c r="C1304" s="876" t="str">
        <f>+PRESUPUESTO!B36</f>
        <v xml:space="preserve">PUNTO DE  LUZ DE 120 V </v>
      </c>
      <c r="D1304" s="877"/>
      <c r="E1304" s="877"/>
      <c r="F1304" s="877"/>
      <c r="G1304" s="675" t="str">
        <f>+FORMATO!$J$15</f>
        <v>UNIDAD</v>
      </c>
      <c r="H1304" s="674" t="str">
        <f>+PRESUPUESTO!C36</f>
        <v>PTO</v>
      </c>
      <c r="I1304" s="614"/>
      <c r="J1304" s="681"/>
    </row>
    <row r="1305" spans="1:10" s="671" customFormat="1">
      <c r="A1305" s="522"/>
      <c r="B1305" s="673" t="str">
        <f>FORMATO!$B$5</f>
        <v>ELABORADO:</v>
      </c>
      <c r="C1305" s="788">
        <f>(FORMATO!$C$5)</f>
        <v>0</v>
      </c>
      <c r="D1305" s="656"/>
      <c r="E1305" s="657"/>
      <c r="F1305" s="657"/>
      <c r="G1305" s="675" t="str">
        <f>+FORMATO!$J$16</f>
        <v>REND.</v>
      </c>
      <c r="H1305" s="642">
        <f>+ROUND(8/9.8,4)</f>
        <v>0.81630000000000003</v>
      </c>
      <c r="I1305" s="614"/>
      <c r="J1305" s="681"/>
    </row>
    <row r="1306" spans="1:10" s="671" customFormat="1">
      <c r="A1306" s="525"/>
      <c r="B1306" s="673" t="str">
        <f>FORMATO!$B$9</f>
        <v xml:space="preserve">PROYECTO: </v>
      </c>
      <c r="C1306" s="878" t="str">
        <f>(FORMATO!C$9)</f>
        <v>MANTENIMIENTO INTEGRAL DE LA COMPAÑIA DE CUERPO DE BOMBERO CASCOL PERTENECIENTE AL CANTON PAJAN</v>
      </c>
      <c r="D1306" s="879"/>
      <c r="E1306" s="879"/>
      <c r="F1306" s="879"/>
      <c r="G1306" s="879"/>
      <c r="H1306" s="879"/>
      <c r="I1306" s="622">
        <f>+H1352</f>
        <v>40</v>
      </c>
      <c r="J1306" s="641"/>
    </row>
    <row r="1307" spans="1:10" s="671" customFormat="1" ht="13.8" thickBot="1">
      <c r="A1307" s="522"/>
      <c r="B1307" s="555" t="s">
        <v>689</v>
      </c>
      <c r="C1307" s="555"/>
      <c r="D1307" s="556"/>
      <c r="E1307" s="557"/>
      <c r="F1307" s="558"/>
      <c r="G1307" s="558"/>
      <c r="H1307" s="559"/>
      <c r="I1307" s="614"/>
      <c r="J1307" s="681"/>
    </row>
    <row r="1308" spans="1:10" s="671" customFormat="1" ht="13.8" thickTop="1">
      <c r="A1308" s="522"/>
      <c r="B1308" s="560" t="s">
        <v>1133</v>
      </c>
      <c r="C1308" s="767"/>
      <c r="D1308" s="562" t="s">
        <v>1302</v>
      </c>
      <c r="E1308" s="563" t="s">
        <v>1596</v>
      </c>
      <c r="F1308" s="678" t="s">
        <v>1597</v>
      </c>
      <c r="G1308" s="564" t="s">
        <v>1598</v>
      </c>
      <c r="H1308" s="565" t="s">
        <v>1485</v>
      </c>
      <c r="I1308" s="614"/>
      <c r="J1308" s="640"/>
    </row>
    <row r="1309" spans="1:10" s="671" customFormat="1">
      <c r="A1309" s="522"/>
      <c r="B1309" s="566"/>
      <c r="C1309" s="567"/>
      <c r="D1309" s="526" t="s">
        <v>499</v>
      </c>
      <c r="E1309" s="527" t="s">
        <v>500</v>
      </c>
      <c r="F1309" s="528" t="s">
        <v>501</v>
      </c>
      <c r="G1309" s="528" t="s">
        <v>1599</v>
      </c>
      <c r="H1309" s="529" t="s">
        <v>502</v>
      </c>
      <c r="I1309" s="614"/>
      <c r="J1309" s="681"/>
    </row>
    <row r="1310" spans="1:10" s="671" customFormat="1">
      <c r="A1310" s="676">
        <v>1600</v>
      </c>
      <c r="B1310" s="568" t="s">
        <v>1632</v>
      </c>
      <c r="C1310" s="788"/>
      <c r="D1310" s="645"/>
      <c r="E1310" s="535"/>
      <c r="F1310" s="672"/>
      <c r="G1310" s="533"/>
      <c r="H1310" s="569">
        <f>ROUND(H1325*0.05,3)</f>
        <v>0.54100000000000004</v>
      </c>
      <c r="I1310" s="614"/>
      <c r="J1310" s="681"/>
    </row>
    <row r="1311" spans="1:10" s="671" customFormat="1">
      <c r="A1311" s="676">
        <v>1600</v>
      </c>
      <c r="B1311" s="530">
        <f>INDEX(MATERIALES!$D$5:$D$1604,A1311)</f>
        <v>0</v>
      </c>
      <c r="C1311" s="521"/>
      <c r="D1311" s="531"/>
      <c r="E1311" s="532">
        <f>INDEX(MATERIALES!$F$5:$F$1604,A1311)</f>
        <v>0</v>
      </c>
      <c r="F1311" s="459">
        <f>ROUND(E1311*D1311,3)</f>
        <v>0</v>
      </c>
      <c r="G1311" s="535"/>
      <c r="H1311" s="534">
        <f>ROUND(F1311*G1311,4)</f>
        <v>0</v>
      </c>
      <c r="I1311" s="614"/>
      <c r="J1311" s="681"/>
    </row>
    <row r="1312" spans="1:10" s="671" customFormat="1">
      <c r="A1312" s="676">
        <v>1600</v>
      </c>
      <c r="B1312" s="530">
        <f>INDEX(MATERIALES!$D$5:$D$1604,A1312)</f>
        <v>0</v>
      </c>
      <c r="C1312" s="521"/>
      <c r="D1312" s="531"/>
      <c r="E1312" s="532">
        <f>INDEX(MATERIALES!$F$5:$F$1604,A1312)</f>
        <v>0</v>
      </c>
      <c r="F1312" s="459">
        <f>ROUND(E1312*D1312,3)</f>
        <v>0</v>
      </c>
      <c r="G1312" s="535"/>
      <c r="H1312" s="570">
        <f>ROUND(F1312*G1312,3)</f>
        <v>0</v>
      </c>
      <c r="I1312" s="614"/>
      <c r="J1312" s="681"/>
    </row>
    <row r="1313" spans="1:10" s="671" customFormat="1">
      <c r="A1313" s="676">
        <v>1600</v>
      </c>
      <c r="B1313" s="530">
        <f>INDEX(MATERIALES!$D$5:$D$1604,A1313)</f>
        <v>0</v>
      </c>
      <c r="C1313" s="521"/>
      <c r="D1313" s="531"/>
      <c r="E1313" s="532">
        <f>INDEX(MATERIALES!$F$5:$F$1604,A1313)</f>
        <v>0</v>
      </c>
      <c r="F1313" s="459">
        <f>ROUND(E1313*D1313,3)</f>
        <v>0</v>
      </c>
      <c r="G1313" s="535"/>
      <c r="H1313" s="570">
        <f>ROUND(F1313*G1313,3)</f>
        <v>0</v>
      </c>
      <c r="I1313" s="614"/>
      <c r="J1313" s="681"/>
    </row>
    <row r="1314" spans="1:10" s="671" customFormat="1">
      <c r="A1314" s="676">
        <v>1600</v>
      </c>
      <c r="B1314" s="571" t="s">
        <v>1348</v>
      </c>
      <c r="C1314" s="788"/>
      <c r="D1314" s="645">
        <v>0</v>
      </c>
      <c r="E1314" s="535"/>
      <c r="F1314" s="672">
        <f>ROUND(E1314*D1314,3)</f>
        <v>0</v>
      </c>
      <c r="G1314" s="536">
        <v>0</v>
      </c>
      <c r="H1314" s="572">
        <f>ROUND(SUM(H1310:H1313),2)</f>
        <v>0.54</v>
      </c>
      <c r="I1314" s="614"/>
      <c r="J1314" s="681"/>
    </row>
    <row r="1315" spans="1:10" s="671" customFormat="1">
      <c r="A1315" s="676"/>
      <c r="B1315" s="573" t="s">
        <v>1135</v>
      </c>
      <c r="C1315" s="574"/>
      <c r="D1315" s="575"/>
      <c r="E1315" s="576"/>
      <c r="F1315" s="577"/>
      <c r="G1315" s="578"/>
      <c r="H1315" s="579"/>
      <c r="I1315" s="614"/>
      <c r="J1315" s="681"/>
    </row>
    <row r="1316" spans="1:10" s="671" customFormat="1">
      <c r="A1316" s="676"/>
      <c r="B1316" s="580" t="s">
        <v>1133</v>
      </c>
      <c r="C1316" s="581"/>
      <c r="D1316" s="582" t="s">
        <v>1302</v>
      </c>
      <c r="E1316" s="583" t="s">
        <v>961</v>
      </c>
      <c r="F1316" s="583" t="s">
        <v>1597</v>
      </c>
      <c r="G1316" s="584" t="s">
        <v>1598</v>
      </c>
      <c r="H1316" s="585" t="s">
        <v>1485</v>
      </c>
      <c r="I1316" s="614"/>
      <c r="J1316" s="681"/>
    </row>
    <row r="1317" spans="1:10" s="671" customFormat="1">
      <c r="A1317" s="676"/>
      <c r="B1317" s="566"/>
      <c r="C1317" s="567"/>
      <c r="D1317" s="526" t="s">
        <v>499</v>
      </c>
      <c r="E1317" s="528" t="s">
        <v>500</v>
      </c>
      <c r="F1317" s="528" t="s">
        <v>501</v>
      </c>
      <c r="G1317" s="528" t="s">
        <v>1599</v>
      </c>
      <c r="H1317" s="529" t="s">
        <v>502</v>
      </c>
      <c r="I1317" s="614"/>
      <c r="J1317" s="681"/>
    </row>
    <row r="1318" spans="1:10" s="671" customFormat="1">
      <c r="A1318" s="676">
        <v>7</v>
      </c>
      <c r="B1318" s="568" t="str">
        <f>INDEX('[2]MANO DE OBRA'!$C$5:$C$38,A1318)</f>
        <v>Electricista  (estr.ocp. D2) cat.III</v>
      </c>
      <c r="C1318" s="586"/>
      <c r="D1318" s="646">
        <v>1</v>
      </c>
      <c r="E1318" s="537">
        <f>INDEX('MANO DE OBRA'!$F$5:$F$38,A1318)</f>
        <v>4.28</v>
      </c>
      <c r="F1318" s="616">
        <f>ROUND(E1318*D1318,4)</f>
        <v>4.28</v>
      </c>
      <c r="G1318" s="538">
        <f>+H1305</f>
        <v>0.81630000000000003</v>
      </c>
      <c r="H1318" s="569">
        <f>ROUND(F1318*G1318,3)</f>
        <v>3.4940000000000002</v>
      </c>
      <c r="I1318" s="614"/>
      <c r="J1318" s="681"/>
    </row>
    <row r="1319" spans="1:10" s="671" customFormat="1">
      <c r="A1319" s="676">
        <v>1</v>
      </c>
      <c r="B1319" s="568" t="str">
        <f>INDEX('[2]MANO DE OBRA'!$C$5:$C$38,A1319)</f>
        <v>Peon  (estr.ocp. E2)</v>
      </c>
      <c r="C1319" s="586"/>
      <c r="D1319" s="646">
        <v>1</v>
      </c>
      <c r="E1319" s="532">
        <f>INDEX('MANO DE OBRA'!$F$5:$F$38,A1319)</f>
        <v>4.2300000000000004</v>
      </c>
      <c r="F1319" s="616">
        <f>ROUND(E1319*D1319,4)</f>
        <v>4.2300000000000004</v>
      </c>
      <c r="G1319" s="535">
        <f>H1305</f>
        <v>0.81630000000000003</v>
      </c>
      <c r="H1319" s="569">
        <f>ROUND(F1319*G1319,3)</f>
        <v>3.4529999999999998</v>
      </c>
      <c r="I1319" s="614"/>
      <c r="J1319" s="681"/>
    </row>
    <row r="1320" spans="1:10" s="671" customFormat="1">
      <c r="A1320" s="676">
        <v>11</v>
      </c>
      <c r="B1320" s="568" t="str">
        <f>INDEX('[2]MANO DE OBRA'!$C$5:$C$38,A1320)</f>
        <v>Maestro   (estr.ocp. C1)</v>
      </c>
      <c r="C1320" s="586"/>
      <c r="D1320" s="646">
        <v>1</v>
      </c>
      <c r="E1320" s="532">
        <f>INDEX('MANO DE OBRA'!$F$5:$F$38,A1320)</f>
        <v>4.75</v>
      </c>
      <c r="F1320" s="616">
        <f>ROUND(E1320*D1320,4)</f>
        <v>4.75</v>
      </c>
      <c r="G1320" s="535">
        <f>+G1319</f>
        <v>0.81630000000000003</v>
      </c>
      <c r="H1320" s="569">
        <f>ROUND(F1320*G1320,3)</f>
        <v>3.8769999999999998</v>
      </c>
      <c r="I1320" s="614"/>
      <c r="J1320" s="681"/>
    </row>
    <row r="1321" spans="1:10" s="671" customFormat="1">
      <c r="A1321" s="676">
        <v>34</v>
      </c>
      <c r="B1321" s="568">
        <f>INDEX('[2]MANO DE OBRA'!$C$5:$C$38,A1321)</f>
        <v>0</v>
      </c>
      <c r="C1321" s="586"/>
      <c r="D1321" s="646"/>
      <c r="E1321" s="532">
        <f>INDEX('MANO DE OBRA'!$F$5:$F$38,A1321)</f>
        <v>0</v>
      </c>
      <c r="F1321" s="616">
        <f>ROUND(E1321*D1321,4)</f>
        <v>0</v>
      </c>
      <c r="G1321" s="535"/>
      <c r="H1321" s="569">
        <f>ROUND(F1321*G1321,3)</f>
        <v>0</v>
      </c>
      <c r="I1321" s="614"/>
      <c r="J1321" s="681"/>
    </row>
    <row r="1322" spans="1:10" s="671" customFormat="1">
      <c r="A1322" s="676">
        <v>34</v>
      </c>
      <c r="B1322" s="568">
        <f>INDEX('[2]MANO DE OBRA'!$C$5:$C$38,A1322)</f>
        <v>0</v>
      </c>
      <c r="C1322" s="586"/>
      <c r="D1322" s="646"/>
      <c r="E1322" s="532">
        <f>INDEX('MANO DE OBRA'!$F$5:$F$38,A1322)</f>
        <v>0</v>
      </c>
      <c r="F1322" s="616">
        <f>ROUND(E1322*D1322,4)</f>
        <v>0</v>
      </c>
      <c r="G1322" s="535"/>
      <c r="H1322" s="569">
        <f>ROUND(F1322*G1322,4)</f>
        <v>0</v>
      </c>
      <c r="I1322" s="614"/>
      <c r="J1322" s="681"/>
    </row>
    <row r="1323" spans="1:10" s="671" customFormat="1">
      <c r="A1323" s="676">
        <v>34</v>
      </c>
      <c r="B1323" s="568"/>
      <c r="C1323" s="586"/>
      <c r="D1323" s="647"/>
      <c r="E1323" s="535"/>
      <c r="F1323" s="616"/>
      <c r="G1323" s="535"/>
      <c r="H1323" s="569">
        <f>ROUND(F1323*G1323,4)</f>
        <v>0</v>
      </c>
      <c r="I1323" s="614"/>
      <c r="J1323" s="681"/>
    </row>
    <row r="1324" spans="1:10" s="671" customFormat="1">
      <c r="A1324" s="676">
        <v>34</v>
      </c>
      <c r="B1324" s="568"/>
      <c r="C1324" s="586"/>
      <c r="D1324" s="647"/>
      <c r="E1324" s="535"/>
      <c r="F1324" s="616"/>
      <c r="G1324" s="535"/>
      <c r="H1324" s="569">
        <f>ROUND(F1324*G1324,4)</f>
        <v>0</v>
      </c>
      <c r="I1324" s="614"/>
      <c r="J1324" s="681"/>
    </row>
    <row r="1325" spans="1:10" s="671" customFormat="1">
      <c r="A1325" s="676">
        <v>34</v>
      </c>
      <c r="B1325" s="571" t="s">
        <v>1202</v>
      </c>
      <c r="C1325" s="788"/>
      <c r="D1325" s="617">
        <v>0</v>
      </c>
      <c r="E1325" s="536"/>
      <c r="F1325" s="616">
        <f>ROUND(E1325*D1325,3)</f>
        <v>0</v>
      </c>
      <c r="G1325" s="536">
        <v>0</v>
      </c>
      <c r="H1325" s="572">
        <f>ROUND(SUM(H1318:H1324),2)</f>
        <v>10.82</v>
      </c>
      <c r="I1325" s="614"/>
      <c r="J1325" s="681"/>
    </row>
    <row r="1326" spans="1:10" s="671" customFormat="1">
      <c r="A1326" s="676"/>
      <c r="B1326" s="573" t="s">
        <v>493</v>
      </c>
      <c r="C1326" s="587"/>
      <c r="D1326" s="588"/>
      <c r="E1326" s="576"/>
      <c r="F1326" s="577"/>
      <c r="G1326" s="578"/>
      <c r="H1326" s="579"/>
      <c r="I1326" s="614"/>
      <c r="J1326" s="681"/>
    </row>
    <row r="1327" spans="1:10" s="671" customFormat="1">
      <c r="A1327" s="676"/>
      <c r="B1327" s="580" t="s">
        <v>1133</v>
      </c>
      <c r="C1327" s="581"/>
      <c r="D1327" s="649"/>
      <c r="E1327" s="583" t="s">
        <v>1600</v>
      </c>
      <c r="F1327" s="583" t="s">
        <v>1302</v>
      </c>
      <c r="G1327" s="583" t="s">
        <v>960</v>
      </c>
      <c r="H1327" s="585" t="s">
        <v>1485</v>
      </c>
      <c r="I1327" s="614"/>
      <c r="J1327" s="681"/>
    </row>
    <row r="1328" spans="1:10" s="671" customFormat="1">
      <c r="A1328" s="676"/>
      <c r="B1328" s="566"/>
      <c r="C1328" s="567"/>
      <c r="D1328" s="589"/>
      <c r="E1328" s="590"/>
      <c r="F1328" s="527" t="s">
        <v>499</v>
      </c>
      <c r="G1328" s="528" t="s">
        <v>500</v>
      </c>
      <c r="H1328" s="529" t="s">
        <v>501</v>
      </c>
      <c r="I1328" s="614"/>
      <c r="J1328" s="681"/>
    </row>
    <row r="1329" spans="1:10" s="671" customFormat="1">
      <c r="A1329" s="676">
        <v>1193</v>
      </c>
      <c r="B1329" s="658" t="str">
        <f>INDEX(MATERIALES!$D$5:$D$1604,A1329)</f>
        <v xml:space="preserve">Tubo conduit liviano 1/2"     </v>
      </c>
      <c r="C1329" s="591"/>
      <c r="D1329" s="592"/>
      <c r="E1329" s="677" t="str">
        <f>INDEX([2]MATERIALES!$E$5:$E$1604,A1329)</f>
        <v>m</v>
      </c>
      <c r="F1329" s="679">
        <v>10</v>
      </c>
      <c r="G1329" s="535">
        <f>INDEX([2]MATERIALES!$F$5:$F$1604,A1329)</f>
        <v>1.25</v>
      </c>
      <c r="H1329" s="593">
        <f t="shared" ref="H1329:H1335" si="7">ROUND(F1329*G1329,4)</f>
        <v>12.5</v>
      </c>
      <c r="I1329" s="614"/>
      <c r="J1329" s="681"/>
    </row>
    <row r="1330" spans="1:10" s="671" customFormat="1">
      <c r="A1330" s="676">
        <v>1021</v>
      </c>
      <c r="B1330" s="658" t="str">
        <f>INDEX(MATERIALES!$D$5:$D$1604,A1330)</f>
        <v>Alambre Cu TW #12 AWG</v>
      </c>
      <c r="C1330" s="591"/>
      <c r="D1330" s="592"/>
      <c r="E1330" s="677" t="str">
        <f>INDEX([2]MATERIALES!$E$5:$E$1604,A1330)</f>
        <v>m</v>
      </c>
      <c r="F1330" s="679">
        <v>10</v>
      </c>
      <c r="G1330" s="535">
        <f>INDEX([2]MATERIALES!$F$5:$F$1604,A1330)</f>
        <v>0.56999999999999995</v>
      </c>
      <c r="H1330" s="593">
        <f t="shared" si="7"/>
        <v>5.7</v>
      </c>
      <c r="I1330" s="614"/>
      <c r="J1330" s="681"/>
    </row>
    <row r="1331" spans="1:10" s="671" customFormat="1">
      <c r="A1331" s="676">
        <v>1125</v>
      </c>
      <c r="B1331" s="658" t="str">
        <f>INDEX(MATERIALES!$D$5:$D$1604,A1331)</f>
        <v>Cinta aislante (20 m)</v>
      </c>
      <c r="C1331" s="591"/>
      <c r="D1331" s="592"/>
      <c r="E1331" s="677" t="str">
        <f>INDEX([2]MATERIALES!$E$5:$E$1604,A1331)</f>
        <v>rll</v>
      </c>
      <c r="F1331" s="679">
        <v>0.03</v>
      </c>
      <c r="G1331" s="535">
        <f>INDEX([2]MATERIALES!$F$5:$F$1604,A1331)</f>
        <v>0.77</v>
      </c>
      <c r="H1331" s="593">
        <f t="shared" si="7"/>
        <v>2.3099999999999999E-2</v>
      </c>
      <c r="I1331" s="614"/>
      <c r="J1331" s="681"/>
    </row>
    <row r="1332" spans="1:10" s="671" customFormat="1">
      <c r="A1332" s="676">
        <v>1060</v>
      </c>
      <c r="B1332" s="658" t="str">
        <f>INDEX(MATERIALES!$D$5:$D$1604,A1332)</f>
        <v>Conector EMT de 1/2"</v>
      </c>
      <c r="C1332" s="591"/>
      <c r="D1332" s="592"/>
      <c r="E1332" s="677" t="str">
        <f>INDEX([2]MATERIALES!$E$5:$E$1604,A1332)</f>
        <v>u</v>
      </c>
      <c r="F1332" s="679">
        <v>2</v>
      </c>
      <c r="G1332" s="535">
        <f>INDEX([2]MATERIALES!$F$5:$F$1604,A1332)</f>
        <v>0.22</v>
      </c>
      <c r="H1332" s="593">
        <f t="shared" si="7"/>
        <v>0.44</v>
      </c>
      <c r="I1332" s="614"/>
      <c r="J1332" s="681"/>
    </row>
    <row r="1333" spans="1:10" s="671" customFormat="1">
      <c r="A1333" s="676">
        <v>1080</v>
      </c>
      <c r="B1333" s="658" t="str">
        <f>INDEX(MATERIALES!$D$5:$D$1604,A1333)</f>
        <v>Interruptor  sencillo</v>
      </c>
      <c r="C1333" s="591"/>
      <c r="D1333" s="592"/>
      <c r="E1333" s="677" t="str">
        <f>INDEX([2]MATERIALES!$E$5:$E$1604,A1333)</f>
        <v>u</v>
      </c>
      <c r="F1333" s="679">
        <v>1</v>
      </c>
      <c r="G1333" s="535">
        <f>INDEX([2]MATERIALES!$F$5:$F$1604,A1333)</f>
        <v>2.2999999999999998</v>
      </c>
      <c r="H1333" s="593">
        <f t="shared" si="7"/>
        <v>2.2999999999999998</v>
      </c>
      <c r="I1333" s="614"/>
      <c r="J1333" s="681"/>
    </row>
    <row r="1334" spans="1:10" s="671" customFormat="1" ht="12.75" customHeight="1">
      <c r="A1334" s="623">
        <v>1054</v>
      </c>
      <c r="B1334" s="658" t="str">
        <f>INDEX(MATERIALES!$D$5:$D$1604,A1334)</f>
        <v>Caja rectagular baja nacional</v>
      </c>
      <c r="C1334" s="591"/>
      <c r="D1334" s="592"/>
      <c r="E1334" s="677" t="str">
        <f>INDEX([2]MATERIALES!$E$5:$E$1604,A1334)</f>
        <v>u</v>
      </c>
      <c r="F1334" s="679">
        <v>1</v>
      </c>
      <c r="G1334" s="535">
        <f>INDEX([2]MATERIALES!$F$5:$F$1604,A1334)</f>
        <v>0.49</v>
      </c>
      <c r="H1334" s="593">
        <f t="shared" si="7"/>
        <v>0.49</v>
      </c>
      <c r="I1334" s="614"/>
      <c r="J1334" s="681"/>
    </row>
    <row r="1335" spans="1:10" s="671" customFormat="1">
      <c r="A1335" s="623">
        <v>560</v>
      </c>
      <c r="B1335" s="658" t="str">
        <f>INDEX(MATERIALES!$D$5:$D$1604,A1335)</f>
        <v>Alambre recocido #18</v>
      </c>
      <c r="C1335" s="591"/>
      <c r="D1335" s="592"/>
      <c r="E1335" s="677" t="str">
        <f>INDEX([2]MATERIALES!$E$5:$E$1604,A1335)</f>
        <v>Kg</v>
      </c>
      <c r="F1335" s="679">
        <v>0.1</v>
      </c>
      <c r="G1335" s="535">
        <f>INDEX([2]MATERIALES!$F$5:$F$1604,A1335)</f>
        <v>2.4</v>
      </c>
      <c r="H1335" s="593">
        <f t="shared" si="7"/>
        <v>0.24</v>
      </c>
      <c r="I1335" s="614"/>
      <c r="J1335" s="681"/>
    </row>
    <row r="1336" spans="1:10" s="671" customFormat="1">
      <c r="A1336" s="623">
        <v>1052</v>
      </c>
      <c r="B1336" s="658" t="str">
        <f>INDEX(MATERIALES!$D$5:$D$1604,A1336)</f>
        <v>Caja octogonal pequeña nacional</v>
      </c>
      <c r="C1336" s="591"/>
      <c r="D1336" s="592"/>
      <c r="E1336" s="677" t="str">
        <f>INDEX([2]MATERIALES!$E$5:$E$1604,A1336)</f>
        <v>u</v>
      </c>
      <c r="F1336" s="679">
        <v>1</v>
      </c>
      <c r="G1336" s="535">
        <f>INDEX([2]MATERIALES!$F$5:$F$1604,A1336)</f>
        <v>0.28000000000000003</v>
      </c>
      <c r="H1336" s="593">
        <f>ROUND(F1336*G1336,4)</f>
        <v>0.28000000000000003</v>
      </c>
      <c r="I1336" s="614"/>
      <c r="J1336" s="681"/>
    </row>
    <row r="1337" spans="1:10" s="671" customFormat="1">
      <c r="A1337" s="623">
        <v>1600</v>
      </c>
      <c r="B1337" s="658">
        <f>INDEX(MATERIALES!$D$5:$D$1604,A1337)</f>
        <v>0</v>
      </c>
      <c r="C1337" s="591"/>
      <c r="D1337" s="592"/>
      <c r="E1337" s="677">
        <f>INDEX([2]MATERIALES!$E$5:$E$1604,A1337)</f>
        <v>0</v>
      </c>
      <c r="F1337" s="679"/>
      <c r="G1337" s="535">
        <f>INDEX([2]MATERIALES!$F$5:$F$1604,A1337)</f>
        <v>0</v>
      </c>
      <c r="H1337" s="593">
        <f>ROUND(F1337*G1337,4)</f>
        <v>0</v>
      </c>
      <c r="I1337" s="614"/>
      <c r="J1337" s="681"/>
    </row>
    <row r="1338" spans="1:10" s="671" customFormat="1">
      <c r="A1338" s="623">
        <v>1600</v>
      </c>
      <c r="B1338" s="658">
        <f>INDEX(MATERIALES!$D$5:$D$1604,A1338)</f>
        <v>0</v>
      </c>
      <c r="C1338" s="591"/>
      <c r="D1338" s="592"/>
      <c r="E1338" s="677">
        <f>INDEX([2]MATERIALES!$E$5:$E$1604,A1338)</f>
        <v>0</v>
      </c>
      <c r="F1338" s="679"/>
      <c r="G1338" s="535">
        <f>INDEX([2]MATERIALES!$F$5:$F$1604,A1338)</f>
        <v>0</v>
      </c>
      <c r="H1338" s="593">
        <f>ROUND(F1338*G1338,4)</f>
        <v>0</v>
      </c>
      <c r="I1338" s="614"/>
      <c r="J1338" s="681"/>
    </row>
    <row r="1339" spans="1:10" s="671" customFormat="1">
      <c r="A1339" s="623">
        <v>1600</v>
      </c>
      <c r="B1339" s="658">
        <f>INDEX(MATERIALES!$D$5:$D$1604,A1339)</f>
        <v>0</v>
      </c>
      <c r="C1339" s="591"/>
      <c r="D1339" s="592"/>
      <c r="E1339" s="677">
        <f>INDEX([2]MATERIALES!$E$5:$E$1604,A1339)</f>
        <v>0</v>
      </c>
      <c r="F1339" s="679"/>
      <c r="G1339" s="535">
        <f>INDEX([2]MATERIALES!$F$5:$F$1604,A1339)</f>
        <v>0</v>
      </c>
      <c r="H1339" s="593">
        <f>ROUND(F1339*G1339,3)</f>
        <v>0</v>
      </c>
      <c r="I1339" s="614"/>
      <c r="J1339" s="681"/>
    </row>
    <row r="1340" spans="1:10" s="671" customFormat="1">
      <c r="A1340" s="676"/>
      <c r="B1340" s="571" t="s">
        <v>1349</v>
      </c>
      <c r="C1340" s="788"/>
      <c r="D1340" s="594">
        <v>0</v>
      </c>
      <c r="E1340" s="677"/>
      <c r="F1340" s="672"/>
      <c r="G1340" s="536">
        <v>0</v>
      </c>
      <c r="H1340" s="572">
        <f>ROUND(SUM(H1329:H1339),4)</f>
        <v>21.973099999999999</v>
      </c>
      <c r="I1340" s="614"/>
      <c r="J1340" s="681"/>
    </row>
    <row r="1341" spans="1:10" s="671" customFormat="1">
      <c r="A1341" s="676"/>
      <c r="B1341" s="573" t="s">
        <v>494</v>
      </c>
      <c r="C1341" s="587"/>
      <c r="D1341" s="588"/>
      <c r="E1341" s="576"/>
      <c r="F1341" s="577"/>
      <c r="G1341" s="578"/>
      <c r="H1341" s="579"/>
      <c r="I1341" s="614"/>
      <c r="J1341" s="681"/>
    </row>
    <row r="1342" spans="1:10" s="671" customFormat="1">
      <c r="A1342" s="676"/>
      <c r="B1342" s="580" t="s">
        <v>1133</v>
      </c>
      <c r="C1342" s="581"/>
      <c r="D1342" s="649"/>
      <c r="E1342" s="582" t="s">
        <v>1600</v>
      </c>
      <c r="F1342" s="582" t="s">
        <v>1302</v>
      </c>
      <c r="G1342" s="582" t="s">
        <v>1596</v>
      </c>
      <c r="H1342" s="585" t="s">
        <v>1485</v>
      </c>
      <c r="I1342" s="614"/>
      <c r="J1342" s="681"/>
    </row>
    <row r="1343" spans="1:10" s="671" customFormat="1">
      <c r="A1343" s="676"/>
      <c r="B1343" s="566"/>
      <c r="C1343" s="567"/>
      <c r="D1343" s="589"/>
      <c r="E1343" s="595"/>
      <c r="F1343" s="539" t="s">
        <v>499</v>
      </c>
      <c r="G1343" s="526" t="s">
        <v>500</v>
      </c>
      <c r="H1343" s="529" t="s">
        <v>501</v>
      </c>
      <c r="I1343" s="614"/>
      <c r="J1343" s="681"/>
    </row>
    <row r="1344" spans="1:10" s="671" customFormat="1">
      <c r="A1344" s="676">
        <v>20</v>
      </c>
      <c r="B1344" s="540">
        <f>INDEX('MANO DE OBRA'!$C$41:$C$60,A1344)</f>
        <v>0</v>
      </c>
      <c r="C1344" s="521"/>
      <c r="D1344" s="541"/>
      <c r="E1344" s="531">
        <f>INDEX('MANO DE OBRA'!$B$41:$B$60,A1344)</f>
        <v>0</v>
      </c>
      <c r="F1344" s="542"/>
      <c r="G1344" s="542">
        <f>INDEX('MANO DE OBRA'!$F$41:$F$60,A1344)</f>
        <v>0</v>
      </c>
      <c r="H1344" s="460">
        <f>F1344*G1344</f>
        <v>0</v>
      </c>
      <c r="I1344" s="614"/>
      <c r="J1344" s="681"/>
    </row>
    <row r="1345" spans="1:10" s="671" customFormat="1">
      <c r="A1345" s="676">
        <v>20</v>
      </c>
      <c r="B1345" s="540">
        <f>INDEX('MANO DE OBRA'!$C$41:$C$60,A1345)</f>
        <v>0</v>
      </c>
      <c r="C1345" s="521"/>
      <c r="D1345" s="541"/>
      <c r="E1345" s="531">
        <f>INDEX('MANO DE OBRA'!$B$41:$B$60,A1345)</f>
        <v>0</v>
      </c>
      <c r="F1345" s="542"/>
      <c r="G1345" s="542">
        <f>INDEX('MANO DE OBRA'!$F$41:$F$60,A1345)</f>
        <v>0</v>
      </c>
      <c r="H1345" s="543">
        <f>ROUND(F1345*G1345,3)</f>
        <v>0</v>
      </c>
      <c r="I1345" s="614"/>
      <c r="J1345" s="681"/>
    </row>
    <row r="1346" spans="1:10" s="671" customFormat="1">
      <c r="A1346" s="676">
        <v>20</v>
      </c>
      <c r="B1346" s="540">
        <f>INDEX('MANO DE OBRA'!$C$41:$C$60,A1346)</f>
        <v>0</v>
      </c>
      <c r="C1346" s="521"/>
      <c r="D1346" s="541"/>
      <c r="E1346" s="531">
        <f>INDEX('MANO DE OBRA'!$B$41:$B$60,A1346)</f>
        <v>0</v>
      </c>
      <c r="F1346" s="542"/>
      <c r="G1346" s="542">
        <f>INDEX('MANO DE OBRA'!$F$41:$F$60,A1346)</f>
        <v>0</v>
      </c>
      <c r="H1346" s="543">
        <f>ROUND(F1346*G1346,3)</f>
        <v>0</v>
      </c>
      <c r="I1346" s="614"/>
      <c r="J1346" s="681"/>
    </row>
    <row r="1347" spans="1:10" s="671" customFormat="1">
      <c r="A1347" s="680"/>
      <c r="B1347" s="571" t="s">
        <v>1350</v>
      </c>
      <c r="C1347" s="597"/>
      <c r="D1347" s="659"/>
      <c r="E1347" s="598"/>
      <c r="F1347" s="599"/>
      <c r="G1347" s="590"/>
      <c r="H1347" s="572">
        <f>ROUND(SUM(H1344:H1346),4)</f>
        <v>0</v>
      </c>
      <c r="I1347" s="614"/>
      <c r="J1347" s="681"/>
    </row>
    <row r="1348" spans="1:10" s="671" customFormat="1">
      <c r="A1348" s="680"/>
      <c r="B1348" s="554"/>
      <c r="C1348" s="554"/>
      <c r="D1348" s="596"/>
      <c r="E1348" s="600" t="s">
        <v>495</v>
      </c>
      <c r="F1348" s="601"/>
      <c r="G1348" s="601"/>
      <c r="H1348" s="602">
        <f>ROUND(SUM(H1347,H1340,H1325,H1314),4)</f>
        <v>33.333100000000002</v>
      </c>
      <c r="I1348" s="614"/>
      <c r="J1348" s="681"/>
    </row>
    <row r="1349" spans="1:10" s="671" customFormat="1">
      <c r="A1349" s="680"/>
      <c r="B1349" s="554"/>
      <c r="C1349" s="554"/>
      <c r="D1349" s="596"/>
      <c r="E1349" s="603" t="s">
        <v>177</v>
      </c>
      <c r="F1349" s="604"/>
      <c r="G1349" s="660">
        <f>(FORMATO!$C$37)</f>
        <v>0.2</v>
      </c>
      <c r="H1349" s="602">
        <f>ROUND(H1348*G1349,4)</f>
        <v>6.6665999999999999</v>
      </c>
      <c r="I1349" s="614"/>
      <c r="J1349" s="681"/>
    </row>
    <row r="1350" spans="1:10" s="671" customFormat="1">
      <c r="A1350" s="680"/>
      <c r="B1350" s="554"/>
      <c r="C1350" s="554"/>
      <c r="D1350" s="596"/>
      <c r="E1350" s="603" t="s">
        <v>178</v>
      </c>
      <c r="F1350" s="604"/>
      <c r="G1350" s="605"/>
      <c r="H1350" s="606"/>
      <c r="I1350" s="614"/>
      <c r="J1350" s="681"/>
    </row>
    <row r="1351" spans="1:10" s="671" customFormat="1">
      <c r="A1351" s="680"/>
      <c r="B1351" s="554"/>
      <c r="C1351" s="554"/>
      <c r="D1351" s="596"/>
      <c r="E1351" s="603" t="s">
        <v>496</v>
      </c>
      <c r="F1351" s="607"/>
      <c r="G1351" s="607"/>
      <c r="H1351" s="606">
        <f>ROUND(SUM(H1348:H1349),4)</f>
        <v>39.999699999999997</v>
      </c>
      <c r="I1351" s="614"/>
      <c r="J1351" s="681"/>
    </row>
    <row r="1352" spans="1:10" s="671" customFormat="1" ht="16.2" thickBot="1">
      <c r="A1352" s="680"/>
      <c r="B1352" s="788" t="str">
        <f>(FORMATO!$C$8)</f>
        <v>PAJAN, AGOSTO DE 2025</v>
      </c>
      <c r="C1352" s="554"/>
      <c r="D1352" s="596"/>
      <c r="E1352" s="544" t="str">
        <f>+FORMATO!$J$18</f>
        <v>PRECIO SIN IVA</v>
      </c>
      <c r="F1352" s="545"/>
      <c r="G1352" s="545" t="s">
        <v>504</v>
      </c>
      <c r="H1352" s="613">
        <f>ROUND(H1351,2)</f>
        <v>40</v>
      </c>
      <c r="I1352" s="614"/>
      <c r="J1352" s="681"/>
    </row>
    <row r="1353" spans="1:10" s="671" customFormat="1" ht="16.2" thickTop="1">
      <c r="A1353" s="680"/>
      <c r="B1353" s="796"/>
      <c r="C1353" s="554"/>
      <c r="D1353" s="666"/>
      <c r="E1353" s="664"/>
      <c r="F1353" s="663"/>
      <c r="G1353" s="663"/>
      <c r="H1353" s="665"/>
      <c r="I1353" s="614"/>
      <c r="J1353" s="681"/>
    </row>
    <row r="1354" spans="1:10" s="681" customFormat="1" ht="15.6">
      <c r="A1354" s="680"/>
      <c r="B1354" s="591"/>
      <c r="C1354" s="680"/>
      <c r="D1354" s="629"/>
      <c r="E1354" s="667"/>
      <c r="F1354" s="668"/>
      <c r="G1354" s="668"/>
      <c r="H1354" s="665"/>
      <c r="I1354" s="669"/>
    </row>
    <row r="1355" spans="1:10" s="681" customFormat="1">
      <c r="A1355" s="546"/>
      <c r="B1355" s="591"/>
      <c r="C1355" s="701"/>
      <c r="D1355" s="702"/>
      <c r="E1355" s="703"/>
      <c r="F1355" s="703"/>
      <c r="G1355" s="703"/>
      <c r="H1355" s="611"/>
      <c r="I1355" s="669"/>
      <c r="J1355" s="641"/>
    </row>
    <row r="1356" spans="1:10" s="681" customFormat="1">
      <c r="A1356" s="546"/>
      <c r="B1356" s="887"/>
      <c r="C1356" s="887"/>
      <c r="D1356" s="887"/>
      <c r="E1356" s="887"/>
      <c r="F1356" s="887"/>
      <c r="G1356" s="887"/>
      <c r="H1356" s="887"/>
      <c r="I1356" s="669"/>
    </row>
    <row r="1357" spans="1:10" s="681" customFormat="1">
      <c r="A1357" s="553"/>
      <c r="B1357" s="518"/>
      <c r="C1357" s="518"/>
      <c r="D1357" s="851"/>
      <c r="E1357" s="518"/>
      <c r="F1357" s="518"/>
      <c r="G1357" s="518"/>
      <c r="H1357" s="518"/>
      <c r="I1357" s="669"/>
    </row>
    <row r="1358" spans="1:10" s="681" customFormat="1" ht="17.399999999999999">
      <c r="A1358" s="680"/>
      <c r="B1358" s="680"/>
      <c r="C1358" s="871" t="s">
        <v>1891</v>
      </c>
      <c r="D1358" s="871"/>
      <c r="E1358" s="871"/>
      <c r="F1358" s="871"/>
      <c r="G1358" s="871"/>
      <c r="H1358" s="680"/>
      <c r="I1358" s="669"/>
    </row>
    <row r="1359" spans="1:10" s="671" customFormat="1" ht="17.399999999999999">
      <c r="A1359" s="680"/>
      <c r="B1359" s="554"/>
      <c r="C1359" s="872" t="s">
        <v>1892</v>
      </c>
      <c r="D1359" s="872"/>
      <c r="E1359" s="872"/>
      <c r="F1359" s="872"/>
      <c r="G1359" s="872"/>
      <c r="H1359" s="680"/>
      <c r="I1359" s="614"/>
      <c r="J1359" s="681"/>
    </row>
    <row r="1360" spans="1:10" s="671" customFormat="1" ht="14.4">
      <c r="A1360" s="680"/>
      <c r="B1360" s="554"/>
      <c r="C1360" s="873"/>
      <c r="D1360" s="873"/>
      <c r="E1360" s="873"/>
      <c r="F1360" s="873"/>
      <c r="G1360" s="873"/>
      <c r="H1360" s="680"/>
      <c r="I1360" s="614"/>
      <c r="J1360" s="681"/>
    </row>
    <row r="1361" spans="1:10" s="671" customFormat="1" ht="13.8" thickBot="1">
      <c r="A1361" s="680"/>
      <c r="B1361" s="554"/>
      <c r="C1361" s="554"/>
      <c r="D1361" s="649"/>
      <c r="E1361" s="554"/>
      <c r="F1361" s="554"/>
      <c r="G1361" s="554"/>
      <c r="H1361" s="680"/>
      <c r="I1361" s="614"/>
      <c r="J1361" s="681"/>
    </row>
    <row r="1362" spans="1:10" s="671" customFormat="1" ht="13.8" thickBot="1">
      <c r="A1362" s="680"/>
      <c r="B1362" s="796"/>
      <c r="C1362" s="874" t="str">
        <f>+FORMATO!$J$13</f>
        <v>ANÁLISIS DE PRECIOS UNITARIOS</v>
      </c>
      <c r="D1362" s="875" t="s">
        <v>687</v>
      </c>
      <c r="E1362" s="875"/>
      <c r="F1362" s="875"/>
      <c r="G1362" s="675" t="str">
        <f>+FORMATO!$J$14</f>
        <v>ITEM</v>
      </c>
      <c r="H1362" s="716">
        <f>+PRESUPUESTO!A37</f>
        <v>24</v>
      </c>
      <c r="I1362" s="614"/>
      <c r="J1362" s="681"/>
    </row>
    <row r="1363" spans="1:10" s="671" customFormat="1">
      <c r="A1363" s="522"/>
      <c r="B1363" s="673" t="str">
        <f>FORMATO!$B$4</f>
        <v>RUBRO:</v>
      </c>
      <c r="C1363" s="876" t="str">
        <f>+PRESUPUESTO!B37</f>
        <v xml:space="preserve">SUMINISTRO E INSTALACION DE LUMINARIA LED </v>
      </c>
      <c r="D1363" s="877"/>
      <c r="E1363" s="877"/>
      <c r="F1363" s="877"/>
      <c r="G1363" s="675" t="str">
        <f>+FORMATO!$J$15</f>
        <v>UNIDAD</v>
      </c>
      <c r="H1363" s="674" t="str">
        <f>+PRESUPUESTO!C37</f>
        <v>U</v>
      </c>
      <c r="I1363" s="614"/>
      <c r="J1363" s="681"/>
    </row>
    <row r="1364" spans="1:10" s="671" customFormat="1">
      <c r="A1364" s="522"/>
      <c r="B1364" s="673" t="str">
        <f>FORMATO!$B$5</f>
        <v>ELABORADO:</v>
      </c>
      <c r="C1364" s="796">
        <f>(FORMATO!$C$5)</f>
        <v>0</v>
      </c>
      <c r="D1364" s="656"/>
      <c r="E1364" s="657"/>
      <c r="F1364" s="657"/>
      <c r="G1364" s="675" t="str">
        <f>+FORMATO!$J$16</f>
        <v>REND.</v>
      </c>
      <c r="H1364" s="642">
        <f>+ROUND(8/55.7,4)</f>
        <v>0.14360000000000001</v>
      </c>
      <c r="I1364" s="614"/>
      <c r="J1364" s="681"/>
    </row>
    <row r="1365" spans="1:10" s="671" customFormat="1">
      <c r="A1365" s="525"/>
      <c r="B1365" s="673" t="str">
        <f>FORMATO!$B$9</f>
        <v xml:space="preserve">PROYECTO: </v>
      </c>
      <c r="C1365" s="878" t="str">
        <f>(FORMATO!C$9)</f>
        <v>MANTENIMIENTO INTEGRAL DE LA COMPAÑIA DE CUERPO DE BOMBERO CASCOL PERTENECIENTE AL CANTON PAJAN</v>
      </c>
      <c r="D1365" s="879"/>
      <c r="E1365" s="879"/>
      <c r="F1365" s="879"/>
      <c r="G1365" s="879"/>
      <c r="H1365" s="879"/>
      <c r="I1365" s="622">
        <f>+H1409</f>
        <v>30</v>
      </c>
      <c r="J1365" s="641"/>
    </row>
    <row r="1366" spans="1:10" s="671" customFormat="1" ht="13.8" thickBot="1">
      <c r="A1366" s="522"/>
      <c r="B1366" s="555" t="s">
        <v>689</v>
      </c>
      <c r="C1366" s="555"/>
      <c r="D1366" s="556"/>
      <c r="E1366" s="557"/>
      <c r="F1366" s="558"/>
      <c r="G1366" s="558"/>
      <c r="H1366" s="559"/>
      <c r="I1366" s="614"/>
      <c r="J1366" s="681"/>
    </row>
    <row r="1367" spans="1:10" s="671" customFormat="1" ht="13.8" thickTop="1">
      <c r="A1367" s="522"/>
      <c r="B1367" s="560" t="s">
        <v>1133</v>
      </c>
      <c r="C1367" s="767"/>
      <c r="D1367" s="562" t="s">
        <v>1302</v>
      </c>
      <c r="E1367" s="563" t="s">
        <v>1596</v>
      </c>
      <c r="F1367" s="678" t="s">
        <v>1597</v>
      </c>
      <c r="G1367" s="564" t="s">
        <v>1598</v>
      </c>
      <c r="H1367" s="565" t="s">
        <v>1485</v>
      </c>
      <c r="I1367" s="614"/>
      <c r="J1367" s="640"/>
    </row>
    <row r="1368" spans="1:10" s="671" customFormat="1">
      <c r="A1368" s="522"/>
      <c r="B1368" s="566"/>
      <c r="C1368" s="567"/>
      <c r="D1368" s="526" t="s">
        <v>499</v>
      </c>
      <c r="E1368" s="527" t="s">
        <v>500</v>
      </c>
      <c r="F1368" s="528" t="s">
        <v>501</v>
      </c>
      <c r="G1368" s="528" t="s">
        <v>1599</v>
      </c>
      <c r="H1368" s="529" t="s">
        <v>502</v>
      </c>
      <c r="I1368" s="614"/>
      <c r="J1368" s="681"/>
    </row>
    <row r="1369" spans="1:10" s="671" customFormat="1">
      <c r="A1369" s="676">
        <v>1600</v>
      </c>
      <c r="B1369" s="568" t="s">
        <v>1632</v>
      </c>
      <c r="C1369" s="796"/>
      <c r="D1369" s="645"/>
      <c r="E1369" s="535"/>
      <c r="F1369" s="672"/>
      <c r="G1369" s="533"/>
      <c r="H1369" s="569">
        <f>ROUND(H1384*0.05,3)</f>
        <v>9.5000000000000001E-2</v>
      </c>
      <c r="I1369" s="614"/>
      <c r="J1369" s="681"/>
    </row>
    <row r="1370" spans="1:10" s="671" customFormat="1">
      <c r="A1370" s="676">
        <v>1600</v>
      </c>
      <c r="B1370" s="530">
        <f>INDEX(MATERIALES!$D$5:$D$1604,A1370)</f>
        <v>0</v>
      </c>
      <c r="C1370" s="521"/>
      <c r="D1370" s="531"/>
      <c r="E1370" s="532">
        <f>INDEX(MATERIALES!$F$5:$F$1604,A1370)</f>
        <v>0</v>
      </c>
      <c r="F1370" s="459">
        <f>ROUND(E1370*D1370,3)</f>
        <v>0</v>
      </c>
      <c r="G1370" s="535"/>
      <c r="H1370" s="534">
        <f>ROUND(F1370*G1370,4)</f>
        <v>0</v>
      </c>
      <c r="I1370" s="614"/>
      <c r="J1370" s="681"/>
    </row>
    <row r="1371" spans="1:10" s="671" customFormat="1">
      <c r="A1371" s="676">
        <v>1600</v>
      </c>
      <c r="B1371" s="530">
        <f>INDEX(MATERIALES!$D$5:$D$1604,A1371)</f>
        <v>0</v>
      </c>
      <c r="C1371" s="521"/>
      <c r="D1371" s="531"/>
      <c r="E1371" s="532">
        <f>INDEX(MATERIALES!$F$5:$F$1604,A1371)</f>
        <v>0</v>
      </c>
      <c r="F1371" s="459">
        <f>ROUND(E1371*D1371,3)</f>
        <v>0</v>
      </c>
      <c r="G1371" s="535"/>
      <c r="H1371" s="570">
        <f>ROUND(F1371*G1371,3)</f>
        <v>0</v>
      </c>
      <c r="I1371" s="614"/>
      <c r="J1371" s="681"/>
    </row>
    <row r="1372" spans="1:10" s="671" customFormat="1">
      <c r="A1372" s="676">
        <v>1600</v>
      </c>
      <c r="B1372" s="530">
        <f>INDEX(MATERIALES!$D$5:$D$1604,A1372)</f>
        <v>0</v>
      </c>
      <c r="C1372" s="521"/>
      <c r="D1372" s="531"/>
      <c r="E1372" s="532">
        <f>INDEX(MATERIALES!$F$5:$F$1604,A1372)</f>
        <v>0</v>
      </c>
      <c r="F1372" s="459">
        <f>ROUND(E1372*D1372,3)</f>
        <v>0</v>
      </c>
      <c r="G1372" s="535"/>
      <c r="H1372" s="570">
        <f>ROUND(F1372*G1372,3)</f>
        <v>0</v>
      </c>
      <c r="I1372" s="614"/>
      <c r="J1372" s="681"/>
    </row>
    <row r="1373" spans="1:10" s="671" customFormat="1">
      <c r="A1373" s="676">
        <v>1600</v>
      </c>
      <c r="B1373" s="571" t="s">
        <v>1348</v>
      </c>
      <c r="C1373" s="796"/>
      <c r="D1373" s="645">
        <v>0</v>
      </c>
      <c r="E1373" s="535"/>
      <c r="F1373" s="672">
        <f>ROUND(E1373*D1373,3)</f>
        <v>0</v>
      </c>
      <c r="G1373" s="536">
        <v>0</v>
      </c>
      <c r="H1373" s="572">
        <f>ROUND(SUM(H1369:H1372),2)</f>
        <v>0.1</v>
      </c>
      <c r="I1373" s="614"/>
      <c r="J1373" s="681"/>
    </row>
    <row r="1374" spans="1:10" s="671" customFormat="1">
      <c r="A1374" s="676"/>
      <c r="B1374" s="573" t="s">
        <v>1135</v>
      </c>
      <c r="C1374" s="574"/>
      <c r="D1374" s="575"/>
      <c r="E1374" s="576"/>
      <c r="F1374" s="577"/>
      <c r="G1374" s="578"/>
      <c r="H1374" s="579"/>
      <c r="I1374" s="614"/>
      <c r="J1374" s="681"/>
    </row>
    <row r="1375" spans="1:10" s="671" customFormat="1">
      <c r="A1375" s="676"/>
      <c r="B1375" s="580" t="s">
        <v>1133</v>
      </c>
      <c r="C1375" s="581"/>
      <c r="D1375" s="582" t="s">
        <v>1302</v>
      </c>
      <c r="E1375" s="583" t="s">
        <v>961</v>
      </c>
      <c r="F1375" s="583" t="s">
        <v>1597</v>
      </c>
      <c r="G1375" s="584" t="s">
        <v>1598</v>
      </c>
      <c r="H1375" s="585" t="s">
        <v>1485</v>
      </c>
      <c r="I1375" s="614"/>
      <c r="J1375" s="681"/>
    </row>
    <row r="1376" spans="1:10" s="671" customFormat="1">
      <c r="A1376" s="676"/>
      <c r="B1376" s="566"/>
      <c r="C1376" s="567"/>
      <c r="D1376" s="526" t="s">
        <v>499</v>
      </c>
      <c r="E1376" s="528" t="s">
        <v>500</v>
      </c>
      <c r="F1376" s="528" t="s">
        <v>501</v>
      </c>
      <c r="G1376" s="528" t="s">
        <v>1599</v>
      </c>
      <c r="H1376" s="529" t="s">
        <v>502</v>
      </c>
      <c r="I1376" s="614"/>
      <c r="J1376" s="681"/>
    </row>
    <row r="1377" spans="1:10" s="671" customFormat="1">
      <c r="A1377" s="676">
        <v>7</v>
      </c>
      <c r="B1377" s="568" t="str">
        <f>INDEX('[2]MANO DE OBRA'!$C$5:$C$38,A1377)</f>
        <v>Electricista  (estr.ocp. D2) cat.III</v>
      </c>
      <c r="C1377" s="586"/>
      <c r="D1377" s="646">
        <v>1</v>
      </c>
      <c r="E1377" s="537">
        <f>INDEX('MANO DE OBRA'!$F$5:$F$38,A1377)</f>
        <v>4.28</v>
      </c>
      <c r="F1377" s="616">
        <f>ROUND(E1377*D1377,4)</f>
        <v>4.28</v>
      </c>
      <c r="G1377" s="538">
        <f>+H1364</f>
        <v>0.14360000000000001</v>
      </c>
      <c r="H1377" s="569">
        <f>ROUND(F1377*G1377,3)</f>
        <v>0.61499999999999999</v>
      </c>
      <c r="I1377" s="614"/>
      <c r="J1377" s="681"/>
    </row>
    <row r="1378" spans="1:10" s="671" customFormat="1">
      <c r="A1378" s="676">
        <v>1</v>
      </c>
      <c r="B1378" s="568" t="str">
        <f>INDEX('[2]MANO DE OBRA'!$C$5:$C$38,A1378)</f>
        <v>Peon  (estr.ocp. E2)</v>
      </c>
      <c r="C1378" s="586"/>
      <c r="D1378" s="646">
        <v>1</v>
      </c>
      <c r="E1378" s="532">
        <f>INDEX('MANO DE OBRA'!$F$5:$F$38,A1378)</f>
        <v>4.2300000000000004</v>
      </c>
      <c r="F1378" s="616">
        <f>ROUND(E1378*D1378,4)</f>
        <v>4.2300000000000004</v>
      </c>
      <c r="G1378" s="535">
        <f>H1364</f>
        <v>0.14360000000000001</v>
      </c>
      <c r="H1378" s="569">
        <f>ROUND(F1378*G1378,3)</f>
        <v>0.60699999999999998</v>
      </c>
      <c r="I1378" s="614"/>
      <c r="J1378" s="681"/>
    </row>
    <row r="1379" spans="1:10" s="671" customFormat="1">
      <c r="A1379" s="676">
        <v>11</v>
      </c>
      <c r="B1379" s="568" t="str">
        <f>INDEX('[2]MANO DE OBRA'!$C$5:$C$38,A1379)</f>
        <v>Maestro   (estr.ocp. C1)</v>
      </c>
      <c r="C1379" s="586"/>
      <c r="D1379" s="646">
        <v>1</v>
      </c>
      <c r="E1379" s="532">
        <f>INDEX('MANO DE OBRA'!$F$5:$F$38,A1379)</f>
        <v>4.75</v>
      </c>
      <c r="F1379" s="616">
        <f>ROUND(E1379*D1379,4)</f>
        <v>4.75</v>
      </c>
      <c r="G1379" s="535">
        <f>+G1378</f>
        <v>0.14360000000000001</v>
      </c>
      <c r="H1379" s="569">
        <f>ROUND(F1379*G1379,3)</f>
        <v>0.68200000000000005</v>
      </c>
      <c r="I1379" s="614"/>
      <c r="J1379" s="681"/>
    </row>
    <row r="1380" spans="1:10" s="671" customFormat="1">
      <c r="A1380" s="676">
        <v>34</v>
      </c>
      <c r="B1380" s="568">
        <f>INDEX('[2]MANO DE OBRA'!$C$5:$C$38,A1380)</f>
        <v>0</v>
      </c>
      <c r="C1380" s="586"/>
      <c r="D1380" s="646"/>
      <c r="E1380" s="532">
        <f>INDEX('MANO DE OBRA'!$F$5:$F$38,A1380)</f>
        <v>0</v>
      </c>
      <c r="F1380" s="616">
        <f>ROUND(E1380*D1380,4)</f>
        <v>0</v>
      </c>
      <c r="G1380" s="535"/>
      <c r="H1380" s="569">
        <f>ROUND(F1380*G1380,3)</f>
        <v>0</v>
      </c>
      <c r="I1380" s="614"/>
      <c r="J1380" s="681"/>
    </row>
    <row r="1381" spans="1:10" s="671" customFormat="1">
      <c r="A1381" s="676">
        <v>34</v>
      </c>
      <c r="B1381" s="568">
        <f>INDEX('[2]MANO DE OBRA'!$C$5:$C$38,A1381)</f>
        <v>0</v>
      </c>
      <c r="C1381" s="586"/>
      <c r="D1381" s="646"/>
      <c r="E1381" s="532">
        <f>INDEX('MANO DE OBRA'!$F$5:$F$38,A1381)</f>
        <v>0</v>
      </c>
      <c r="F1381" s="616">
        <f>ROUND(E1381*D1381,4)</f>
        <v>0</v>
      </c>
      <c r="G1381" s="535"/>
      <c r="H1381" s="569">
        <f>ROUND(F1381*G1381,4)</f>
        <v>0</v>
      </c>
      <c r="I1381" s="614"/>
      <c r="J1381" s="681"/>
    </row>
    <row r="1382" spans="1:10" s="671" customFormat="1">
      <c r="A1382" s="676">
        <v>34</v>
      </c>
      <c r="B1382" s="568"/>
      <c r="C1382" s="586"/>
      <c r="D1382" s="647"/>
      <c r="E1382" s="535"/>
      <c r="F1382" s="616"/>
      <c r="G1382" s="535"/>
      <c r="H1382" s="569">
        <f>ROUND(F1382*G1382,4)</f>
        <v>0</v>
      </c>
      <c r="I1382" s="614"/>
      <c r="J1382" s="681"/>
    </row>
    <row r="1383" spans="1:10" s="671" customFormat="1">
      <c r="A1383" s="676">
        <v>34</v>
      </c>
      <c r="B1383" s="568"/>
      <c r="C1383" s="586"/>
      <c r="D1383" s="647"/>
      <c r="E1383" s="535"/>
      <c r="F1383" s="616"/>
      <c r="G1383" s="535"/>
      <c r="H1383" s="569">
        <f>ROUND(F1383*G1383,4)</f>
        <v>0</v>
      </c>
      <c r="I1383" s="614"/>
      <c r="J1383" s="681"/>
    </row>
    <row r="1384" spans="1:10" s="671" customFormat="1">
      <c r="A1384" s="676">
        <v>34</v>
      </c>
      <c r="B1384" s="571" t="s">
        <v>1202</v>
      </c>
      <c r="C1384" s="796"/>
      <c r="D1384" s="617">
        <v>0</v>
      </c>
      <c r="E1384" s="536"/>
      <c r="F1384" s="616">
        <f>ROUND(E1384*D1384,3)</f>
        <v>0</v>
      </c>
      <c r="G1384" s="536">
        <v>0</v>
      </c>
      <c r="H1384" s="572">
        <f>ROUND(SUM(H1377:H1383),2)</f>
        <v>1.9</v>
      </c>
      <c r="I1384" s="614"/>
      <c r="J1384" s="681"/>
    </row>
    <row r="1385" spans="1:10" s="671" customFormat="1">
      <c r="A1385" s="676"/>
      <c r="B1385" s="573" t="s">
        <v>493</v>
      </c>
      <c r="C1385" s="587"/>
      <c r="D1385" s="588"/>
      <c r="E1385" s="576"/>
      <c r="F1385" s="577"/>
      <c r="G1385" s="578"/>
      <c r="H1385" s="579"/>
      <c r="I1385" s="614"/>
      <c r="J1385" s="681"/>
    </row>
    <row r="1386" spans="1:10" s="671" customFormat="1">
      <c r="A1386" s="676"/>
      <c r="B1386" s="580" t="s">
        <v>1133</v>
      </c>
      <c r="C1386" s="581"/>
      <c r="D1386" s="649"/>
      <c r="E1386" s="583" t="s">
        <v>1600</v>
      </c>
      <c r="F1386" s="583" t="s">
        <v>1302</v>
      </c>
      <c r="G1386" s="583" t="s">
        <v>960</v>
      </c>
      <c r="H1386" s="585" t="s">
        <v>1485</v>
      </c>
      <c r="I1386" s="614"/>
      <c r="J1386" s="681"/>
    </row>
    <row r="1387" spans="1:10" s="671" customFormat="1">
      <c r="A1387" s="676"/>
      <c r="B1387" s="566"/>
      <c r="C1387" s="567"/>
      <c r="D1387" s="589"/>
      <c r="E1387" s="590"/>
      <c r="F1387" s="527" t="s">
        <v>499</v>
      </c>
      <c r="G1387" s="528" t="s">
        <v>500</v>
      </c>
      <c r="H1387" s="529" t="s">
        <v>501</v>
      </c>
      <c r="I1387" s="614"/>
      <c r="J1387" s="681"/>
    </row>
    <row r="1388" spans="1:10" s="671" customFormat="1">
      <c r="A1388" s="676">
        <v>1600</v>
      </c>
      <c r="B1388" s="658" t="s">
        <v>1958</v>
      </c>
      <c r="C1388" s="591"/>
      <c r="D1388" s="592"/>
      <c r="E1388" s="677" t="s">
        <v>59</v>
      </c>
      <c r="F1388" s="679">
        <v>1</v>
      </c>
      <c r="G1388" s="535">
        <v>23</v>
      </c>
      <c r="H1388" s="593">
        <f>ROUND(F1388*G1388,4)</f>
        <v>23</v>
      </c>
      <c r="I1388" s="614"/>
      <c r="J1388" s="681"/>
    </row>
    <row r="1389" spans="1:10" s="671" customFormat="1">
      <c r="A1389" s="676">
        <v>1600</v>
      </c>
      <c r="B1389" s="658">
        <f>INDEX(MATERIALES!$D$5:$D$1604,A1389)</f>
        <v>0</v>
      </c>
      <c r="C1389" s="591"/>
      <c r="D1389" s="592"/>
      <c r="E1389" s="677">
        <f>INDEX([2]MATERIALES!$E$5:$E$1604,A1389)</f>
        <v>0</v>
      </c>
      <c r="F1389" s="679"/>
      <c r="G1389" s="535">
        <f>INDEX([2]MATERIALES!$F$5:$F$1604,A1389)</f>
        <v>0</v>
      </c>
      <c r="H1389" s="593">
        <f t="shared" ref="H1389:H1395" si="8">ROUND(F1389*G1389,4)</f>
        <v>0</v>
      </c>
      <c r="I1389" s="614"/>
      <c r="J1389" s="681"/>
    </row>
    <row r="1390" spans="1:10" s="671" customFormat="1">
      <c r="A1390" s="676">
        <v>1600</v>
      </c>
      <c r="B1390" s="658">
        <f>INDEX(MATERIALES!$D$5:$D$1604,A1390)</f>
        <v>0</v>
      </c>
      <c r="C1390" s="591"/>
      <c r="D1390" s="592"/>
      <c r="E1390" s="677">
        <f>INDEX([2]MATERIALES!$E$5:$E$1604,A1390)</f>
        <v>0</v>
      </c>
      <c r="F1390" s="679"/>
      <c r="G1390" s="535">
        <f>INDEX([2]MATERIALES!$F$5:$F$1604,A1390)</f>
        <v>0</v>
      </c>
      <c r="H1390" s="593">
        <f t="shared" si="8"/>
        <v>0</v>
      </c>
      <c r="I1390" s="614"/>
      <c r="J1390" s="681"/>
    </row>
    <row r="1391" spans="1:10" s="671" customFormat="1" ht="12.75" customHeight="1">
      <c r="A1391" s="676">
        <v>1600</v>
      </c>
      <c r="B1391" s="658">
        <f>INDEX(MATERIALES!$D$5:$D$1604,A1391)</f>
        <v>0</v>
      </c>
      <c r="C1391" s="591"/>
      <c r="D1391" s="592"/>
      <c r="E1391" s="677">
        <f>INDEX([2]MATERIALES!$E$5:$E$1604,A1391)</f>
        <v>0</v>
      </c>
      <c r="F1391" s="679"/>
      <c r="G1391" s="535">
        <f>INDEX([2]MATERIALES!$F$5:$F$1604,A1391)</f>
        <v>0</v>
      </c>
      <c r="H1391" s="593">
        <f t="shared" si="8"/>
        <v>0</v>
      </c>
      <c r="I1391" s="614"/>
      <c r="J1391" s="681"/>
    </row>
    <row r="1392" spans="1:10" s="671" customFormat="1">
      <c r="A1392" s="676">
        <v>1600</v>
      </c>
      <c r="B1392" s="658">
        <f>INDEX(MATERIALES!$D$5:$D$1604,A1392)</f>
        <v>0</v>
      </c>
      <c r="C1392" s="591"/>
      <c r="D1392" s="592"/>
      <c r="E1392" s="677">
        <f>INDEX([2]MATERIALES!$E$5:$E$1604,A1392)</f>
        <v>0</v>
      </c>
      <c r="F1392" s="679"/>
      <c r="G1392" s="535">
        <f>INDEX([2]MATERIALES!$F$5:$F$1604,A1392)</f>
        <v>0</v>
      </c>
      <c r="H1392" s="593">
        <f t="shared" si="8"/>
        <v>0</v>
      </c>
      <c r="I1392" s="614"/>
      <c r="J1392" s="681"/>
    </row>
    <row r="1393" spans="1:10" s="671" customFormat="1">
      <c r="A1393" s="676">
        <v>1600</v>
      </c>
      <c r="B1393" s="658">
        <f>INDEX(MATERIALES!$D$5:$D$1604,A1393)</f>
        <v>0</v>
      </c>
      <c r="C1393" s="591"/>
      <c r="D1393" s="592"/>
      <c r="E1393" s="677">
        <f>INDEX([2]MATERIALES!$E$5:$E$1604,A1393)</f>
        <v>0</v>
      </c>
      <c r="F1393" s="679"/>
      <c r="G1393" s="535">
        <f>INDEX([2]MATERIALES!$F$5:$F$1604,A1393)</f>
        <v>0</v>
      </c>
      <c r="H1393" s="593">
        <f t="shared" si="8"/>
        <v>0</v>
      </c>
      <c r="I1393" s="614"/>
      <c r="J1393" s="681"/>
    </row>
    <row r="1394" spans="1:10" s="671" customFormat="1">
      <c r="A1394" s="676">
        <v>1600</v>
      </c>
      <c r="B1394" s="658">
        <f>INDEX(MATERIALES!$D$5:$D$1604,A1394)</f>
        <v>0</v>
      </c>
      <c r="C1394" s="591"/>
      <c r="D1394" s="592"/>
      <c r="E1394" s="677">
        <f>INDEX([2]MATERIALES!$E$5:$E$1604,A1394)</f>
        <v>0</v>
      </c>
      <c r="F1394" s="679"/>
      <c r="G1394" s="535">
        <f>INDEX([2]MATERIALES!$F$5:$F$1604,A1394)</f>
        <v>0</v>
      </c>
      <c r="H1394" s="593">
        <f t="shared" si="8"/>
        <v>0</v>
      </c>
      <c r="I1394" s="614"/>
      <c r="J1394" s="681"/>
    </row>
    <row r="1395" spans="1:10" s="671" customFormat="1">
      <c r="A1395" s="623">
        <v>1600</v>
      </c>
      <c r="B1395" s="658">
        <f>INDEX(MATERIALES!$D$5:$D$1604,A1395)</f>
        <v>0</v>
      </c>
      <c r="C1395" s="591"/>
      <c r="D1395" s="592"/>
      <c r="E1395" s="677">
        <f>INDEX([2]MATERIALES!$E$5:$E$1604,A1395)</f>
        <v>0</v>
      </c>
      <c r="F1395" s="679"/>
      <c r="G1395" s="535">
        <f>INDEX([2]MATERIALES!$F$5:$F$1604,A1395)</f>
        <v>0</v>
      </c>
      <c r="H1395" s="593">
        <f t="shared" si="8"/>
        <v>0</v>
      </c>
      <c r="I1395" s="614"/>
      <c r="J1395" s="681"/>
    </row>
    <row r="1396" spans="1:10" s="671" customFormat="1">
      <c r="A1396" s="623">
        <v>1600</v>
      </c>
      <c r="B1396" s="658">
        <f>INDEX(MATERIALES!$D$5:$D$1604,A1396)</f>
        <v>0</v>
      </c>
      <c r="C1396" s="591"/>
      <c r="D1396" s="592"/>
      <c r="E1396" s="677">
        <f>INDEX([2]MATERIALES!$E$5:$E$1604,A1396)</f>
        <v>0</v>
      </c>
      <c r="F1396" s="679"/>
      <c r="G1396" s="535">
        <f>INDEX([2]MATERIALES!$F$5:$F$1604,A1396)</f>
        <v>0</v>
      </c>
      <c r="H1396" s="593">
        <f>ROUND(F1396*G1396,3)</f>
        <v>0</v>
      </c>
      <c r="I1396" s="614"/>
      <c r="J1396" s="681"/>
    </row>
    <row r="1397" spans="1:10" s="671" customFormat="1">
      <c r="A1397" s="676"/>
      <c r="B1397" s="571" t="s">
        <v>1349</v>
      </c>
      <c r="C1397" s="796"/>
      <c r="D1397" s="594">
        <v>0</v>
      </c>
      <c r="E1397" s="677"/>
      <c r="F1397" s="672"/>
      <c r="G1397" s="536">
        <v>0</v>
      </c>
      <c r="H1397" s="572">
        <f>ROUND(SUM(H1388:H1396),4)</f>
        <v>23</v>
      </c>
      <c r="I1397" s="614"/>
      <c r="J1397" s="681"/>
    </row>
    <row r="1398" spans="1:10" s="671" customFormat="1">
      <c r="A1398" s="676"/>
      <c r="B1398" s="573" t="s">
        <v>494</v>
      </c>
      <c r="C1398" s="587"/>
      <c r="D1398" s="588"/>
      <c r="E1398" s="576"/>
      <c r="F1398" s="577"/>
      <c r="G1398" s="578"/>
      <c r="H1398" s="579"/>
      <c r="I1398" s="614"/>
      <c r="J1398" s="681"/>
    </row>
    <row r="1399" spans="1:10" s="671" customFormat="1">
      <c r="A1399" s="676"/>
      <c r="B1399" s="580" t="s">
        <v>1133</v>
      </c>
      <c r="C1399" s="581"/>
      <c r="D1399" s="649"/>
      <c r="E1399" s="582" t="s">
        <v>1600</v>
      </c>
      <c r="F1399" s="582" t="s">
        <v>1302</v>
      </c>
      <c r="G1399" s="582" t="s">
        <v>1596</v>
      </c>
      <c r="H1399" s="585" t="s">
        <v>1485</v>
      </c>
      <c r="I1399" s="614"/>
      <c r="J1399" s="681"/>
    </row>
    <row r="1400" spans="1:10" s="671" customFormat="1">
      <c r="A1400" s="676"/>
      <c r="B1400" s="566"/>
      <c r="C1400" s="567"/>
      <c r="D1400" s="589"/>
      <c r="E1400" s="595"/>
      <c r="F1400" s="539" t="s">
        <v>499</v>
      </c>
      <c r="G1400" s="526" t="s">
        <v>500</v>
      </c>
      <c r="H1400" s="529" t="s">
        <v>501</v>
      </c>
      <c r="I1400" s="614"/>
      <c r="J1400" s="681"/>
    </row>
    <row r="1401" spans="1:10" s="671" customFormat="1">
      <c r="A1401" s="676">
        <v>20</v>
      </c>
      <c r="B1401" s="540">
        <f>INDEX('MANO DE OBRA'!$C$41:$C$60,A1401)</f>
        <v>0</v>
      </c>
      <c r="C1401" s="521"/>
      <c r="D1401" s="541"/>
      <c r="E1401" s="531">
        <f>INDEX('MANO DE OBRA'!$B$41:$B$60,A1401)</f>
        <v>0</v>
      </c>
      <c r="F1401" s="542"/>
      <c r="G1401" s="542">
        <f>INDEX('MANO DE OBRA'!$F$41:$F$60,A1401)</f>
        <v>0</v>
      </c>
      <c r="H1401" s="460">
        <f>F1401*G1401</f>
        <v>0</v>
      </c>
      <c r="I1401" s="614"/>
      <c r="J1401" s="681"/>
    </row>
    <row r="1402" spans="1:10" s="671" customFormat="1">
      <c r="A1402" s="676">
        <v>20</v>
      </c>
      <c r="B1402" s="540">
        <f>INDEX('MANO DE OBRA'!$C$41:$C$60,A1402)</f>
        <v>0</v>
      </c>
      <c r="C1402" s="521"/>
      <c r="D1402" s="541"/>
      <c r="E1402" s="531">
        <f>INDEX('MANO DE OBRA'!$B$41:$B$60,A1402)</f>
        <v>0</v>
      </c>
      <c r="F1402" s="542"/>
      <c r="G1402" s="542">
        <f>INDEX('MANO DE OBRA'!$F$41:$F$60,A1402)</f>
        <v>0</v>
      </c>
      <c r="H1402" s="543">
        <f>ROUND(F1402*G1402,3)</f>
        <v>0</v>
      </c>
      <c r="I1402" s="614"/>
      <c r="J1402" s="681"/>
    </row>
    <row r="1403" spans="1:10" s="671" customFormat="1">
      <c r="A1403" s="676">
        <v>20</v>
      </c>
      <c r="B1403" s="540">
        <f>INDEX('MANO DE OBRA'!$C$41:$C$60,A1403)</f>
        <v>0</v>
      </c>
      <c r="C1403" s="521"/>
      <c r="D1403" s="541"/>
      <c r="E1403" s="531">
        <f>INDEX('MANO DE OBRA'!$B$41:$B$60,A1403)</f>
        <v>0</v>
      </c>
      <c r="F1403" s="542"/>
      <c r="G1403" s="542">
        <f>INDEX('MANO DE OBRA'!$F$41:$F$60,A1403)</f>
        <v>0</v>
      </c>
      <c r="H1403" s="543">
        <f>ROUND(F1403*G1403,3)</f>
        <v>0</v>
      </c>
      <c r="I1403" s="614"/>
      <c r="J1403" s="681"/>
    </row>
    <row r="1404" spans="1:10" s="671" customFormat="1">
      <c r="A1404" s="680"/>
      <c r="B1404" s="571" t="s">
        <v>1350</v>
      </c>
      <c r="C1404" s="597"/>
      <c r="D1404" s="659"/>
      <c r="E1404" s="598"/>
      <c r="F1404" s="599"/>
      <c r="G1404" s="590"/>
      <c r="H1404" s="572">
        <f>ROUND(SUM(H1401:H1403),4)</f>
        <v>0</v>
      </c>
      <c r="I1404" s="614"/>
      <c r="J1404" s="681"/>
    </row>
    <row r="1405" spans="1:10" s="671" customFormat="1">
      <c r="A1405" s="680"/>
      <c r="B1405" s="554"/>
      <c r="C1405" s="554"/>
      <c r="D1405" s="596"/>
      <c r="E1405" s="600" t="s">
        <v>495</v>
      </c>
      <c r="F1405" s="601"/>
      <c r="G1405" s="601"/>
      <c r="H1405" s="602">
        <f>ROUND(SUM(H1404,H1397,H1384,H1373),4)</f>
        <v>25</v>
      </c>
      <c r="I1405" s="614"/>
      <c r="J1405" s="681"/>
    </row>
    <row r="1406" spans="1:10" s="671" customFormat="1">
      <c r="A1406" s="680"/>
      <c r="B1406" s="554"/>
      <c r="C1406" s="554"/>
      <c r="D1406" s="596"/>
      <c r="E1406" s="603" t="s">
        <v>177</v>
      </c>
      <c r="F1406" s="604"/>
      <c r="G1406" s="660">
        <f>(FORMATO!$C$37)</f>
        <v>0.2</v>
      </c>
      <c r="H1406" s="602">
        <f>ROUND(H1405*G1406,4)</f>
        <v>5</v>
      </c>
      <c r="I1406" s="614"/>
      <c r="J1406" s="681"/>
    </row>
    <row r="1407" spans="1:10" s="671" customFormat="1">
      <c r="A1407" s="680"/>
      <c r="B1407" s="554"/>
      <c r="C1407" s="554"/>
      <c r="D1407" s="596"/>
      <c r="E1407" s="603" t="s">
        <v>178</v>
      </c>
      <c r="F1407" s="604"/>
      <c r="G1407" s="605"/>
      <c r="H1407" s="606"/>
      <c r="I1407" s="614"/>
      <c r="J1407" s="681"/>
    </row>
    <row r="1408" spans="1:10" s="671" customFormat="1">
      <c r="A1408" s="680"/>
      <c r="B1408" s="554"/>
      <c r="C1408" s="554"/>
      <c r="D1408" s="596"/>
      <c r="E1408" s="603" t="s">
        <v>496</v>
      </c>
      <c r="F1408" s="607"/>
      <c r="G1408" s="607"/>
      <c r="H1408" s="606">
        <f>ROUND(SUM(H1405:H1406),4)</f>
        <v>30</v>
      </c>
      <c r="I1408" s="614"/>
      <c r="J1408" s="681"/>
    </row>
    <row r="1409" spans="1:10" s="671" customFormat="1" ht="16.2" thickBot="1">
      <c r="A1409" s="680"/>
      <c r="B1409" s="796" t="str">
        <f>(FORMATO!$C$8)</f>
        <v>PAJAN, AGOSTO DE 2025</v>
      </c>
      <c r="C1409" s="554"/>
      <c r="D1409" s="596"/>
      <c r="E1409" s="544" t="str">
        <f>+FORMATO!$J$18</f>
        <v>PRECIO SIN IVA</v>
      </c>
      <c r="F1409" s="545"/>
      <c r="G1409" s="545" t="s">
        <v>504</v>
      </c>
      <c r="H1409" s="613">
        <f>ROUND(H1408,2)</f>
        <v>30</v>
      </c>
      <c r="I1409" s="614"/>
      <c r="J1409" s="681"/>
    </row>
    <row r="1410" spans="1:10" s="671" customFormat="1" ht="16.2" thickTop="1">
      <c r="A1410" s="680" t="s">
        <v>1888</v>
      </c>
      <c r="B1410" s="788"/>
      <c r="C1410" s="554"/>
      <c r="D1410" s="666"/>
      <c r="E1410" s="664"/>
      <c r="F1410" s="663"/>
      <c r="G1410" s="663"/>
      <c r="H1410" s="665"/>
      <c r="I1410" s="614"/>
      <c r="J1410" s="681"/>
    </row>
    <row r="1411" spans="1:10" s="671" customFormat="1" ht="15.6">
      <c r="A1411" s="680"/>
      <c r="B1411" s="796"/>
      <c r="C1411" s="554"/>
      <c r="D1411" s="666"/>
      <c r="E1411" s="664"/>
      <c r="F1411" s="663"/>
      <c r="G1411" s="663"/>
      <c r="H1411" s="665"/>
      <c r="I1411" s="614"/>
      <c r="J1411" s="681"/>
    </row>
    <row r="1412" spans="1:10" s="671" customFormat="1" ht="15.6">
      <c r="A1412" s="680"/>
      <c r="B1412" s="796"/>
      <c r="C1412" s="554"/>
      <c r="D1412" s="666"/>
      <c r="E1412" s="664"/>
      <c r="F1412" s="663"/>
      <c r="G1412" s="663"/>
      <c r="H1412" s="665"/>
      <c r="I1412" s="614"/>
      <c r="J1412" s="681"/>
    </row>
    <row r="1413" spans="1:10" s="671" customFormat="1">
      <c r="A1413" s="546"/>
      <c r="B1413" s="796"/>
      <c r="C1413" s="653"/>
      <c r="D1413" s="654"/>
      <c r="E1413" s="655"/>
      <c r="F1413" s="655"/>
      <c r="G1413" s="655"/>
      <c r="H1413" s="611"/>
      <c r="I1413" s="614"/>
      <c r="J1413" s="641"/>
    </row>
    <row r="1414" spans="1:10" s="671" customFormat="1">
      <c r="A1414" s="546"/>
      <c r="B1414" s="870"/>
      <c r="C1414" s="870"/>
      <c r="D1414" s="870"/>
      <c r="E1414" s="870"/>
      <c r="F1414" s="870"/>
      <c r="G1414" s="870"/>
      <c r="H1414" s="870"/>
      <c r="I1414" s="614"/>
      <c r="J1414" s="681"/>
    </row>
    <row r="1415" spans="1:10" s="671" customFormat="1">
      <c r="A1415" s="553"/>
      <c r="B1415" s="517"/>
      <c r="C1415" s="517"/>
      <c r="D1415" s="520"/>
      <c r="E1415" s="517"/>
      <c r="F1415" s="517"/>
      <c r="G1415" s="517"/>
      <c r="H1415" s="518"/>
      <c r="I1415" s="614"/>
      <c r="J1415" s="681"/>
    </row>
    <row r="1416" spans="1:10" s="681" customFormat="1" ht="17.399999999999999">
      <c r="A1416" s="680"/>
      <c r="B1416" s="680"/>
      <c r="C1416" s="871" t="s">
        <v>1891</v>
      </c>
      <c r="D1416" s="871"/>
      <c r="E1416" s="871"/>
      <c r="F1416" s="871"/>
      <c r="G1416" s="871"/>
      <c r="H1416" s="680"/>
      <c r="I1416" s="669"/>
    </row>
    <row r="1417" spans="1:10" s="671" customFormat="1" ht="17.399999999999999">
      <c r="A1417" s="680"/>
      <c r="B1417" s="554"/>
      <c r="C1417" s="872" t="s">
        <v>1892</v>
      </c>
      <c r="D1417" s="872"/>
      <c r="E1417" s="872"/>
      <c r="F1417" s="872"/>
      <c r="G1417" s="872"/>
      <c r="H1417" s="680"/>
      <c r="I1417" s="614"/>
      <c r="J1417" s="681"/>
    </row>
    <row r="1418" spans="1:10" s="671" customFormat="1" ht="14.4">
      <c r="A1418" s="680"/>
      <c r="B1418" s="554"/>
      <c r="C1418" s="873"/>
      <c r="D1418" s="873"/>
      <c r="E1418" s="873"/>
      <c r="F1418" s="873"/>
      <c r="G1418" s="873"/>
      <c r="H1418" s="680"/>
      <c r="I1418" s="614"/>
      <c r="J1418" s="681"/>
    </row>
    <row r="1419" spans="1:10" s="671" customFormat="1" ht="13.8" thickBot="1">
      <c r="A1419" s="680"/>
      <c r="B1419" s="554"/>
      <c r="C1419" s="554"/>
      <c r="D1419" s="649"/>
      <c r="E1419" s="554"/>
      <c r="F1419" s="554"/>
      <c r="G1419" s="554"/>
      <c r="H1419" s="680"/>
      <c r="I1419" s="614"/>
      <c r="J1419" s="681"/>
    </row>
    <row r="1420" spans="1:10" s="671" customFormat="1" ht="13.8" thickBot="1">
      <c r="A1420" s="680"/>
      <c r="B1420" s="796"/>
      <c r="C1420" s="874" t="str">
        <f>+FORMATO!$J$13</f>
        <v>ANÁLISIS DE PRECIOS UNITARIOS</v>
      </c>
      <c r="D1420" s="875" t="s">
        <v>687</v>
      </c>
      <c r="E1420" s="875"/>
      <c r="F1420" s="875"/>
      <c r="G1420" s="675" t="str">
        <f>+FORMATO!$J$14</f>
        <v>ITEM</v>
      </c>
      <c r="H1420" s="716">
        <f>+PRESUPUESTO!A38</f>
        <v>25</v>
      </c>
      <c r="I1420" s="614"/>
      <c r="J1420" s="681"/>
    </row>
    <row r="1421" spans="1:10" s="671" customFormat="1">
      <c r="A1421" s="522"/>
      <c r="B1421" s="673" t="str">
        <f>FORMATO!$B$4</f>
        <v>RUBRO:</v>
      </c>
      <c r="C1421" s="876" t="str">
        <f>+PRESUPUESTO!B38</f>
        <v xml:space="preserve">PUNTO DE TOMACORRIENTE 120 V POLARIZADOS </v>
      </c>
      <c r="D1421" s="877"/>
      <c r="E1421" s="877"/>
      <c r="F1421" s="877"/>
      <c r="G1421" s="675" t="str">
        <f>+FORMATO!$J$15</f>
        <v>UNIDAD</v>
      </c>
      <c r="H1421" s="674" t="str">
        <f>+PRESUPUESTO!C38</f>
        <v>PTO</v>
      </c>
      <c r="I1421" s="614"/>
      <c r="J1421" s="681"/>
    </row>
    <row r="1422" spans="1:10" s="671" customFormat="1">
      <c r="A1422" s="522"/>
      <c r="B1422" s="673" t="str">
        <f>FORMATO!$B$5</f>
        <v>ELABORADO:</v>
      </c>
      <c r="C1422" s="796">
        <f>(FORMATO!$C$5)</f>
        <v>0</v>
      </c>
      <c r="D1422" s="656"/>
      <c r="E1422" s="657"/>
      <c r="F1422" s="657"/>
      <c r="G1422" s="675" t="str">
        <f>+FORMATO!$J$16</f>
        <v>REND.</v>
      </c>
      <c r="H1422" s="642">
        <f>+ROUND(8/5.001,4)</f>
        <v>1.5996999999999999</v>
      </c>
      <c r="I1422" s="614"/>
      <c r="J1422" s="681"/>
    </row>
    <row r="1423" spans="1:10" s="671" customFormat="1">
      <c r="A1423" s="525"/>
      <c r="B1423" s="673" t="str">
        <f>FORMATO!$B$9</f>
        <v xml:space="preserve">PROYECTO: </v>
      </c>
      <c r="C1423" s="878" t="str">
        <f>(FORMATO!C$9)</f>
        <v>MANTENIMIENTO INTEGRAL DE LA COMPAÑIA DE CUERPO DE BOMBERO CASCOL PERTENECIENTE AL CANTON PAJAN</v>
      </c>
      <c r="D1423" s="879"/>
      <c r="E1423" s="879"/>
      <c r="F1423" s="879"/>
      <c r="G1423" s="879"/>
      <c r="H1423" s="879"/>
      <c r="I1423" s="622">
        <f>+H1467</f>
        <v>47.8</v>
      </c>
      <c r="J1423" s="641"/>
    </row>
    <row r="1424" spans="1:10" s="671" customFormat="1" ht="13.8" thickBot="1">
      <c r="A1424" s="522"/>
      <c r="B1424" s="555" t="s">
        <v>689</v>
      </c>
      <c r="C1424" s="555"/>
      <c r="D1424" s="556"/>
      <c r="E1424" s="557"/>
      <c r="F1424" s="558"/>
      <c r="G1424" s="558"/>
      <c r="H1424" s="559"/>
      <c r="I1424" s="614"/>
      <c r="J1424" s="681"/>
    </row>
    <row r="1425" spans="1:10" s="671" customFormat="1" ht="13.8" thickTop="1">
      <c r="A1425" s="522"/>
      <c r="B1425" s="560" t="s">
        <v>1133</v>
      </c>
      <c r="C1425" s="767"/>
      <c r="D1425" s="562" t="s">
        <v>1302</v>
      </c>
      <c r="E1425" s="563" t="s">
        <v>1596</v>
      </c>
      <c r="F1425" s="678" t="s">
        <v>1597</v>
      </c>
      <c r="G1425" s="564" t="s">
        <v>1598</v>
      </c>
      <c r="H1425" s="565" t="s">
        <v>1485</v>
      </c>
      <c r="I1425" s="614"/>
      <c r="J1425" s="640"/>
    </row>
    <row r="1426" spans="1:10" s="671" customFormat="1">
      <c r="A1426" s="522"/>
      <c r="B1426" s="566"/>
      <c r="C1426" s="567"/>
      <c r="D1426" s="526" t="s">
        <v>499</v>
      </c>
      <c r="E1426" s="527" t="s">
        <v>500</v>
      </c>
      <c r="F1426" s="528" t="s">
        <v>501</v>
      </c>
      <c r="G1426" s="528" t="s">
        <v>1599</v>
      </c>
      <c r="H1426" s="529" t="s">
        <v>502</v>
      </c>
      <c r="I1426" s="614"/>
      <c r="J1426" s="681"/>
    </row>
    <row r="1427" spans="1:10" s="671" customFormat="1">
      <c r="A1427" s="676">
        <v>1600</v>
      </c>
      <c r="B1427" s="568" t="s">
        <v>1632</v>
      </c>
      <c r="C1427" s="796"/>
      <c r="D1427" s="645"/>
      <c r="E1427" s="535"/>
      <c r="F1427" s="672"/>
      <c r="G1427" s="533"/>
      <c r="H1427" s="569">
        <f>ROUND(H1442*0.05,3)</f>
        <v>1.0609999999999999</v>
      </c>
      <c r="I1427" s="614"/>
      <c r="J1427" s="681"/>
    </row>
    <row r="1428" spans="1:10" s="671" customFormat="1">
      <c r="A1428" s="676">
        <v>1600</v>
      </c>
      <c r="B1428" s="530">
        <f>INDEX(MATERIALES!$D$5:$D$1604,A1428)</f>
        <v>0</v>
      </c>
      <c r="C1428" s="521"/>
      <c r="D1428" s="531"/>
      <c r="E1428" s="532">
        <f>INDEX(MATERIALES!$F$5:$F$1604,A1428)</f>
        <v>0</v>
      </c>
      <c r="F1428" s="459">
        <f>ROUND(E1428*D1428,3)</f>
        <v>0</v>
      </c>
      <c r="G1428" s="535"/>
      <c r="H1428" s="534">
        <f>ROUND(F1428*G1428,4)</f>
        <v>0</v>
      </c>
      <c r="I1428" s="614"/>
      <c r="J1428" s="681"/>
    </row>
    <row r="1429" spans="1:10" s="671" customFormat="1">
      <c r="A1429" s="676">
        <v>1600</v>
      </c>
      <c r="B1429" s="530">
        <f>INDEX(MATERIALES!$D$5:$D$1604,A1429)</f>
        <v>0</v>
      </c>
      <c r="C1429" s="521"/>
      <c r="D1429" s="531"/>
      <c r="E1429" s="532">
        <f>INDEX(MATERIALES!$F$5:$F$1604,A1429)</f>
        <v>0</v>
      </c>
      <c r="F1429" s="459">
        <f>ROUND(E1429*D1429,3)</f>
        <v>0</v>
      </c>
      <c r="G1429" s="535"/>
      <c r="H1429" s="570">
        <f>ROUND(F1429*G1429,3)</f>
        <v>0</v>
      </c>
      <c r="I1429" s="614"/>
      <c r="J1429" s="681"/>
    </row>
    <row r="1430" spans="1:10" s="671" customFormat="1">
      <c r="A1430" s="676">
        <v>1600</v>
      </c>
      <c r="B1430" s="530">
        <f>INDEX(MATERIALES!$D$5:$D$1604,A1430)</f>
        <v>0</v>
      </c>
      <c r="C1430" s="521"/>
      <c r="D1430" s="531"/>
      <c r="E1430" s="532">
        <f>INDEX(MATERIALES!$F$5:$F$1604,A1430)</f>
        <v>0</v>
      </c>
      <c r="F1430" s="459">
        <f>ROUND(E1430*D1430,3)</f>
        <v>0</v>
      </c>
      <c r="G1430" s="535"/>
      <c r="H1430" s="570">
        <f>ROUND(F1430*G1430,3)</f>
        <v>0</v>
      </c>
      <c r="I1430" s="614"/>
      <c r="J1430" s="681"/>
    </row>
    <row r="1431" spans="1:10" s="671" customFormat="1">
      <c r="A1431" s="676">
        <v>1600</v>
      </c>
      <c r="B1431" s="571" t="s">
        <v>1348</v>
      </c>
      <c r="C1431" s="796"/>
      <c r="D1431" s="645">
        <v>0</v>
      </c>
      <c r="E1431" s="535"/>
      <c r="F1431" s="672">
        <f>ROUND(E1431*D1431,3)</f>
        <v>0</v>
      </c>
      <c r="G1431" s="536">
        <v>0</v>
      </c>
      <c r="H1431" s="572">
        <f>ROUND(SUM(H1427:H1430),2)</f>
        <v>1.06</v>
      </c>
      <c r="I1431" s="614"/>
      <c r="J1431" s="681"/>
    </row>
    <row r="1432" spans="1:10" s="671" customFormat="1">
      <c r="A1432" s="676"/>
      <c r="B1432" s="573" t="s">
        <v>1135</v>
      </c>
      <c r="C1432" s="574"/>
      <c r="D1432" s="575"/>
      <c r="E1432" s="576"/>
      <c r="F1432" s="577"/>
      <c r="G1432" s="578"/>
      <c r="H1432" s="579"/>
      <c r="I1432" s="614"/>
      <c r="J1432" s="681"/>
    </row>
    <row r="1433" spans="1:10" s="671" customFormat="1">
      <c r="A1433" s="676"/>
      <c r="B1433" s="580" t="s">
        <v>1133</v>
      </c>
      <c r="C1433" s="581"/>
      <c r="D1433" s="582" t="s">
        <v>1302</v>
      </c>
      <c r="E1433" s="583" t="s">
        <v>961</v>
      </c>
      <c r="F1433" s="583" t="s">
        <v>1597</v>
      </c>
      <c r="G1433" s="584" t="s">
        <v>1598</v>
      </c>
      <c r="H1433" s="585" t="s">
        <v>1485</v>
      </c>
      <c r="I1433" s="614"/>
      <c r="J1433" s="681"/>
    </row>
    <row r="1434" spans="1:10" s="671" customFormat="1">
      <c r="A1434" s="676"/>
      <c r="B1434" s="566"/>
      <c r="C1434" s="567"/>
      <c r="D1434" s="526" t="s">
        <v>499</v>
      </c>
      <c r="E1434" s="528" t="s">
        <v>500</v>
      </c>
      <c r="F1434" s="528" t="s">
        <v>501</v>
      </c>
      <c r="G1434" s="528" t="s">
        <v>1599</v>
      </c>
      <c r="H1434" s="529" t="s">
        <v>502</v>
      </c>
      <c r="I1434" s="614"/>
      <c r="J1434" s="681"/>
    </row>
    <row r="1435" spans="1:10" s="671" customFormat="1">
      <c r="A1435" s="676">
        <v>7</v>
      </c>
      <c r="B1435" s="568" t="str">
        <f>INDEX('[2]MANO DE OBRA'!$C$5:$C$38,A1435)</f>
        <v>Electricista  (estr.ocp. D2) cat.III</v>
      </c>
      <c r="C1435" s="586"/>
      <c r="D1435" s="646">
        <v>1</v>
      </c>
      <c r="E1435" s="537">
        <f>INDEX('MANO DE OBRA'!$F$5:$F$38,A1435)</f>
        <v>4.28</v>
      </c>
      <c r="F1435" s="616">
        <f>ROUND(E1435*D1435,4)</f>
        <v>4.28</v>
      </c>
      <c r="G1435" s="538">
        <f>+H1422</f>
        <v>1.5996999999999999</v>
      </c>
      <c r="H1435" s="569">
        <f>ROUND(F1435*G1435,3)</f>
        <v>6.8470000000000004</v>
      </c>
      <c r="I1435" s="614"/>
      <c r="J1435" s="681"/>
    </row>
    <row r="1436" spans="1:10" s="671" customFormat="1">
      <c r="A1436" s="676">
        <v>1</v>
      </c>
      <c r="B1436" s="568" t="str">
        <f>INDEX('[2]MANO DE OBRA'!$C$5:$C$38,A1436)</f>
        <v>Peon  (estr.ocp. E2)</v>
      </c>
      <c r="C1436" s="586"/>
      <c r="D1436" s="646">
        <v>1</v>
      </c>
      <c r="E1436" s="532">
        <f>INDEX('MANO DE OBRA'!$F$5:$F$38,A1436)</f>
        <v>4.2300000000000004</v>
      </c>
      <c r="F1436" s="616">
        <f>ROUND(E1436*D1436,4)</f>
        <v>4.2300000000000004</v>
      </c>
      <c r="G1436" s="535">
        <f>H1422</f>
        <v>1.5996999999999999</v>
      </c>
      <c r="H1436" s="569">
        <f>ROUND(F1436*G1436,3)</f>
        <v>6.7670000000000003</v>
      </c>
      <c r="I1436" s="614"/>
      <c r="J1436" s="681"/>
    </row>
    <row r="1437" spans="1:10" s="671" customFormat="1">
      <c r="A1437" s="676">
        <v>11</v>
      </c>
      <c r="B1437" s="568" t="str">
        <f>INDEX('[2]MANO DE OBRA'!$C$5:$C$38,A1437)</f>
        <v>Maestro   (estr.ocp. C1)</v>
      </c>
      <c r="C1437" s="586"/>
      <c r="D1437" s="646">
        <v>1</v>
      </c>
      <c r="E1437" s="532">
        <f>INDEX('MANO DE OBRA'!$F$5:$F$38,A1437)</f>
        <v>4.75</v>
      </c>
      <c r="F1437" s="616">
        <f>ROUND(E1437*D1437,4)</f>
        <v>4.75</v>
      </c>
      <c r="G1437" s="535">
        <f>+G1436</f>
        <v>1.5996999999999999</v>
      </c>
      <c r="H1437" s="569">
        <f>ROUND(F1437*G1437,3)</f>
        <v>7.5990000000000002</v>
      </c>
      <c r="I1437" s="614"/>
      <c r="J1437" s="681"/>
    </row>
    <row r="1438" spans="1:10" s="671" customFormat="1">
      <c r="A1438" s="676">
        <v>34</v>
      </c>
      <c r="B1438" s="568">
        <f>INDEX('[2]MANO DE OBRA'!$C$5:$C$38,A1438)</f>
        <v>0</v>
      </c>
      <c r="C1438" s="586"/>
      <c r="D1438" s="646"/>
      <c r="E1438" s="532">
        <f>INDEX('MANO DE OBRA'!$F$5:$F$38,A1438)</f>
        <v>0</v>
      </c>
      <c r="F1438" s="616">
        <f>ROUND(E1438*D1438,4)</f>
        <v>0</v>
      </c>
      <c r="G1438" s="535"/>
      <c r="H1438" s="569">
        <f>ROUND(F1438*G1438,3)</f>
        <v>0</v>
      </c>
      <c r="I1438" s="614"/>
      <c r="J1438" s="681"/>
    </row>
    <row r="1439" spans="1:10" s="671" customFormat="1">
      <c r="A1439" s="676">
        <v>34</v>
      </c>
      <c r="B1439" s="568">
        <f>INDEX('[2]MANO DE OBRA'!$C$5:$C$38,A1439)</f>
        <v>0</v>
      </c>
      <c r="C1439" s="586"/>
      <c r="D1439" s="646"/>
      <c r="E1439" s="532">
        <f>INDEX('MANO DE OBRA'!$F$5:$F$38,A1439)</f>
        <v>0</v>
      </c>
      <c r="F1439" s="616">
        <f>ROUND(E1439*D1439,4)</f>
        <v>0</v>
      </c>
      <c r="G1439" s="535"/>
      <c r="H1439" s="569">
        <f>ROUND(F1439*G1439,4)</f>
        <v>0</v>
      </c>
      <c r="I1439" s="614"/>
      <c r="J1439" s="681"/>
    </row>
    <row r="1440" spans="1:10" s="671" customFormat="1">
      <c r="A1440" s="676">
        <v>34</v>
      </c>
      <c r="B1440" s="568"/>
      <c r="C1440" s="586"/>
      <c r="D1440" s="647"/>
      <c r="E1440" s="535"/>
      <c r="F1440" s="616"/>
      <c r="G1440" s="535"/>
      <c r="H1440" s="569">
        <f>ROUND(F1440*G1440,4)</f>
        <v>0</v>
      </c>
      <c r="I1440" s="614"/>
      <c r="J1440" s="681"/>
    </row>
    <row r="1441" spans="1:10" s="671" customFormat="1">
      <c r="A1441" s="676">
        <v>34</v>
      </c>
      <c r="B1441" s="568"/>
      <c r="C1441" s="586"/>
      <c r="D1441" s="647"/>
      <c r="E1441" s="535"/>
      <c r="F1441" s="616"/>
      <c r="G1441" s="535"/>
      <c r="H1441" s="569">
        <f>ROUND(F1441*G1441,4)</f>
        <v>0</v>
      </c>
      <c r="I1441" s="614"/>
      <c r="J1441" s="681"/>
    </row>
    <row r="1442" spans="1:10" s="671" customFormat="1">
      <c r="A1442" s="676">
        <v>34</v>
      </c>
      <c r="B1442" s="571" t="s">
        <v>1202</v>
      </c>
      <c r="C1442" s="796"/>
      <c r="D1442" s="617">
        <v>0</v>
      </c>
      <c r="E1442" s="536"/>
      <c r="F1442" s="616">
        <f>ROUND(E1442*D1442,3)</f>
        <v>0</v>
      </c>
      <c r="G1442" s="536">
        <v>0</v>
      </c>
      <c r="H1442" s="572">
        <f>ROUND(SUM(H1435:H1441),2)</f>
        <v>21.21</v>
      </c>
      <c r="I1442" s="614"/>
      <c r="J1442" s="681"/>
    </row>
    <row r="1443" spans="1:10" s="671" customFormat="1">
      <c r="A1443" s="676"/>
      <c r="B1443" s="573" t="s">
        <v>493</v>
      </c>
      <c r="C1443" s="587"/>
      <c r="D1443" s="588"/>
      <c r="E1443" s="576"/>
      <c r="F1443" s="577"/>
      <c r="G1443" s="578"/>
      <c r="H1443" s="579"/>
      <c r="I1443" s="614"/>
      <c r="J1443" s="681"/>
    </row>
    <row r="1444" spans="1:10" s="671" customFormat="1">
      <c r="A1444" s="676"/>
      <c r="B1444" s="580" t="s">
        <v>1133</v>
      </c>
      <c r="C1444" s="581"/>
      <c r="D1444" s="649"/>
      <c r="E1444" s="583" t="s">
        <v>1600</v>
      </c>
      <c r="F1444" s="583" t="s">
        <v>1302</v>
      </c>
      <c r="G1444" s="583" t="s">
        <v>960</v>
      </c>
      <c r="H1444" s="585" t="s">
        <v>1485</v>
      </c>
      <c r="I1444" s="614"/>
      <c r="J1444" s="681"/>
    </row>
    <row r="1445" spans="1:10" s="671" customFormat="1">
      <c r="A1445" s="676"/>
      <c r="B1445" s="566"/>
      <c r="C1445" s="567"/>
      <c r="D1445" s="589"/>
      <c r="E1445" s="590"/>
      <c r="F1445" s="527" t="s">
        <v>499</v>
      </c>
      <c r="G1445" s="528" t="s">
        <v>500</v>
      </c>
      <c r="H1445" s="529" t="s">
        <v>501</v>
      </c>
      <c r="I1445" s="614"/>
      <c r="J1445" s="681"/>
    </row>
    <row r="1446" spans="1:10" s="671" customFormat="1">
      <c r="A1446" s="676">
        <v>1413</v>
      </c>
      <c r="B1446" s="658" t="str">
        <f>INDEX(MATERIALES!$D$5:$D$1604,A1446)</f>
        <v>Cajetin rectangular</v>
      </c>
      <c r="C1446" s="591"/>
      <c r="D1446" s="592"/>
      <c r="E1446" s="677" t="str">
        <f>INDEX([2]MATERIALES!$E$5:$E$1604,A1446)</f>
        <v>u</v>
      </c>
      <c r="F1446" s="679">
        <v>1</v>
      </c>
      <c r="G1446" s="535">
        <f>INDEX([2]MATERIALES!$F$5:$F$1604,A1446)</f>
        <v>0.5</v>
      </c>
      <c r="H1446" s="593">
        <f t="shared" ref="H1446:H1453" si="9">ROUND(F1446*G1446,4)</f>
        <v>0.5</v>
      </c>
      <c r="I1446" s="614"/>
      <c r="J1446" s="681"/>
    </row>
    <row r="1447" spans="1:10" s="671" customFormat="1">
      <c r="A1447" s="676">
        <v>1193</v>
      </c>
      <c r="B1447" s="658" t="str">
        <f>INDEX(MATERIALES!$D$5:$D$1604,A1447)</f>
        <v xml:space="preserve">Tubo conduit liviano 1/2"     </v>
      </c>
      <c r="C1447" s="591"/>
      <c r="D1447" s="592"/>
      <c r="E1447" s="677" t="str">
        <f>INDEX([2]MATERIALES!$E$5:$E$1604,A1447)</f>
        <v>m</v>
      </c>
      <c r="F1447" s="679">
        <v>4.5</v>
      </c>
      <c r="G1447" s="535">
        <f>INDEX([2]MATERIALES!$F$5:$F$1604,A1447)</f>
        <v>1.25</v>
      </c>
      <c r="H1447" s="593">
        <f t="shared" si="9"/>
        <v>5.625</v>
      </c>
      <c r="I1447" s="614"/>
      <c r="J1447" s="681"/>
    </row>
    <row r="1448" spans="1:10" s="671" customFormat="1">
      <c r="A1448" s="676">
        <v>1021</v>
      </c>
      <c r="B1448" s="658" t="str">
        <f>INDEX(MATERIALES!$D$5:$D$1604,A1448)</f>
        <v>Alambre Cu TW #12 AWG</v>
      </c>
      <c r="C1448" s="591"/>
      <c r="D1448" s="592"/>
      <c r="E1448" s="677" t="str">
        <f>INDEX([2]MATERIALES!$E$5:$E$1604,A1448)</f>
        <v>m</v>
      </c>
      <c r="F1448" s="679">
        <v>10</v>
      </c>
      <c r="G1448" s="535">
        <f>INDEX([2]MATERIALES!$F$5:$F$1604,A1448)</f>
        <v>0.56999999999999995</v>
      </c>
      <c r="H1448" s="593">
        <f t="shared" si="9"/>
        <v>5.7</v>
      </c>
      <c r="I1448" s="614"/>
      <c r="J1448" s="681"/>
    </row>
    <row r="1449" spans="1:10" s="671" customFormat="1">
      <c r="A1449" s="676">
        <v>1110</v>
      </c>
      <c r="B1449" s="658" t="str">
        <f>INDEX(MATERIALES!$D$5:$D$1604,A1449)</f>
        <v>Tomacorriente doble</v>
      </c>
      <c r="C1449" s="591"/>
      <c r="D1449" s="592"/>
      <c r="E1449" s="677" t="str">
        <f>INDEX([2]MATERIALES!$E$5:$E$1604,A1449)</f>
        <v>u</v>
      </c>
      <c r="F1449" s="679">
        <v>1</v>
      </c>
      <c r="G1449" s="535">
        <f>INDEX([2]MATERIALES!$F$5:$F$1604,A1449)</f>
        <v>3.58</v>
      </c>
      <c r="H1449" s="593">
        <f t="shared" si="9"/>
        <v>3.58</v>
      </c>
      <c r="I1449" s="614"/>
      <c r="J1449" s="681"/>
    </row>
    <row r="1450" spans="1:10" s="671" customFormat="1">
      <c r="A1450" s="676">
        <v>1125</v>
      </c>
      <c r="B1450" s="658" t="str">
        <f>INDEX(MATERIALES!$D$5:$D$1604,A1450)</f>
        <v>Cinta aislante (20 m)</v>
      </c>
      <c r="C1450" s="591"/>
      <c r="D1450" s="592"/>
      <c r="E1450" s="677" t="str">
        <f>INDEX([2]MATERIALES!$E$5:$E$1604,A1450)</f>
        <v>rll</v>
      </c>
      <c r="F1450" s="679">
        <v>0.5</v>
      </c>
      <c r="G1450" s="535">
        <f>INDEX([2]MATERIALES!$F$5:$F$1604,A1450)</f>
        <v>0.77</v>
      </c>
      <c r="H1450" s="593">
        <f t="shared" si="9"/>
        <v>0.38500000000000001</v>
      </c>
      <c r="I1450" s="614"/>
      <c r="J1450" s="681"/>
    </row>
    <row r="1451" spans="1:10" s="671" customFormat="1">
      <c r="A1451" s="676">
        <v>1060</v>
      </c>
      <c r="B1451" s="658" t="str">
        <f>INDEX(MATERIALES!$D$5:$D$1604,A1451)</f>
        <v>Conector EMT de 1/2"</v>
      </c>
      <c r="C1451" s="591"/>
      <c r="D1451" s="592"/>
      <c r="E1451" s="677" t="str">
        <f>INDEX([2]MATERIALES!$E$5:$E$1604,A1451)</f>
        <v>u</v>
      </c>
      <c r="F1451" s="679">
        <v>2</v>
      </c>
      <c r="G1451" s="535">
        <f>INDEX([2]MATERIALES!$F$5:$F$1604,A1451)</f>
        <v>0.22</v>
      </c>
      <c r="H1451" s="593">
        <f t="shared" si="9"/>
        <v>0.44</v>
      </c>
      <c r="I1451" s="614"/>
      <c r="J1451" s="681"/>
    </row>
    <row r="1452" spans="1:10" s="671" customFormat="1" ht="12.75" customHeight="1">
      <c r="A1452" s="623">
        <v>1112</v>
      </c>
      <c r="B1452" s="658" t="str">
        <f>INDEX(MATERIALES!$D$5:$D$1604,A1452)</f>
        <v>Uniones EMT de 1/2"</v>
      </c>
      <c r="C1452" s="591"/>
      <c r="D1452" s="592"/>
      <c r="E1452" s="677" t="str">
        <f>INDEX([2]MATERIALES!$E$5:$E$1604,A1452)</f>
        <v>u</v>
      </c>
      <c r="F1452" s="679">
        <v>2</v>
      </c>
      <c r="G1452" s="535">
        <f>INDEX([2]MATERIALES!$F$5:$F$1604,A1452)</f>
        <v>0.17599999999999999</v>
      </c>
      <c r="H1452" s="593">
        <f t="shared" si="9"/>
        <v>0.35199999999999998</v>
      </c>
      <c r="I1452" s="614"/>
      <c r="J1452" s="681"/>
    </row>
    <row r="1453" spans="1:10" s="671" customFormat="1">
      <c r="A1453" s="623">
        <v>1054</v>
      </c>
      <c r="B1453" s="658" t="str">
        <f>INDEX(MATERIALES!$D$5:$D$1604,A1453)</f>
        <v>Caja rectagular baja nacional</v>
      </c>
      <c r="C1453" s="591"/>
      <c r="D1453" s="592"/>
      <c r="E1453" s="677" t="str">
        <f>INDEX([2]MATERIALES!$E$5:$E$1604,A1453)</f>
        <v>u</v>
      </c>
      <c r="F1453" s="679">
        <v>1</v>
      </c>
      <c r="G1453" s="535">
        <f>INDEX([2]MATERIALES!$F$5:$F$1604,A1453)</f>
        <v>0.49</v>
      </c>
      <c r="H1453" s="593">
        <f t="shared" si="9"/>
        <v>0.49</v>
      </c>
      <c r="I1453" s="614"/>
      <c r="J1453" s="681"/>
    </row>
    <row r="1454" spans="1:10" s="671" customFormat="1">
      <c r="A1454" s="623">
        <v>560</v>
      </c>
      <c r="B1454" s="658" t="str">
        <f>INDEX(MATERIALES!$D$5:$D$1604,A1454)</f>
        <v>Alambre recocido #18</v>
      </c>
      <c r="C1454" s="591"/>
      <c r="D1454" s="592"/>
      <c r="E1454" s="677" t="str">
        <f>INDEX([2]MATERIALES!$E$5:$E$1604,A1454)</f>
        <v>Kg</v>
      </c>
      <c r="F1454" s="679">
        <v>0.1</v>
      </c>
      <c r="G1454" s="535">
        <f>INDEX([2]MATERIALES!$F$5:$F$1604,A1454)</f>
        <v>2.4</v>
      </c>
      <c r="H1454" s="593">
        <f>ROUND(F1454*G1454,3)</f>
        <v>0.24</v>
      </c>
      <c r="I1454" s="614"/>
      <c r="J1454" s="681"/>
    </row>
    <row r="1455" spans="1:10" s="671" customFormat="1">
      <c r="A1455" s="676"/>
      <c r="B1455" s="571" t="s">
        <v>1349</v>
      </c>
      <c r="C1455" s="796"/>
      <c r="D1455" s="594">
        <v>0</v>
      </c>
      <c r="E1455" s="677"/>
      <c r="F1455" s="672"/>
      <c r="G1455" s="536">
        <v>0</v>
      </c>
      <c r="H1455" s="572">
        <f>ROUND(SUM(H1446:H1454),4)</f>
        <v>17.312000000000001</v>
      </c>
      <c r="I1455" s="614"/>
      <c r="J1455" s="681"/>
    </row>
    <row r="1456" spans="1:10" s="671" customFormat="1">
      <c r="A1456" s="676"/>
      <c r="B1456" s="573" t="s">
        <v>494</v>
      </c>
      <c r="C1456" s="587"/>
      <c r="D1456" s="588"/>
      <c r="E1456" s="576"/>
      <c r="F1456" s="577"/>
      <c r="G1456" s="578"/>
      <c r="H1456" s="579"/>
      <c r="I1456" s="614"/>
      <c r="J1456" s="681"/>
    </row>
    <row r="1457" spans="1:10" s="671" customFormat="1">
      <c r="A1457" s="676"/>
      <c r="B1457" s="580" t="s">
        <v>1133</v>
      </c>
      <c r="C1457" s="581"/>
      <c r="D1457" s="649"/>
      <c r="E1457" s="582" t="s">
        <v>1600</v>
      </c>
      <c r="F1457" s="582" t="s">
        <v>1302</v>
      </c>
      <c r="G1457" s="582" t="s">
        <v>1596</v>
      </c>
      <c r="H1457" s="585" t="s">
        <v>1485</v>
      </c>
      <c r="I1457" s="614"/>
      <c r="J1457" s="681"/>
    </row>
    <row r="1458" spans="1:10" s="671" customFormat="1">
      <c r="A1458" s="676"/>
      <c r="B1458" s="566"/>
      <c r="C1458" s="567"/>
      <c r="D1458" s="589"/>
      <c r="E1458" s="595"/>
      <c r="F1458" s="539" t="s">
        <v>499</v>
      </c>
      <c r="G1458" s="526" t="s">
        <v>500</v>
      </c>
      <c r="H1458" s="529" t="s">
        <v>501</v>
      </c>
      <c r="I1458" s="614"/>
      <c r="J1458" s="681"/>
    </row>
    <row r="1459" spans="1:10" s="671" customFormat="1">
      <c r="A1459" s="676">
        <v>19</v>
      </c>
      <c r="B1459" s="540" t="str">
        <f>INDEX('MANO DE OBRA'!$C$41:$C$60,A1459)</f>
        <v>transporte varios</v>
      </c>
      <c r="C1459" s="521"/>
      <c r="D1459" s="541"/>
      <c r="E1459" s="645" t="s">
        <v>429</v>
      </c>
      <c r="F1459" s="542">
        <v>1</v>
      </c>
      <c r="G1459" s="542">
        <f>INDEX('MANO DE OBRA'!$F$41:$F$60,A1459)</f>
        <v>0.25</v>
      </c>
      <c r="H1459" s="460">
        <f>F1459*G1459</f>
        <v>0.25</v>
      </c>
      <c r="I1459" s="614"/>
      <c r="J1459" s="681"/>
    </row>
    <row r="1460" spans="1:10" s="671" customFormat="1">
      <c r="A1460" s="676">
        <v>20</v>
      </c>
      <c r="B1460" s="540">
        <f>INDEX('MANO DE OBRA'!$C$41:$C$60,A1460)</f>
        <v>0</v>
      </c>
      <c r="C1460" s="521"/>
      <c r="D1460" s="541"/>
      <c r="E1460" s="531">
        <f>INDEX('MANO DE OBRA'!$B$41:$B$60,A1460)</f>
        <v>0</v>
      </c>
      <c r="F1460" s="542"/>
      <c r="G1460" s="542">
        <f>INDEX('MANO DE OBRA'!$F$41:$F$60,A1460)</f>
        <v>0</v>
      </c>
      <c r="H1460" s="543">
        <f>ROUND(F1460*G1460,3)</f>
        <v>0</v>
      </c>
      <c r="I1460" s="614"/>
      <c r="J1460" s="681"/>
    </row>
    <row r="1461" spans="1:10" s="671" customFormat="1">
      <c r="A1461" s="676">
        <v>20</v>
      </c>
      <c r="B1461" s="540">
        <f>INDEX('MANO DE OBRA'!$C$41:$C$60,A1461)</f>
        <v>0</v>
      </c>
      <c r="C1461" s="521"/>
      <c r="D1461" s="541"/>
      <c r="E1461" s="531">
        <f>INDEX('MANO DE OBRA'!$B$41:$B$60,A1461)</f>
        <v>0</v>
      </c>
      <c r="F1461" s="542"/>
      <c r="G1461" s="542">
        <f>INDEX('MANO DE OBRA'!$F$41:$F$60,A1461)</f>
        <v>0</v>
      </c>
      <c r="H1461" s="543">
        <f>ROUND(F1461*G1461,3)</f>
        <v>0</v>
      </c>
      <c r="I1461" s="614"/>
      <c r="J1461" s="681"/>
    </row>
    <row r="1462" spans="1:10" s="671" customFormat="1">
      <c r="A1462" s="680"/>
      <c r="B1462" s="571" t="s">
        <v>1350</v>
      </c>
      <c r="C1462" s="597"/>
      <c r="D1462" s="659"/>
      <c r="E1462" s="598"/>
      <c r="F1462" s="599"/>
      <c r="G1462" s="590"/>
      <c r="H1462" s="572">
        <f>ROUND(SUM(H1459:H1461),4)</f>
        <v>0.25</v>
      </c>
      <c r="I1462" s="614"/>
      <c r="J1462" s="681"/>
    </row>
    <row r="1463" spans="1:10" s="671" customFormat="1">
      <c r="A1463" s="680"/>
      <c r="B1463" s="554"/>
      <c r="C1463" s="554"/>
      <c r="D1463" s="596"/>
      <c r="E1463" s="600" t="s">
        <v>495</v>
      </c>
      <c r="F1463" s="601"/>
      <c r="G1463" s="601"/>
      <c r="H1463" s="602">
        <f>ROUND(SUM(H1462,H1455,H1442,H1431),4)</f>
        <v>39.832000000000001</v>
      </c>
      <c r="I1463" s="614"/>
      <c r="J1463" s="681"/>
    </row>
    <row r="1464" spans="1:10" s="671" customFormat="1">
      <c r="A1464" s="680"/>
      <c r="B1464" s="554"/>
      <c r="C1464" s="554"/>
      <c r="D1464" s="596"/>
      <c r="E1464" s="603" t="s">
        <v>177</v>
      </c>
      <c r="F1464" s="604"/>
      <c r="G1464" s="660">
        <f>(FORMATO!$C$37)</f>
        <v>0.2</v>
      </c>
      <c r="H1464" s="602">
        <f>ROUND(H1463*G1464,4)</f>
        <v>7.9664000000000001</v>
      </c>
      <c r="I1464" s="614"/>
      <c r="J1464" s="681"/>
    </row>
    <row r="1465" spans="1:10" s="671" customFormat="1">
      <c r="A1465" s="680"/>
      <c r="B1465" s="554"/>
      <c r="C1465" s="554"/>
      <c r="D1465" s="596"/>
      <c r="E1465" s="603" t="s">
        <v>178</v>
      </c>
      <c r="F1465" s="604"/>
      <c r="G1465" s="605"/>
      <c r="H1465" s="606"/>
      <c r="I1465" s="614"/>
      <c r="J1465" s="681"/>
    </row>
    <row r="1466" spans="1:10" s="671" customFormat="1">
      <c r="A1466" s="680"/>
      <c r="B1466" s="554"/>
      <c r="C1466" s="554"/>
      <c r="D1466" s="596"/>
      <c r="E1466" s="603" t="s">
        <v>496</v>
      </c>
      <c r="F1466" s="607"/>
      <c r="G1466" s="607"/>
      <c r="H1466" s="606">
        <f>ROUND(SUM(H1463:H1464),4)</f>
        <v>47.798400000000001</v>
      </c>
      <c r="I1466" s="614"/>
      <c r="J1466" s="681"/>
    </row>
    <row r="1467" spans="1:10" s="671" customFormat="1" ht="16.2" thickBot="1">
      <c r="A1467" s="680"/>
      <c r="B1467" s="796" t="str">
        <f>(FORMATO!$C$8)</f>
        <v>PAJAN, AGOSTO DE 2025</v>
      </c>
      <c r="C1467" s="554"/>
      <c r="D1467" s="596"/>
      <c r="E1467" s="544" t="str">
        <f>+FORMATO!$J$18</f>
        <v>PRECIO SIN IVA</v>
      </c>
      <c r="F1467" s="545"/>
      <c r="G1467" s="545" t="s">
        <v>504</v>
      </c>
      <c r="H1467" s="613">
        <f>ROUND(H1466,2)</f>
        <v>47.8</v>
      </c>
      <c r="I1467" s="614"/>
      <c r="J1467" s="681"/>
    </row>
    <row r="1468" spans="1:10" s="671" customFormat="1" ht="16.2" thickTop="1">
      <c r="A1468" s="680"/>
      <c r="B1468" s="796"/>
      <c r="C1468" s="554"/>
      <c r="D1468" s="666"/>
      <c r="E1468" s="664"/>
      <c r="F1468" s="663"/>
      <c r="G1468" s="663"/>
      <c r="H1468" s="665"/>
      <c r="I1468" s="614"/>
      <c r="J1468" s="681"/>
    </row>
    <row r="1469" spans="1:10" s="671" customFormat="1" ht="15.6">
      <c r="A1469" s="680"/>
      <c r="B1469" s="788"/>
      <c r="C1469" s="554"/>
      <c r="D1469" s="666"/>
      <c r="E1469" s="664"/>
      <c r="F1469" s="663"/>
      <c r="G1469" s="663"/>
      <c r="H1469" s="665"/>
      <c r="I1469" s="614"/>
      <c r="J1469" s="681"/>
    </row>
    <row r="1470" spans="1:10" s="671" customFormat="1" ht="15.6">
      <c r="A1470" s="680" t="s">
        <v>1888</v>
      </c>
      <c r="B1470" s="796"/>
      <c r="C1470" s="554"/>
      <c r="D1470" s="666"/>
      <c r="E1470" s="664"/>
      <c r="F1470" s="663"/>
      <c r="G1470" s="663"/>
      <c r="H1470" s="665"/>
      <c r="I1470" s="614"/>
      <c r="J1470" s="681"/>
    </row>
    <row r="1471" spans="1:10" s="671" customFormat="1" ht="15.6">
      <c r="A1471" s="680"/>
      <c r="B1471" s="796"/>
      <c r="C1471" s="554"/>
      <c r="D1471" s="666"/>
      <c r="E1471" s="664"/>
      <c r="F1471" s="663"/>
      <c r="G1471" s="663"/>
      <c r="H1471" s="665"/>
      <c r="I1471" s="614"/>
      <c r="J1471" s="681"/>
    </row>
    <row r="1472" spans="1:10" s="671" customFormat="1" ht="15.6">
      <c r="A1472" s="680"/>
      <c r="B1472" s="796"/>
      <c r="C1472" s="554"/>
      <c r="D1472" s="666"/>
      <c r="E1472" s="664"/>
      <c r="F1472" s="663"/>
      <c r="G1472" s="663"/>
      <c r="H1472" s="665"/>
      <c r="I1472" s="614"/>
      <c r="J1472" s="681"/>
    </row>
    <row r="1473" spans="1:10" s="671" customFormat="1">
      <c r="A1473" s="546"/>
      <c r="B1473" s="796"/>
      <c r="C1473" s="653"/>
      <c r="D1473" s="654"/>
      <c r="E1473" s="655"/>
      <c r="F1473" s="655"/>
      <c r="G1473" s="655"/>
      <c r="H1473" s="611"/>
      <c r="I1473" s="614"/>
      <c r="J1473" s="641"/>
    </row>
    <row r="1474" spans="1:10" s="671" customFormat="1">
      <c r="A1474" s="546"/>
      <c r="B1474" s="870"/>
      <c r="C1474" s="870"/>
      <c r="D1474" s="870"/>
      <c r="E1474" s="870"/>
      <c r="F1474" s="870"/>
      <c r="G1474" s="870"/>
      <c r="H1474" s="870"/>
      <c r="I1474" s="614"/>
      <c r="J1474" s="681"/>
    </row>
    <row r="1475" spans="1:10" s="671" customFormat="1">
      <c r="A1475" s="553"/>
      <c r="B1475" s="517"/>
      <c r="C1475" s="517"/>
      <c r="D1475" s="520"/>
      <c r="E1475" s="517"/>
      <c r="F1475" s="517"/>
      <c r="G1475" s="517"/>
      <c r="H1475" s="518"/>
      <c r="I1475" s="614"/>
      <c r="J1475" s="681"/>
    </row>
    <row r="1476" spans="1:10" s="681" customFormat="1" ht="17.399999999999999">
      <c r="A1476" s="680"/>
      <c r="B1476" s="680"/>
      <c r="C1476" s="871" t="s">
        <v>1891</v>
      </c>
      <c r="D1476" s="871"/>
      <c r="E1476" s="871"/>
      <c r="F1476" s="871"/>
      <c r="G1476" s="871"/>
      <c r="H1476" s="680"/>
      <c r="I1476" s="669"/>
    </row>
    <row r="1477" spans="1:10" s="671" customFormat="1" ht="17.399999999999999">
      <c r="A1477" s="680"/>
      <c r="B1477" s="554"/>
      <c r="C1477" s="872" t="s">
        <v>1892</v>
      </c>
      <c r="D1477" s="872"/>
      <c r="E1477" s="872"/>
      <c r="F1477" s="872"/>
      <c r="G1477" s="872"/>
      <c r="H1477" s="680"/>
      <c r="I1477" s="614"/>
      <c r="J1477" s="681"/>
    </row>
    <row r="1478" spans="1:10" s="671" customFormat="1" ht="14.4">
      <c r="A1478" s="680"/>
      <c r="B1478" s="554"/>
      <c r="C1478" s="873"/>
      <c r="D1478" s="873"/>
      <c r="E1478" s="873"/>
      <c r="F1478" s="873"/>
      <c r="G1478" s="873"/>
      <c r="H1478" s="680"/>
      <c r="I1478" s="614"/>
      <c r="J1478" s="681"/>
    </row>
    <row r="1479" spans="1:10" s="671" customFormat="1" ht="13.8" thickBot="1">
      <c r="A1479" s="680"/>
      <c r="B1479" s="554"/>
      <c r="C1479" s="554"/>
      <c r="D1479" s="649"/>
      <c r="E1479" s="554"/>
      <c r="F1479" s="554"/>
      <c r="G1479" s="554"/>
      <c r="H1479" s="680"/>
      <c r="I1479" s="614"/>
      <c r="J1479" s="681"/>
    </row>
    <row r="1480" spans="1:10" s="671" customFormat="1" ht="13.8" thickBot="1">
      <c r="A1480" s="680"/>
      <c r="B1480" s="796"/>
      <c r="C1480" s="874" t="str">
        <f>+FORMATO!$J$13</f>
        <v>ANÁLISIS DE PRECIOS UNITARIOS</v>
      </c>
      <c r="D1480" s="875" t="s">
        <v>687</v>
      </c>
      <c r="E1480" s="875"/>
      <c r="F1480" s="875"/>
      <c r="G1480" s="675" t="str">
        <f>+FORMATO!$J$14</f>
        <v>ITEM</v>
      </c>
      <c r="H1480" s="716">
        <f>+PRESUPUESTO!A39</f>
        <v>26</v>
      </c>
      <c r="I1480" s="614"/>
      <c r="J1480" s="681"/>
    </row>
    <row r="1481" spans="1:10" s="671" customFormat="1">
      <c r="A1481" s="522"/>
      <c r="B1481" s="673" t="str">
        <f>FORMATO!$B$4</f>
        <v>RUBRO:</v>
      </c>
      <c r="C1481" s="876" t="str">
        <f>+PRESUPUESTO!B39</f>
        <v xml:space="preserve">PUNTO DE TOMACORRIENTE 220 V POLARIZADOS </v>
      </c>
      <c r="D1481" s="877"/>
      <c r="E1481" s="877"/>
      <c r="F1481" s="877"/>
      <c r="G1481" s="675" t="str">
        <f>+FORMATO!$J$15</f>
        <v>UNIDAD</v>
      </c>
      <c r="H1481" s="674" t="str">
        <f>+PRESUPUESTO!C39</f>
        <v>PTO</v>
      </c>
      <c r="I1481" s="614"/>
      <c r="J1481" s="681"/>
    </row>
    <row r="1482" spans="1:10" s="671" customFormat="1">
      <c r="A1482" s="522"/>
      <c r="B1482" s="673" t="str">
        <f>FORMATO!$B$5</f>
        <v>ELABORADO:</v>
      </c>
      <c r="C1482" s="796">
        <f>(FORMATO!$C$5)</f>
        <v>0</v>
      </c>
      <c r="D1482" s="656"/>
      <c r="E1482" s="657"/>
      <c r="F1482" s="657"/>
      <c r="G1482" s="675" t="str">
        <f>+FORMATO!$J$16</f>
        <v>REND.</v>
      </c>
      <c r="H1482" s="642">
        <f>+ROUND(8/4.606,4)</f>
        <v>1.7369000000000001</v>
      </c>
      <c r="I1482" s="614"/>
      <c r="J1482" s="681"/>
    </row>
    <row r="1483" spans="1:10" s="671" customFormat="1">
      <c r="A1483" s="525"/>
      <c r="B1483" s="673" t="str">
        <f>FORMATO!$B$9</f>
        <v xml:space="preserve">PROYECTO: </v>
      </c>
      <c r="C1483" s="878" t="str">
        <f>(FORMATO!C$9)</f>
        <v>MANTENIMIENTO INTEGRAL DE LA COMPAÑIA DE CUERPO DE BOMBERO CASCOL PERTENECIENTE AL CANTON PAJAN</v>
      </c>
      <c r="D1483" s="879"/>
      <c r="E1483" s="879"/>
      <c r="F1483" s="879"/>
      <c r="G1483" s="879"/>
      <c r="H1483" s="879"/>
      <c r="I1483" s="622">
        <f>+H1526</f>
        <v>55</v>
      </c>
      <c r="J1483" s="641"/>
    </row>
    <row r="1484" spans="1:10" s="671" customFormat="1" ht="13.8" thickBot="1">
      <c r="A1484" s="522"/>
      <c r="B1484" s="555" t="s">
        <v>689</v>
      </c>
      <c r="C1484" s="555"/>
      <c r="D1484" s="556"/>
      <c r="E1484" s="557"/>
      <c r="F1484" s="558"/>
      <c r="G1484" s="558"/>
      <c r="H1484" s="559"/>
      <c r="I1484" s="614"/>
      <c r="J1484" s="681"/>
    </row>
    <row r="1485" spans="1:10" s="671" customFormat="1" ht="13.8" thickTop="1">
      <c r="A1485" s="522"/>
      <c r="B1485" s="560" t="s">
        <v>1133</v>
      </c>
      <c r="C1485" s="767"/>
      <c r="D1485" s="562" t="s">
        <v>1302</v>
      </c>
      <c r="E1485" s="563" t="s">
        <v>1596</v>
      </c>
      <c r="F1485" s="678" t="s">
        <v>1597</v>
      </c>
      <c r="G1485" s="564" t="s">
        <v>1598</v>
      </c>
      <c r="H1485" s="565" t="s">
        <v>1485</v>
      </c>
      <c r="I1485" s="614"/>
      <c r="J1485" s="640"/>
    </row>
    <row r="1486" spans="1:10" s="671" customFormat="1">
      <c r="A1486" s="522"/>
      <c r="B1486" s="566"/>
      <c r="C1486" s="567"/>
      <c r="D1486" s="526" t="s">
        <v>499</v>
      </c>
      <c r="E1486" s="527" t="s">
        <v>500</v>
      </c>
      <c r="F1486" s="528" t="s">
        <v>501</v>
      </c>
      <c r="G1486" s="528" t="s">
        <v>1599</v>
      </c>
      <c r="H1486" s="529" t="s">
        <v>502</v>
      </c>
      <c r="I1486" s="614"/>
      <c r="J1486" s="681"/>
    </row>
    <row r="1487" spans="1:10" s="671" customFormat="1">
      <c r="A1487" s="676">
        <v>1600</v>
      </c>
      <c r="B1487" s="568" t="s">
        <v>1632</v>
      </c>
      <c r="C1487" s="796"/>
      <c r="D1487" s="645"/>
      <c r="E1487" s="535"/>
      <c r="F1487" s="672"/>
      <c r="G1487" s="533"/>
      <c r="H1487" s="569">
        <f>ROUND(H1502*0.05,3)</f>
        <v>1.1519999999999999</v>
      </c>
      <c r="I1487" s="614"/>
      <c r="J1487" s="681"/>
    </row>
    <row r="1488" spans="1:10" s="671" customFormat="1">
      <c r="A1488" s="676">
        <v>1600</v>
      </c>
      <c r="B1488" s="530">
        <f>INDEX(MATERIALES!$D$5:$D$1604,A1488)</f>
        <v>0</v>
      </c>
      <c r="C1488" s="521"/>
      <c r="D1488" s="531"/>
      <c r="E1488" s="532">
        <f>INDEX(MATERIALES!$F$5:$F$1604,A1488)</f>
        <v>0</v>
      </c>
      <c r="F1488" s="459">
        <f>ROUND(E1488*D1488,3)</f>
        <v>0</v>
      </c>
      <c r="G1488" s="535"/>
      <c r="H1488" s="534">
        <f>ROUND(F1488*G1488,4)</f>
        <v>0</v>
      </c>
      <c r="I1488" s="614"/>
      <c r="J1488" s="681"/>
    </row>
    <row r="1489" spans="1:10" s="671" customFormat="1">
      <c r="A1489" s="676">
        <v>1600</v>
      </c>
      <c r="B1489" s="530">
        <f>INDEX(MATERIALES!$D$5:$D$1604,A1489)</f>
        <v>0</v>
      </c>
      <c r="C1489" s="521"/>
      <c r="D1489" s="531"/>
      <c r="E1489" s="532">
        <f>INDEX(MATERIALES!$F$5:$F$1604,A1489)</f>
        <v>0</v>
      </c>
      <c r="F1489" s="459">
        <f>ROUND(E1489*D1489,3)</f>
        <v>0</v>
      </c>
      <c r="G1489" s="535"/>
      <c r="H1489" s="570">
        <f>ROUND(F1489*G1489,3)</f>
        <v>0</v>
      </c>
      <c r="I1489" s="614"/>
      <c r="J1489" s="681"/>
    </row>
    <row r="1490" spans="1:10" s="671" customFormat="1">
      <c r="A1490" s="676">
        <v>1600</v>
      </c>
      <c r="B1490" s="530">
        <f>INDEX(MATERIALES!$D$5:$D$1604,A1490)</f>
        <v>0</v>
      </c>
      <c r="C1490" s="521"/>
      <c r="D1490" s="531"/>
      <c r="E1490" s="532">
        <f>INDEX(MATERIALES!$F$5:$F$1604,A1490)</f>
        <v>0</v>
      </c>
      <c r="F1490" s="459">
        <f>ROUND(E1490*D1490,3)</f>
        <v>0</v>
      </c>
      <c r="G1490" s="535"/>
      <c r="H1490" s="570">
        <f>ROUND(F1490*G1490,3)</f>
        <v>0</v>
      </c>
      <c r="I1490" s="614"/>
      <c r="J1490" s="681"/>
    </row>
    <row r="1491" spans="1:10" s="671" customFormat="1">
      <c r="A1491" s="676">
        <v>1600</v>
      </c>
      <c r="B1491" s="571" t="s">
        <v>1348</v>
      </c>
      <c r="C1491" s="796"/>
      <c r="D1491" s="645">
        <v>0</v>
      </c>
      <c r="E1491" s="535"/>
      <c r="F1491" s="672">
        <f>ROUND(E1491*D1491,3)</f>
        <v>0</v>
      </c>
      <c r="G1491" s="536">
        <v>0</v>
      </c>
      <c r="H1491" s="572">
        <f>ROUND(SUM(H1487:H1490),2)</f>
        <v>1.1499999999999999</v>
      </c>
      <c r="I1491" s="614"/>
      <c r="J1491" s="681"/>
    </row>
    <row r="1492" spans="1:10" s="671" customFormat="1">
      <c r="A1492" s="676"/>
      <c r="B1492" s="573" t="s">
        <v>1135</v>
      </c>
      <c r="C1492" s="574"/>
      <c r="D1492" s="575"/>
      <c r="E1492" s="576"/>
      <c r="F1492" s="577"/>
      <c r="G1492" s="578"/>
      <c r="H1492" s="579"/>
      <c r="I1492" s="614"/>
      <c r="J1492" s="681"/>
    </row>
    <row r="1493" spans="1:10" s="671" customFormat="1">
      <c r="A1493" s="676"/>
      <c r="B1493" s="580" t="s">
        <v>1133</v>
      </c>
      <c r="C1493" s="581"/>
      <c r="D1493" s="582" t="s">
        <v>1302</v>
      </c>
      <c r="E1493" s="583" t="s">
        <v>961</v>
      </c>
      <c r="F1493" s="583" t="s">
        <v>1597</v>
      </c>
      <c r="G1493" s="584" t="s">
        <v>1598</v>
      </c>
      <c r="H1493" s="585" t="s">
        <v>1485</v>
      </c>
      <c r="I1493" s="614"/>
      <c r="J1493" s="681"/>
    </row>
    <row r="1494" spans="1:10" s="671" customFormat="1">
      <c r="A1494" s="676"/>
      <c r="B1494" s="566"/>
      <c r="C1494" s="567"/>
      <c r="D1494" s="526" t="s">
        <v>499</v>
      </c>
      <c r="E1494" s="528" t="s">
        <v>500</v>
      </c>
      <c r="F1494" s="528" t="s">
        <v>501</v>
      </c>
      <c r="G1494" s="528" t="s">
        <v>1599</v>
      </c>
      <c r="H1494" s="529" t="s">
        <v>502</v>
      </c>
      <c r="I1494" s="614"/>
      <c r="J1494" s="681"/>
    </row>
    <row r="1495" spans="1:10" s="671" customFormat="1">
      <c r="A1495" s="676">
        <v>7</v>
      </c>
      <c r="B1495" s="568" t="str">
        <f>INDEX('[2]MANO DE OBRA'!$C$5:$C$38,A1495)</f>
        <v>Electricista  (estr.ocp. D2) cat.III</v>
      </c>
      <c r="C1495" s="586"/>
      <c r="D1495" s="646">
        <v>1</v>
      </c>
      <c r="E1495" s="537">
        <f>INDEX('MANO DE OBRA'!$F$5:$F$38,A1495)</f>
        <v>4.28</v>
      </c>
      <c r="F1495" s="616">
        <f>ROUND(E1495*D1495,4)</f>
        <v>4.28</v>
      </c>
      <c r="G1495" s="538">
        <f>+H1482</f>
        <v>1.7369000000000001</v>
      </c>
      <c r="H1495" s="569">
        <f>ROUND(F1495*G1495,3)</f>
        <v>7.4340000000000002</v>
      </c>
      <c r="I1495" s="614"/>
      <c r="J1495" s="681"/>
    </row>
    <row r="1496" spans="1:10" s="671" customFormat="1">
      <c r="A1496" s="676">
        <v>1</v>
      </c>
      <c r="B1496" s="568" t="str">
        <f>INDEX('[2]MANO DE OBRA'!$C$5:$C$38,A1496)</f>
        <v>Peon  (estr.ocp. E2)</v>
      </c>
      <c r="C1496" s="586"/>
      <c r="D1496" s="646">
        <v>1</v>
      </c>
      <c r="E1496" s="532">
        <f>INDEX('MANO DE OBRA'!$F$5:$F$38,A1496)</f>
        <v>4.2300000000000004</v>
      </c>
      <c r="F1496" s="616">
        <f>ROUND(E1496*D1496,4)</f>
        <v>4.2300000000000004</v>
      </c>
      <c r="G1496" s="535">
        <f>H1482</f>
        <v>1.7369000000000001</v>
      </c>
      <c r="H1496" s="569">
        <f>ROUND(F1496*G1496,3)</f>
        <v>7.3470000000000004</v>
      </c>
      <c r="I1496" s="614"/>
      <c r="J1496" s="681"/>
    </row>
    <row r="1497" spans="1:10" s="671" customFormat="1">
      <c r="A1497" s="676">
        <v>11</v>
      </c>
      <c r="B1497" s="568" t="str">
        <f>INDEX('[2]MANO DE OBRA'!$C$5:$C$38,A1497)</f>
        <v>Maestro   (estr.ocp. C1)</v>
      </c>
      <c r="C1497" s="586"/>
      <c r="D1497" s="646">
        <v>1</v>
      </c>
      <c r="E1497" s="532">
        <f>INDEX('MANO DE OBRA'!$F$5:$F$38,A1497)</f>
        <v>4.75</v>
      </c>
      <c r="F1497" s="616">
        <f>ROUND(E1497*D1497,4)</f>
        <v>4.75</v>
      </c>
      <c r="G1497" s="535">
        <f>+G1496</f>
        <v>1.7369000000000001</v>
      </c>
      <c r="H1497" s="569">
        <f>ROUND(F1497*G1497,3)</f>
        <v>8.25</v>
      </c>
      <c r="I1497" s="614"/>
      <c r="J1497" s="681"/>
    </row>
    <row r="1498" spans="1:10" s="671" customFormat="1">
      <c r="A1498" s="676">
        <v>34</v>
      </c>
      <c r="B1498" s="568">
        <f>INDEX('[2]MANO DE OBRA'!$C$5:$C$38,A1498)</f>
        <v>0</v>
      </c>
      <c r="C1498" s="586"/>
      <c r="D1498" s="646"/>
      <c r="E1498" s="532">
        <f>INDEX('MANO DE OBRA'!$F$5:$F$38,A1498)</f>
        <v>0</v>
      </c>
      <c r="F1498" s="616">
        <f>ROUND(E1498*D1498,4)</f>
        <v>0</v>
      </c>
      <c r="G1498" s="535"/>
      <c r="H1498" s="569">
        <f>ROUND(F1498*G1498,3)</f>
        <v>0</v>
      </c>
      <c r="I1498" s="614"/>
      <c r="J1498" s="681"/>
    </row>
    <row r="1499" spans="1:10" s="671" customFormat="1">
      <c r="A1499" s="676">
        <v>34</v>
      </c>
      <c r="B1499" s="568">
        <f>INDEX('[2]MANO DE OBRA'!$C$5:$C$38,A1499)</f>
        <v>0</v>
      </c>
      <c r="C1499" s="586"/>
      <c r="D1499" s="646"/>
      <c r="E1499" s="532">
        <f>INDEX('MANO DE OBRA'!$F$5:$F$38,A1499)</f>
        <v>0</v>
      </c>
      <c r="F1499" s="616">
        <f>ROUND(E1499*D1499,4)</f>
        <v>0</v>
      </c>
      <c r="G1499" s="535"/>
      <c r="H1499" s="569">
        <f>ROUND(F1499*G1499,4)</f>
        <v>0</v>
      </c>
      <c r="I1499" s="614"/>
      <c r="J1499" s="681"/>
    </row>
    <row r="1500" spans="1:10" s="671" customFormat="1">
      <c r="A1500" s="676">
        <v>34</v>
      </c>
      <c r="B1500" s="568"/>
      <c r="C1500" s="586"/>
      <c r="D1500" s="647"/>
      <c r="E1500" s="535"/>
      <c r="F1500" s="616"/>
      <c r="G1500" s="535"/>
      <c r="H1500" s="569">
        <f>ROUND(F1500*G1500,4)</f>
        <v>0</v>
      </c>
      <c r="I1500" s="614"/>
      <c r="J1500" s="681"/>
    </row>
    <row r="1501" spans="1:10" s="671" customFormat="1">
      <c r="A1501" s="676">
        <v>34</v>
      </c>
      <c r="B1501" s="568"/>
      <c r="C1501" s="586"/>
      <c r="D1501" s="647"/>
      <c r="E1501" s="535"/>
      <c r="F1501" s="616"/>
      <c r="G1501" s="535"/>
      <c r="H1501" s="569">
        <f>ROUND(F1501*G1501,4)</f>
        <v>0</v>
      </c>
      <c r="I1501" s="614"/>
      <c r="J1501" s="681"/>
    </row>
    <row r="1502" spans="1:10" s="671" customFormat="1">
      <c r="A1502" s="676">
        <v>34</v>
      </c>
      <c r="B1502" s="571" t="s">
        <v>1202</v>
      </c>
      <c r="C1502" s="796"/>
      <c r="D1502" s="617">
        <v>0</v>
      </c>
      <c r="E1502" s="536"/>
      <c r="F1502" s="616">
        <f>ROUND(E1502*D1502,3)</f>
        <v>0</v>
      </c>
      <c r="G1502" s="536">
        <v>0</v>
      </c>
      <c r="H1502" s="572">
        <f>ROUND(SUM(H1495:H1501),2)</f>
        <v>23.03</v>
      </c>
      <c r="I1502" s="614"/>
      <c r="J1502" s="681"/>
    </row>
    <row r="1503" spans="1:10" s="671" customFormat="1">
      <c r="A1503" s="676"/>
      <c r="B1503" s="573" t="s">
        <v>493</v>
      </c>
      <c r="C1503" s="587"/>
      <c r="D1503" s="588"/>
      <c r="E1503" s="576"/>
      <c r="F1503" s="577"/>
      <c r="G1503" s="578"/>
      <c r="H1503" s="579"/>
      <c r="I1503" s="614"/>
      <c r="J1503" s="681"/>
    </row>
    <row r="1504" spans="1:10" s="671" customFormat="1">
      <c r="A1504" s="676"/>
      <c r="B1504" s="580" t="s">
        <v>1133</v>
      </c>
      <c r="C1504" s="581"/>
      <c r="D1504" s="649"/>
      <c r="E1504" s="583" t="s">
        <v>1600</v>
      </c>
      <c r="F1504" s="583" t="s">
        <v>1302</v>
      </c>
      <c r="G1504" s="583" t="s">
        <v>960</v>
      </c>
      <c r="H1504" s="585" t="s">
        <v>1485</v>
      </c>
      <c r="I1504" s="614"/>
      <c r="J1504" s="681"/>
    </row>
    <row r="1505" spans="1:10" s="671" customFormat="1">
      <c r="A1505" s="676"/>
      <c r="B1505" s="566"/>
      <c r="C1505" s="567"/>
      <c r="D1505" s="589"/>
      <c r="E1505" s="590"/>
      <c r="F1505" s="527" t="s">
        <v>499</v>
      </c>
      <c r="G1505" s="528" t="s">
        <v>500</v>
      </c>
      <c r="H1505" s="529" t="s">
        <v>501</v>
      </c>
      <c r="I1505" s="614"/>
      <c r="J1505" s="681"/>
    </row>
    <row r="1506" spans="1:10" s="671" customFormat="1">
      <c r="A1506" s="676">
        <v>1413</v>
      </c>
      <c r="B1506" s="658" t="str">
        <f>INDEX(MATERIALES!$D$5:$D$1604,A1506)</f>
        <v>Cajetin rectangular</v>
      </c>
      <c r="C1506" s="591"/>
      <c r="D1506" s="592"/>
      <c r="E1506" s="677" t="str">
        <f>INDEX([2]MATERIALES!$E$5:$E$1604,A1506)</f>
        <v>u</v>
      </c>
      <c r="F1506" s="679">
        <v>1</v>
      </c>
      <c r="G1506" s="535">
        <f>INDEX([2]MATERIALES!$F$5:$F$1604,A1506)</f>
        <v>0.5</v>
      </c>
      <c r="H1506" s="593">
        <f t="shared" ref="H1506:H1512" si="10">ROUND(F1506*G1506,4)</f>
        <v>0.5</v>
      </c>
      <c r="I1506" s="614"/>
      <c r="J1506" s="681"/>
    </row>
    <row r="1507" spans="1:10" s="671" customFormat="1">
      <c r="A1507" s="676">
        <v>1193</v>
      </c>
      <c r="B1507" s="658" t="str">
        <f>INDEX(MATERIALES!$D$5:$D$1604,A1507)</f>
        <v xml:space="preserve">Tubo conduit liviano 1/2"     </v>
      </c>
      <c r="C1507" s="591"/>
      <c r="D1507" s="592"/>
      <c r="E1507" s="677" t="str">
        <f>INDEX([2]MATERIALES!$E$5:$E$1604,A1507)</f>
        <v>m</v>
      </c>
      <c r="F1507" s="679">
        <v>4.5</v>
      </c>
      <c r="G1507" s="535">
        <f>INDEX([2]MATERIALES!$F$5:$F$1604,A1507)</f>
        <v>1.25</v>
      </c>
      <c r="H1507" s="593">
        <f t="shared" si="10"/>
        <v>5.625</v>
      </c>
      <c r="I1507" s="614"/>
      <c r="J1507" s="681"/>
    </row>
    <row r="1508" spans="1:10" s="671" customFormat="1">
      <c r="A1508" s="676">
        <v>1020</v>
      </c>
      <c r="B1508" s="658" t="str">
        <f>INDEX(MATERIALES!$D$5:$D$1604,A1508)</f>
        <v>Alambre Cu TW #10 AWG</v>
      </c>
      <c r="C1508" s="591"/>
      <c r="D1508" s="592"/>
      <c r="E1508" s="677" t="str">
        <f>INDEX([2]MATERIALES!$E$5:$E$1604,A1508)</f>
        <v>mt</v>
      </c>
      <c r="F1508" s="679">
        <v>10</v>
      </c>
      <c r="G1508" s="535">
        <f>INDEX([2]MATERIALES!$F$5:$F$1604,A1508)</f>
        <v>0.8</v>
      </c>
      <c r="H1508" s="593">
        <f t="shared" si="10"/>
        <v>8</v>
      </c>
      <c r="I1508" s="614"/>
      <c r="J1508" s="681"/>
    </row>
    <row r="1509" spans="1:10" s="671" customFormat="1">
      <c r="A1509" s="676">
        <v>1399</v>
      </c>
      <c r="B1509" s="658" t="str">
        <f>INDEX(MATERIALES!$D$5:$D$1604,A1509)</f>
        <v>Tomacoriente  220v</v>
      </c>
      <c r="C1509" s="591"/>
      <c r="D1509" s="592"/>
      <c r="E1509" s="677" t="str">
        <f>INDEX([2]MATERIALES!$E$5:$E$1604,A1509)</f>
        <v>u</v>
      </c>
      <c r="F1509" s="679">
        <v>1</v>
      </c>
      <c r="G1509" s="535">
        <f>INDEX([2]MATERIALES!$F$5:$F$1604,A1509)</f>
        <v>3.7</v>
      </c>
      <c r="H1509" s="593">
        <f t="shared" si="10"/>
        <v>3.7</v>
      </c>
      <c r="I1509" s="614"/>
      <c r="J1509" s="681"/>
    </row>
    <row r="1510" spans="1:10" s="671" customFormat="1">
      <c r="A1510" s="676">
        <v>1125</v>
      </c>
      <c r="B1510" s="658" t="str">
        <f>INDEX(MATERIALES!$D$5:$D$1604,A1510)</f>
        <v>Cinta aislante (20 m)</v>
      </c>
      <c r="C1510" s="591"/>
      <c r="D1510" s="592"/>
      <c r="E1510" s="677" t="str">
        <f>INDEX([2]MATERIALES!$E$5:$E$1604,A1510)</f>
        <v>rll</v>
      </c>
      <c r="F1510" s="679">
        <v>0.5</v>
      </c>
      <c r="G1510" s="535">
        <f>INDEX([2]MATERIALES!$F$5:$F$1604,A1510)</f>
        <v>0.77</v>
      </c>
      <c r="H1510" s="593">
        <f t="shared" si="10"/>
        <v>0.38500000000000001</v>
      </c>
      <c r="I1510" s="614"/>
      <c r="J1510" s="681"/>
    </row>
    <row r="1511" spans="1:10" s="671" customFormat="1">
      <c r="A1511" s="676">
        <v>1060</v>
      </c>
      <c r="B1511" s="658" t="str">
        <f>INDEX(MATERIALES!$D$5:$D$1604,A1511)</f>
        <v>Conector EMT de 1/2"</v>
      </c>
      <c r="C1511" s="591"/>
      <c r="D1511" s="592"/>
      <c r="E1511" s="677" t="str">
        <f>INDEX([2]MATERIALES!$E$5:$E$1604,A1511)</f>
        <v>u</v>
      </c>
      <c r="F1511" s="679">
        <v>2</v>
      </c>
      <c r="G1511" s="535">
        <f>INDEX([2]MATERIALES!$F$5:$F$1604,A1511)</f>
        <v>0.22</v>
      </c>
      <c r="H1511" s="593">
        <f t="shared" si="10"/>
        <v>0.44</v>
      </c>
      <c r="I1511" s="614"/>
      <c r="J1511" s="681"/>
    </row>
    <row r="1512" spans="1:10" s="671" customFormat="1" ht="12.75" customHeight="1">
      <c r="A1512" s="623">
        <v>1112</v>
      </c>
      <c r="B1512" s="658" t="str">
        <f>INDEX(MATERIALES!$D$5:$D$1604,A1512)</f>
        <v>Uniones EMT de 1/2"</v>
      </c>
      <c r="C1512" s="591"/>
      <c r="D1512" s="592"/>
      <c r="E1512" s="677" t="str">
        <f>INDEX([2]MATERIALES!$E$5:$E$1604,A1512)</f>
        <v>u</v>
      </c>
      <c r="F1512" s="679">
        <v>2</v>
      </c>
      <c r="G1512" s="535">
        <f>INDEX([2]MATERIALES!$F$5:$F$1604,A1512)</f>
        <v>0.17599999999999999</v>
      </c>
      <c r="H1512" s="593">
        <f t="shared" si="10"/>
        <v>0.35199999999999998</v>
      </c>
      <c r="I1512" s="614"/>
      <c r="J1512" s="681"/>
    </row>
    <row r="1513" spans="1:10" s="671" customFormat="1">
      <c r="A1513" s="623">
        <v>560</v>
      </c>
      <c r="B1513" s="658" t="str">
        <f>INDEX(MATERIALES!$D$5:$D$1604,A1513)</f>
        <v>Alambre recocido #18</v>
      </c>
      <c r="C1513" s="591"/>
      <c r="D1513" s="592"/>
      <c r="E1513" s="677" t="str">
        <f>INDEX([2]MATERIALES!$E$5:$E$1604,A1513)</f>
        <v>Kg</v>
      </c>
      <c r="F1513" s="679">
        <v>1</v>
      </c>
      <c r="G1513" s="535">
        <f>INDEX([2]MATERIALES!$F$5:$F$1604,A1513)</f>
        <v>2.4</v>
      </c>
      <c r="H1513" s="593">
        <f>ROUND(F1513*G1513,3)</f>
        <v>2.4</v>
      </c>
      <c r="I1513" s="614"/>
      <c r="J1513" s="681"/>
    </row>
    <row r="1514" spans="1:10" s="671" customFormat="1">
      <c r="A1514" s="676"/>
      <c r="B1514" s="571" t="s">
        <v>1349</v>
      </c>
      <c r="C1514" s="796"/>
      <c r="D1514" s="594">
        <v>0</v>
      </c>
      <c r="E1514" s="677"/>
      <c r="F1514" s="672"/>
      <c r="G1514" s="536">
        <v>0</v>
      </c>
      <c r="H1514" s="572">
        <f>ROUND(SUM(H1506:H1513),4)</f>
        <v>21.402000000000001</v>
      </c>
      <c r="I1514" s="614"/>
      <c r="J1514" s="681"/>
    </row>
    <row r="1515" spans="1:10" s="671" customFormat="1">
      <c r="A1515" s="676"/>
      <c r="B1515" s="573" t="s">
        <v>494</v>
      </c>
      <c r="C1515" s="587"/>
      <c r="D1515" s="588"/>
      <c r="E1515" s="576"/>
      <c r="F1515" s="577"/>
      <c r="G1515" s="578"/>
      <c r="H1515" s="579"/>
      <c r="I1515" s="614"/>
      <c r="J1515" s="681"/>
    </row>
    <row r="1516" spans="1:10" s="671" customFormat="1">
      <c r="A1516" s="676"/>
      <c r="B1516" s="580" t="s">
        <v>1133</v>
      </c>
      <c r="C1516" s="581"/>
      <c r="D1516" s="649"/>
      <c r="E1516" s="582" t="s">
        <v>1600</v>
      </c>
      <c r="F1516" s="582" t="s">
        <v>1302</v>
      </c>
      <c r="G1516" s="582" t="s">
        <v>1596</v>
      </c>
      <c r="H1516" s="585" t="s">
        <v>1485</v>
      </c>
      <c r="I1516" s="614"/>
      <c r="J1516" s="681"/>
    </row>
    <row r="1517" spans="1:10" s="671" customFormat="1">
      <c r="A1517" s="676"/>
      <c r="B1517" s="566"/>
      <c r="C1517" s="567"/>
      <c r="D1517" s="589"/>
      <c r="E1517" s="595"/>
      <c r="F1517" s="539" t="s">
        <v>499</v>
      </c>
      <c r="G1517" s="526" t="s">
        <v>500</v>
      </c>
      <c r="H1517" s="529" t="s">
        <v>501</v>
      </c>
      <c r="I1517" s="614"/>
      <c r="J1517" s="681"/>
    </row>
    <row r="1518" spans="1:10" s="671" customFormat="1">
      <c r="A1518" s="676">
        <v>19</v>
      </c>
      <c r="B1518" s="540" t="str">
        <f>INDEX('MANO DE OBRA'!$C$41:$C$60,A1518)</f>
        <v>transporte varios</v>
      </c>
      <c r="C1518" s="521"/>
      <c r="D1518" s="541"/>
      <c r="E1518" s="645" t="s">
        <v>429</v>
      </c>
      <c r="F1518" s="542">
        <v>1</v>
      </c>
      <c r="G1518" s="542">
        <f>INDEX('MANO DE OBRA'!$F$41:$F$60,A1518)</f>
        <v>0.25</v>
      </c>
      <c r="H1518" s="460">
        <f>F1518*G1518</f>
        <v>0.25</v>
      </c>
      <c r="I1518" s="614"/>
      <c r="J1518" s="681"/>
    </row>
    <row r="1519" spans="1:10" s="671" customFormat="1">
      <c r="A1519" s="676">
        <v>20</v>
      </c>
      <c r="B1519" s="540">
        <f>INDEX('MANO DE OBRA'!$C$41:$C$60,A1519)</f>
        <v>0</v>
      </c>
      <c r="C1519" s="521"/>
      <c r="D1519" s="541"/>
      <c r="E1519" s="531">
        <f>INDEX('MANO DE OBRA'!$B$41:$B$60,A1519)</f>
        <v>0</v>
      </c>
      <c r="F1519" s="542"/>
      <c r="G1519" s="542">
        <f>INDEX('MANO DE OBRA'!$F$41:$F$60,A1519)</f>
        <v>0</v>
      </c>
      <c r="H1519" s="543">
        <f>ROUND(F1519*G1519,3)</f>
        <v>0</v>
      </c>
      <c r="I1519" s="614"/>
      <c r="J1519" s="681"/>
    </row>
    <row r="1520" spans="1:10" s="671" customFormat="1">
      <c r="A1520" s="676">
        <v>20</v>
      </c>
      <c r="B1520" s="540">
        <f>INDEX('MANO DE OBRA'!$C$41:$C$60,A1520)</f>
        <v>0</v>
      </c>
      <c r="C1520" s="521"/>
      <c r="D1520" s="541"/>
      <c r="E1520" s="531">
        <f>INDEX('MANO DE OBRA'!$B$41:$B$60,A1520)</f>
        <v>0</v>
      </c>
      <c r="F1520" s="542"/>
      <c r="G1520" s="542">
        <f>INDEX('MANO DE OBRA'!$F$41:$F$60,A1520)</f>
        <v>0</v>
      </c>
      <c r="H1520" s="543">
        <f>ROUND(F1520*G1520,3)</f>
        <v>0</v>
      </c>
      <c r="I1520" s="614"/>
      <c r="J1520" s="681"/>
    </row>
    <row r="1521" spans="1:10" s="671" customFormat="1">
      <c r="A1521" s="680"/>
      <c r="B1521" s="571" t="s">
        <v>1350</v>
      </c>
      <c r="C1521" s="597"/>
      <c r="D1521" s="659"/>
      <c r="E1521" s="598"/>
      <c r="F1521" s="599"/>
      <c r="G1521" s="590"/>
      <c r="H1521" s="572">
        <f>ROUND(SUM(H1518:H1520),4)</f>
        <v>0.25</v>
      </c>
      <c r="I1521" s="614"/>
      <c r="J1521" s="681"/>
    </row>
    <row r="1522" spans="1:10" s="671" customFormat="1">
      <c r="A1522" s="680"/>
      <c r="B1522" s="554"/>
      <c r="C1522" s="554"/>
      <c r="D1522" s="596"/>
      <c r="E1522" s="600" t="s">
        <v>495</v>
      </c>
      <c r="F1522" s="601"/>
      <c r="G1522" s="601"/>
      <c r="H1522" s="602">
        <f>ROUND(SUM(H1521,H1514,H1502,H1491),4)</f>
        <v>45.832000000000001</v>
      </c>
      <c r="I1522" s="614"/>
      <c r="J1522" s="681"/>
    </row>
    <row r="1523" spans="1:10" s="671" customFormat="1">
      <c r="A1523" s="680"/>
      <c r="B1523" s="554"/>
      <c r="C1523" s="554"/>
      <c r="D1523" s="596"/>
      <c r="E1523" s="603" t="s">
        <v>177</v>
      </c>
      <c r="F1523" s="604"/>
      <c r="G1523" s="660">
        <f>(FORMATO!$C$37)</f>
        <v>0.2</v>
      </c>
      <c r="H1523" s="602">
        <f>ROUND(H1522*G1523,4)</f>
        <v>9.1663999999999994</v>
      </c>
      <c r="I1523" s="614"/>
      <c r="J1523" s="681"/>
    </row>
    <row r="1524" spans="1:10" s="671" customFormat="1">
      <c r="A1524" s="680"/>
      <c r="B1524" s="554"/>
      <c r="C1524" s="554"/>
      <c r="D1524" s="596"/>
      <c r="E1524" s="603" t="s">
        <v>178</v>
      </c>
      <c r="F1524" s="604"/>
      <c r="G1524" s="605"/>
      <c r="H1524" s="606"/>
      <c r="I1524" s="614"/>
      <c r="J1524" s="681"/>
    </row>
    <row r="1525" spans="1:10" s="671" customFormat="1">
      <c r="A1525" s="680"/>
      <c r="B1525" s="554"/>
      <c r="C1525" s="554"/>
      <c r="D1525" s="596"/>
      <c r="E1525" s="603" t="s">
        <v>496</v>
      </c>
      <c r="F1525" s="607"/>
      <c r="G1525" s="607"/>
      <c r="H1525" s="606">
        <f>ROUND(SUM(H1522:H1523),4)</f>
        <v>54.998399999999997</v>
      </c>
      <c r="I1525" s="614"/>
      <c r="J1525" s="681"/>
    </row>
    <row r="1526" spans="1:10" s="671" customFormat="1" ht="16.2" thickBot="1">
      <c r="A1526" s="680"/>
      <c r="B1526" s="796" t="str">
        <f>(FORMATO!$C$8)</f>
        <v>PAJAN, AGOSTO DE 2025</v>
      </c>
      <c r="C1526" s="554"/>
      <c r="D1526" s="596"/>
      <c r="E1526" s="544" t="str">
        <f>+FORMATO!$J$18</f>
        <v>PRECIO SIN IVA</v>
      </c>
      <c r="F1526" s="545"/>
      <c r="G1526" s="545" t="s">
        <v>504</v>
      </c>
      <c r="H1526" s="613">
        <f>ROUND(H1525,2)</f>
        <v>55</v>
      </c>
      <c r="I1526" s="614"/>
      <c r="J1526" s="681"/>
    </row>
    <row r="1527" spans="1:10" s="671" customFormat="1" ht="16.2" thickTop="1">
      <c r="A1527" s="680"/>
      <c r="B1527" s="796"/>
      <c r="C1527" s="554"/>
      <c r="D1527" s="666"/>
      <c r="E1527" s="664"/>
      <c r="F1527" s="663"/>
      <c r="G1527" s="663"/>
      <c r="H1527" s="665"/>
      <c r="I1527" s="614"/>
      <c r="J1527" s="681"/>
    </row>
    <row r="1528" spans="1:10" s="671" customFormat="1" ht="15.6">
      <c r="A1528" s="680"/>
      <c r="B1528" s="796"/>
      <c r="C1528" s="554"/>
      <c r="D1528" s="666"/>
      <c r="E1528" s="664"/>
      <c r="F1528" s="663"/>
      <c r="G1528" s="663"/>
      <c r="H1528" s="665"/>
      <c r="I1528" s="614"/>
      <c r="J1528" s="681"/>
    </row>
    <row r="1529" spans="1:10" s="671" customFormat="1" ht="15.6">
      <c r="A1529" s="680"/>
      <c r="B1529" s="788"/>
      <c r="C1529" s="554"/>
      <c r="D1529" s="666"/>
      <c r="E1529" s="664"/>
      <c r="F1529" s="663"/>
      <c r="G1529" s="663"/>
      <c r="H1529" s="665"/>
      <c r="I1529" s="614"/>
      <c r="J1529" s="681"/>
    </row>
    <row r="1530" spans="1:10" s="671" customFormat="1">
      <c r="A1530" s="546"/>
      <c r="B1530" s="788"/>
      <c r="C1530" s="653"/>
      <c r="D1530" s="654"/>
      <c r="E1530" s="655"/>
      <c r="F1530" s="655"/>
      <c r="G1530" s="655"/>
      <c r="H1530" s="611"/>
      <c r="I1530" s="614"/>
      <c r="J1530" s="641"/>
    </row>
    <row r="1531" spans="1:10" s="671" customFormat="1">
      <c r="A1531" s="546"/>
      <c r="B1531" s="870"/>
      <c r="C1531" s="870"/>
      <c r="D1531" s="870"/>
      <c r="E1531" s="870"/>
      <c r="F1531" s="870"/>
      <c r="G1531" s="870"/>
      <c r="H1531" s="870"/>
      <c r="I1531" s="614"/>
      <c r="J1531" s="681"/>
    </row>
    <row r="1532" spans="1:10" s="671" customFormat="1">
      <c r="A1532" s="553"/>
      <c r="B1532" s="517"/>
      <c r="C1532" s="517"/>
      <c r="D1532" s="520"/>
      <c r="E1532" s="517"/>
      <c r="F1532" s="517"/>
      <c r="G1532" s="517"/>
      <c r="H1532" s="518"/>
      <c r="I1532" s="614"/>
      <c r="J1532" s="681"/>
    </row>
    <row r="1533" spans="1:10" s="681" customFormat="1" ht="17.399999999999999">
      <c r="A1533" s="680"/>
      <c r="B1533" s="680"/>
      <c r="C1533" s="871" t="s">
        <v>1891</v>
      </c>
      <c r="D1533" s="871"/>
      <c r="E1533" s="871"/>
      <c r="F1533" s="871"/>
      <c r="G1533" s="871"/>
      <c r="H1533" s="680"/>
      <c r="I1533" s="669"/>
    </row>
    <row r="1534" spans="1:10" s="671" customFormat="1" ht="17.399999999999999">
      <c r="A1534" s="680"/>
      <c r="B1534" s="554"/>
      <c r="C1534" s="872" t="s">
        <v>1892</v>
      </c>
      <c r="D1534" s="872"/>
      <c r="E1534" s="872"/>
      <c r="F1534" s="872"/>
      <c r="G1534" s="872"/>
      <c r="H1534" s="680"/>
      <c r="I1534" s="614"/>
      <c r="J1534" s="681"/>
    </row>
    <row r="1535" spans="1:10" s="671" customFormat="1" ht="14.4">
      <c r="A1535" s="680"/>
      <c r="B1535" s="554"/>
      <c r="C1535" s="873"/>
      <c r="D1535" s="873"/>
      <c r="E1535" s="873"/>
      <c r="F1535" s="873"/>
      <c r="G1535" s="873"/>
      <c r="H1535" s="680"/>
      <c r="I1535" s="614"/>
      <c r="J1535" s="681"/>
    </row>
    <row r="1536" spans="1:10" s="671" customFormat="1" ht="13.8" thickBot="1">
      <c r="A1536" s="680"/>
      <c r="B1536" s="554"/>
      <c r="C1536" s="554"/>
      <c r="D1536" s="649"/>
      <c r="E1536" s="554"/>
      <c r="F1536" s="554"/>
      <c r="G1536" s="554"/>
      <c r="H1536" s="680"/>
      <c r="I1536" s="614"/>
      <c r="J1536" s="681"/>
    </row>
    <row r="1537" spans="1:10" s="671" customFormat="1" ht="13.8" thickBot="1">
      <c r="A1537" s="680"/>
      <c r="B1537" s="788"/>
      <c r="C1537" s="874" t="str">
        <f>+FORMATO!$J$13</f>
        <v>ANÁLISIS DE PRECIOS UNITARIOS</v>
      </c>
      <c r="D1537" s="875" t="s">
        <v>687</v>
      </c>
      <c r="E1537" s="875"/>
      <c r="F1537" s="875"/>
      <c r="G1537" s="675" t="str">
        <f>+FORMATO!$J$14</f>
        <v>ITEM</v>
      </c>
      <c r="H1537" s="716">
        <f>+PRESUPUESTO!A40</f>
        <v>27</v>
      </c>
      <c r="I1537" s="614"/>
      <c r="J1537" s="681"/>
    </row>
    <row r="1538" spans="1:10" s="671" customFormat="1">
      <c r="A1538" s="522"/>
      <c r="B1538" s="673" t="str">
        <f>FORMATO!$B$4</f>
        <v>RUBRO:</v>
      </c>
      <c r="C1538" s="876" t="str">
        <f>+PRESUPUESTO!B40</f>
        <v>SUMINISTRO E INSTALACION EN PANELES  DE ALUMINIO COMPUESTO</v>
      </c>
      <c r="D1538" s="877"/>
      <c r="E1538" s="877"/>
      <c r="F1538" s="877"/>
      <c r="G1538" s="675" t="str">
        <f>+FORMATO!$J$15</f>
        <v>UNIDAD</v>
      </c>
      <c r="H1538" s="674" t="str">
        <f>+PRESUPUESTO!C40</f>
        <v>M2</v>
      </c>
      <c r="I1538" s="614"/>
      <c r="J1538" s="681"/>
    </row>
    <row r="1539" spans="1:10" s="671" customFormat="1">
      <c r="A1539" s="522"/>
      <c r="B1539" s="673" t="str">
        <f>FORMATO!$B$5</f>
        <v>ELABORADO:</v>
      </c>
      <c r="C1539" s="788">
        <f>(FORMATO!$C$5)</f>
        <v>0</v>
      </c>
      <c r="D1539" s="656"/>
      <c r="E1539" s="657"/>
      <c r="F1539" s="657"/>
      <c r="G1539" s="675" t="str">
        <f>+FORMATO!$J$16</f>
        <v>REND.</v>
      </c>
      <c r="H1539" s="642">
        <f>+ROUND(8/4.185,4)</f>
        <v>1.9116</v>
      </c>
      <c r="I1539" s="614"/>
      <c r="J1539" s="681"/>
    </row>
    <row r="1540" spans="1:10" s="671" customFormat="1">
      <c r="A1540" s="525"/>
      <c r="B1540" s="673" t="str">
        <f>FORMATO!$B$9</f>
        <v xml:space="preserve">PROYECTO: </v>
      </c>
      <c r="C1540" s="878" t="str">
        <f>(FORMATO!C$9)</f>
        <v>MANTENIMIENTO INTEGRAL DE LA COMPAÑIA DE CUERPO DE BOMBERO CASCOL PERTENECIENTE AL CANTON PAJAN</v>
      </c>
      <c r="D1540" s="879"/>
      <c r="E1540" s="879"/>
      <c r="F1540" s="879"/>
      <c r="G1540" s="879"/>
      <c r="H1540" s="879"/>
      <c r="I1540" s="622">
        <f>+H1581</f>
        <v>100</v>
      </c>
      <c r="J1540" s="641"/>
    </row>
    <row r="1541" spans="1:10" s="671" customFormat="1" ht="13.8" thickBot="1">
      <c r="A1541" s="522"/>
      <c r="B1541" s="555" t="s">
        <v>689</v>
      </c>
      <c r="C1541" s="555"/>
      <c r="D1541" s="556"/>
      <c r="E1541" s="557"/>
      <c r="F1541" s="558"/>
      <c r="G1541" s="558"/>
      <c r="H1541" s="559"/>
      <c r="I1541" s="614"/>
      <c r="J1541" s="681"/>
    </row>
    <row r="1542" spans="1:10" s="671" customFormat="1" ht="13.8" thickTop="1">
      <c r="A1542" s="522"/>
      <c r="B1542" s="560" t="s">
        <v>1133</v>
      </c>
      <c r="C1542" s="767"/>
      <c r="D1542" s="562" t="s">
        <v>1302</v>
      </c>
      <c r="E1542" s="563" t="s">
        <v>1596</v>
      </c>
      <c r="F1542" s="678" t="s">
        <v>1597</v>
      </c>
      <c r="G1542" s="564" t="s">
        <v>1598</v>
      </c>
      <c r="H1542" s="565" t="s">
        <v>1485</v>
      </c>
      <c r="I1542" s="614"/>
      <c r="J1542" s="640"/>
    </row>
    <row r="1543" spans="1:10" s="671" customFormat="1">
      <c r="A1543" s="522"/>
      <c r="B1543" s="566"/>
      <c r="C1543" s="567"/>
      <c r="D1543" s="526" t="s">
        <v>499</v>
      </c>
      <c r="E1543" s="527" t="s">
        <v>500</v>
      </c>
      <c r="F1543" s="528" t="s">
        <v>501</v>
      </c>
      <c r="G1543" s="528" t="s">
        <v>1599</v>
      </c>
      <c r="H1543" s="529" t="s">
        <v>502</v>
      </c>
      <c r="I1543" s="614"/>
      <c r="J1543" s="681"/>
    </row>
    <row r="1544" spans="1:10" s="671" customFormat="1">
      <c r="A1544" s="676">
        <v>1600</v>
      </c>
      <c r="B1544" s="568" t="s">
        <v>1632</v>
      </c>
      <c r="C1544" s="788"/>
      <c r="D1544" s="645"/>
      <c r="E1544" s="535"/>
      <c r="F1544" s="672"/>
      <c r="G1544" s="533"/>
      <c r="H1544" s="569">
        <f>ROUND(H1559*0.05,3)</f>
        <v>1.6719999999999999</v>
      </c>
      <c r="I1544" s="614"/>
      <c r="J1544" s="681"/>
    </row>
    <row r="1545" spans="1:10" s="671" customFormat="1">
      <c r="A1545" s="676">
        <v>1519</v>
      </c>
      <c r="B1545" s="530" t="str">
        <f>INDEX(MATERIALES!$D$5:$D$1604,A1545)</f>
        <v>Andamio</v>
      </c>
      <c r="C1545" s="521"/>
      <c r="D1545" s="531">
        <v>1</v>
      </c>
      <c r="E1545" s="532">
        <f>INDEX(MATERIALES!$F$5:$F$1604,A1545)</f>
        <v>0.3</v>
      </c>
      <c r="F1545" s="459">
        <f>ROUND(E1545*D1545,3)</f>
        <v>0.3</v>
      </c>
      <c r="G1545" s="535">
        <f>+H1539</f>
        <v>1.9116</v>
      </c>
      <c r="H1545" s="534">
        <f>ROUND(F1545*G1545,4)</f>
        <v>0.57350000000000001</v>
      </c>
      <c r="I1545" s="614"/>
      <c r="J1545" s="681"/>
    </row>
    <row r="1546" spans="1:10" s="671" customFormat="1">
      <c r="A1546" s="676">
        <v>1600</v>
      </c>
      <c r="B1546" s="530">
        <f>INDEX(MATERIALES!$D$5:$D$1604,A1546)</f>
        <v>0</v>
      </c>
      <c r="C1546" s="521"/>
      <c r="D1546" s="531"/>
      <c r="E1546" s="532">
        <f>INDEX(MATERIALES!$F$5:$F$1604,A1546)</f>
        <v>0</v>
      </c>
      <c r="F1546" s="459">
        <f>ROUND(E1546*D1546,3)</f>
        <v>0</v>
      </c>
      <c r="G1546" s="535"/>
      <c r="H1546" s="570">
        <f>ROUND(F1546*G1546,3)</f>
        <v>0</v>
      </c>
      <c r="I1546" s="614"/>
      <c r="J1546" s="681"/>
    </row>
    <row r="1547" spans="1:10" s="671" customFormat="1">
      <c r="A1547" s="676">
        <v>1600</v>
      </c>
      <c r="B1547" s="530">
        <f>INDEX(MATERIALES!$D$5:$D$1604,A1547)</f>
        <v>0</v>
      </c>
      <c r="C1547" s="521"/>
      <c r="D1547" s="531"/>
      <c r="E1547" s="532">
        <f>INDEX(MATERIALES!$F$5:$F$1604,A1547)</f>
        <v>0</v>
      </c>
      <c r="F1547" s="459">
        <f>ROUND(E1547*D1547,3)</f>
        <v>0</v>
      </c>
      <c r="G1547" s="535"/>
      <c r="H1547" s="570">
        <f>ROUND(F1547*G1547,3)</f>
        <v>0</v>
      </c>
      <c r="I1547" s="614"/>
      <c r="J1547" s="681"/>
    </row>
    <row r="1548" spans="1:10" s="671" customFormat="1">
      <c r="A1548" s="676">
        <v>1600</v>
      </c>
      <c r="B1548" s="571" t="s">
        <v>1348</v>
      </c>
      <c r="C1548" s="788"/>
      <c r="D1548" s="645">
        <v>0</v>
      </c>
      <c r="E1548" s="535"/>
      <c r="F1548" s="672">
        <f>ROUND(E1548*D1548,3)</f>
        <v>0</v>
      </c>
      <c r="G1548" s="536">
        <v>0</v>
      </c>
      <c r="H1548" s="572">
        <f>ROUND(SUM(H1544:H1547),2)</f>
        <v>2.25</v>
      </c>
      <c r="I1548" s="614"/>
      <c r="J1548" s="681"/>
    </row>
    <row r="1549" spans="1:10" s="671" customFormat="1">
      <c r="A1549" s="676"/>
      <c r="B1549" s="573" t="s">
        <v>1135</v>
      </c>
      <c r="C1549" s="574"/>
      <c r="D1549" s="575"/>
      <c r="E1549" s="576"/>
      <c r="F1549" s="577"/>
      <c r="G1549" s="578"/>
      <c r="H1549" s="579"/>
      <c r="I1549" s="614"/>
      <c r="J1549" s="681"/>
    </row>
    <row r="1550" spans="1:10" s="671" customFormat="1">
      <c r="A1550" s="676"/>
      <c r="B1550" s="580" t="s">
        <v>1133</v>
      </c>
      <c r="C1550" s="581"/>
      <c r="D1550" s="582" t="s">
        <v>1302</v>
      </c>
      <c r="E1550" s="583" t="s">
        <v>961</v>
      </c>
      <c r="F1550" s="583" t="s">
        <v>1597</v>
      </c>
      <c r="G1550" s="584" t="s">
        <v>1598</v>
      </c>
      <c r="H1550" s="585" t="s">
        <v>1485</v>
      </c>
      <c r="I1550" s="614"/>
      <c r="J1550" s="681"/>
    </row>
    <row r="1551" spans="1:10" s="671" customFormat="1">
      <c r="A1551" s="676"/>
      <c r="B1551" s="566"/>
      <c r="C1551" s="567"/>
      <c r="D1551" s="526" t="s">
        <v>499</v>
      </c>
      <c r="E1551" s="528" t="s">
        <v>500</v>
      </c>
      <c r="F1551" s="528" t="s">
        <v>501</v>
      </c>
      <c r="G1551" s="528" t="s">
        <v>1599</v>
      </c>
      <c r="H1551" s="529" t="s">
        <v>502</v>
      </c>
      <c r="I1551" s="614"/>
      <c r="J1551" s="681"/>
    </row>
    <row r="1552" spans="1:10" s="671" customFormat="1">
      <c r="A1552" s="676">
        <v>9</v>
      </c>
      <c r="B1552" s="568" t="str">
        <f>INDEX('[2]MANO DE OBRA'!$C$5:$C$38,A1552)</f>
        <v>Instalador  (estr.ocp. D2) cat.III</v>
      </c>
      <c r="C1552" s="586"/>
      <c r="D1552" s="646">
        <v>1</v>
      </c>
      <c r="E1552" s="537">
        <f>INDEX('MANO DE OBRA'!$F$5:$F$38,A1552)</f>
        <v>4.28</v>
      </c>
      <c r="F1552" s="616">
        <f>ROUND(E1552*D1552,4)</f>
        <v>4.28</v>
      </c>
      <c r="G1552" s="538">
        <f>+H1539</f>
        <v>1.9116</v>
      </c>
      <c r="H1552" s="569">
        <f>ROUND(F1552*G1552,3)</f>
        <v>8.1820000000000004</v>
      </c>
      <c r="I1552" s="614"/>
      <c r="J1552" s="681"/>
    </row>
    <row r="1553" spans="1:13" s="671" customFormat="1">
      <c r="A1553" s="676">
        <v>1</v>
      </c>
      <c r="B1553" s="568" t="str">
        <f>INDEX('[2]MANO DE OBRA'!$C$5:$C$38,A1553)</f>
        <v>Peon  (estr.ocp. E2)</v>
      </c>
      <c r="C1553" s="586"/>
      <c r="D1553" s="646">
        <v>2</v>
      </c>
      <c r="E1553" s="532">
        <f>INDEX('MANO DE OBRA'!$F$5:$F$38,A1553)</f>
        <v>4.2300000000000004</v>
      </c>
      <c r="F1553" s="616">
        <f>ROUND(E1553*D1553,4)</f>
        <v>8.4600000000000009</v>
      </c>
      <c r="G1553" s="535">
        <f>H1539</f>
        <v>1.9116</v>
      </c>
      <c r="H1553" s="569">
        <f>ROUND(F1553*G1553,3)</f>
        <v>16.172000000000001</v>
      </c>
      <c r="I1553" s="614"/>
      <c r="J1553" s="681"/>
    </row>
    <row r="1554" spans="1:13" s="671" customFormat="1">
      <c r="A1554" s="676">
        <v>11</v>
      </c>
      <c r="B1554" s="568" t="str">
        <f>INDEX('[2]MANO DE OBRA'!$C$5:$C$38,A1554)</f>
        <v>Maestro   (estr.ocp. C1)</v>
      </c>
      <c r="C1554" s="586"/>
      <c r="D1554" s="646">
        <v>1</v>
      </c>
      <c r="E1554" s="532">
        <f>INDEX('MANO DE OBRA'!$F$5:$F$38,A1554)</f>
        <v>4.75</v>
      </c>
      <c r="F1554" s="616">
        <f>ROUND(E1554*D1554,4)</f>
        <v>4.75</v>
      </c>
      <c r="G1554" s="535">
        <f>+G1553</f>
        <v>1.9116</v>
      </c>
      <c r="H1554" s="569">
        <f>ROUND(F1554*G1554,3)</f>
        <v>9.08</v>
      </c>
      <c r="I1554" s="614"/>
      <c r="J1554" s="681"/>
    </row>
    <row r="1555" spans="1:13" s="671" customFormat="1">
      <c r="A1555" s="676">
        <v>34</v>
      </c>
      <c r="B1555" s="568">
        <f>INDEX('[2]MANO DE OBRA'!$C$5:$C$38,A1555)</f>
        <v>0</v>
      </c>
      <c r="C1555" s="586"/>
      <c r="D1555" s="646"/>
      <c r="E1555" s="532">
        <f>INDEX('MANO DE OBRA'!$F$5:$F$38,A1555)</f>
        <v>0</v>
      </c>
      <c r="F1555" s="616">
        <f>ROUND(E1555*D1555,4)</f>
        <v>0</v>
      </c>
      <c r="G1555" s="535"/>
      <c r="H1555" s="569">
        <f>ROUND(F1555*G1555,3)</f>
        <v>0</v>
      </c>
      <c r="I1555" s="614"/>
      <c r="J1555" s="681"/>
    </row>
    <row r="1556" spans="1:13" s="671" customFormat="1">
      <c r="A1556" s="676">
        <v>34</v>
      </c>
      <c r="B1556" s="568">
        <f>INDEX('[2]MANO DE OBRA'!$C$5:$C$38,A1556)</f>
        <v>0</v>
      </c>
      <c r="C1556" s="586"/>
      <c r="D1556" s="646"/>
      <c r="E1556" s="532">
        <f>INDEX('MANO DE OBRA'!$F$5:$F$38,A1556)</f>
        <v>0</v>
      </c>
      <c r="F1556" s="616">
        <f>ROUND(E1556*D1556,4)</f>
        <v>0</v>
      </c>
      <c r="G1556" s="535"/>
      <c r="H1556" s="569">
        <f>ROUND(F1556*G1556,4)</f>
        <v>0</v>
      </c>
      <c r="I1556" s="614"/>
      <c r="J1556" s="681"/>
    </row>
    <row r="1557" spans="1:13" s="671" customFormat="1">
      <c r="A1557" s="676">
        <v>34</v>
      </c>
      <c r="B1557" s="568"/>
      <c r="C1557" s="586"/>
      <c r="D1557" s="647"/>
      <c r="E1557" s="535"/>
      <c r="F1557" s="616"/>
      <c r="G1557" s="535"/>
      <c r="H1557" s="569">
        <f>ROUND(F1557*G1557,4)</f>
        <v>0</v>
      </c>
      <c r="I1557" s="614"/>
      <c r="J1557" s="681"/>
    </row>
    <row r="1558" spans="1:13" s="671" customFormat="1">
      <c r="A1558" s="676">
        <v>34</v>
      </c>
      <c r="B1558" s="568"/>
      <c r="C1558" s="586"/>
      <c r="D1558" s="647"/>
      <c r="E1558" s="535"/>
      <c r="F1558" s="616"/>
      <c r="G1558" s="535"/>
      <c r="H1558" s="569">
        <f>ROUND(F1558*G1558,4)</f>
        <v>0</v>
      </c>
      <c r="I1558" s="614"/>
      <c r="J1558" s="681"/>
    </row>
    <row r="1559" spans="1:13" s="671" customFormat="1">
      <c r="A1559" s="676">
        <v>34</v>
      </c>
      <c r="B1559" s="571" t="s">
        <v>1202</v>
      </c>
      <c r="C1559" s="788"/>
      <c r="D1559" s="617">
        <v>0</v>
      </c>
      <c r="E1559" s="536"/>
      <c r="F1559" s="616">
        <f>ROUND(E1559*D1559,3)</f>
        <v>0</v>
      </c>
      <c r="G1559" s="536">
        <v>0</v>
      </c>
      <c r="H1559" s="572">
        <f>ROUND(SUM(H1552:H1558),2)</f>
        <v>33.43</v>
      </c>
      <c r="I1559" s="614"/>
      <c r="J1559" s="681"/>
    </row>
    <row r="1560" spans="1:13" s="671" customFormat="1">
      <c r="A1560" s="676"/>
      <c r="B1560" s="573" t="s">
        <v>493</v>
      </c>
      <c r="C1560" s="587"/>
      <c r="D1560" s="588"/>
      <c r="E1560" s="576"/>
      <c r="F1560" s="577"/>
      <c r="G1560" s="578"/>
      <c r="H1560" s="579"/>
      <c r="I1560" s="614"/>
      <c r="J1560" s="681"/>
    </row>
    <row r="1561" spans="1:13" s="671" customFormat="1">
      <c r="A1561" s="676"/>
      <c r="B1561" s="580" t="s">
        <v>1133</v>
      </c>
      <c r="C1561" s="581"/>
      <c r="D1561" s="649"/>
      <c r="E1561" s="583" t="s">
        <v>1600</v>
      </c>
      <c r="F1561" s="583" t="s">
        <v>1302</v>
      </c>
      <c r="G1561" s="583" t="s">
        <v>960</v>
      </c>
      <c r="H1561" s="585" t="s">
        <v>1485</v>
      </c>
      <c r="I1561" s="614"/>
      <c r="J1561" s="681"/>
    </row>
    <row r="1562" spans="1:13" s="671" customFormat="1">
      <c r="A1562" s="676"/>
      <c r="B1562" s="566"/>
      <c r="C1562" s="567"/>
      <c r="D1562" s="589"/>
      <c r="E1562" s="590"/>
      <c r="F1562" s="527" t="s">
        <v>499</v>
      </c>
      <c r="G1562" s="528" t="s">
        <v>500</v>
      </c>
      <c r="H1562" s="529" t="s">
        <v>501</v>
      </c>
      <c r="I1562" s="614"/>
      <c r="J1562" s="681"/>
      <c r="L1562" s="671">
        <f>1.5*5.5</f>
        <v>8.25</v>
      </c>
      <c r="M1562" s="671">
        <v>155</v>
      </c>
    </row>
    <row r="1563" spans="1:13" s="671" customFormat="1">
      <c r="A1563" s="623">
        <v>1600</v>
      </c>
      <c r="B1563" s="883" t="s">
        <v>1859</v>
      </c>
      <c r="C1563" s="884"/>
      <c r="D1563" s="885"/>
      <c r="E1563" s="677" t="s">
        <v>994</v>
      </c>
      <c r="F1563" s="679">
        <v>1.05</v>
      </c>
      <c r="G1563" s="535">
        <v>25</v>
      </c>
      <c r="H1563" s="593">
        <f>ROUND(F1563*G1563,4)</f>
        <v>26.25</v>
      </c>
      <c r="I1563" s="614"/>
      <c r="J1563" s="681"/>
      <c r="L1563" s="671">
        <v>1</v>
      </c>
      <c r="M1563" s="671">
        <f>((L1563*M1562)/L1562)</f>
        <v>18.787878787878789</v>
      </c>
    </row>
    <row r="1564" spans="1:13" s="671" customFormat="1">
      <c r="A1564" s="623">
        <v>1600</v>
      </c>
      <c r="B1564" s="658" t="s">
        <v>1860</v>
      </c>
      <c r="C1564" s="591"/>
      <c r="D1564" s="592"/>
      <c r="E1564" s="677" t="s">
        <v>1600</v>
      </c>
      <c r="F1564" s="679">
        <v>5</v>
      </c>
      <c r="G1564" s="535">
        <v>4</v>
      </c>
      <c r="H1564" s="593">
        <f>ROUND(F1564*G1564,4)</f>
        <v>20</v>
      </c>
      <c r="I1564" s="614"/>
      <c r="J1564" s="681"/>
    </row>
    <row r="1565" spans="1:13" s="671" customFormat="1">
      <c r="A1565" s="623">
        <v>1600</v>
      </c>
      <c r="B1565" s="658" t="s">
        <v>1959</v>
      </c>
      <c r="C1565" s="591"/>
      <c r="D1565" s="592"/>
      <c r="E1565" s="677" t="s">
        <v>994</v>
      </c>
      <c r="F1565" s="679">
        <v>0.05</v>
      </c>
      <c r="G1565" s="535">
        <v>16</v>
      </c>
      <c r="H1565" s="593">
        <f>ROUND(F1565*G1565,4)</f>
        <v>0.8</v>
      </c>
      <c r="I1565" s="614"/>
      <c r="J1565" s="681"/>
      <c r="L1565" s="671">
        <f>+L1562*M1563</f>
        <v>155</v>
      </c>
    </row>
    <row r="1566" spans="1:13" s="671" customFormat="1">
      <c r="A1566" s="623">
        <v>1600</v>
      </c>
      <c r="B1566" s="658" t="s">
        <v>1965</v>
      </c>
      <c r="C1566" s="591"/>
      <c r="D1566" s="592"/>
      <c r="E1566" s="677" t="s">
        <v>1600</v>
      </c>
      <c r="F1566" s="679">
        <v>0.05</v>
      </c>
      <c r="G1566" s="535">
        <v>7</v>
      </c>
      <c r="H1566" s="593">
        <f>ROUND(F1566*G1566,4)</f>
        <v>0.35</v>
      </c>
      <c r="I1566" s="614"/>
      <c r="J1566" s="681"/>
    </row>
    <row r="1567" spans="1:13" s="671" customFormat="1">
      <c r="A1567" s="623">
        <v>1600</v>
      </c>
      <c r="B1567" s="658">
        <f>INDEX(MATERIALES!$D$5:$D$1604,A1567)</f>
        <v>0</v>
      </c>
      <c r="C1567" s="591"/>
      <c r="D1567" s="592"/>
      <c r="E1567" s="677">
        <f>INDEX([2]MATERIALES!$E$5:$E$1604,A1567)</f>
        <v>0</v>
      </c>
      <c r="F1567" s="679"/>
      <c r="G1567" s="535">
        <f>INDEX([2]MATERIALES!$F$5:$F$1604,A1567)</f>
        <v>0</v>
      </c>
      <c r="H1567" s="593">
        <f>ROUND(F1567*G1567,4)</f>
        <v>0</v>
      </c>
      <c r="I1567" s="614"/>
      <c r="J1567" s="681"/>
    </row>
    <row r="1568" spans="1:13" s="671" customFormat="1">
      <c r="A1568" s="623">
        <v>1600</v>
      </c>
      <c r="B1568" s="658">
        <f>INDEX(MATERIALES!$D$5:$D$1604,A1568)</f>
        <v>0</v>
      </c>
      <c r="C1568" s="591"/>
      <c r="D1568" s="592"/>
      <c r="E1568" s="677">
        <f>INDEX([2]MATERIALES!$E$5:$E$1604,A1568)</f>
        <v>0</v>
      </c>
      <c r="F1568" s="679"/>
      <c r="G1568" s="535">
        <f>INDEX([2]MATERIALES!$F$5:$F$1604,A1568)</f>
        <v>0</v>
      </c>
      <c r="H1568" s="593">
        <f>ROUND(F1568*G1568,3)</f>
        <v>0</v>
      </c>
      <c r="I1568" s="614"/>
      <c r="J1568" s="681"/>
    </row>
    <row r="1569" spans="1:10" s="671" customFormat="1">
      <c r="A1569" s="676"/>
      <c r="B1569" s="571" t="s">
        <v>1349</v>
      </c>
      <c r="C1569" s="788"/>
      <c r="D1569" s="594">
        <v>0</v>
      </c>
      <c r="E1569" s="677"/>
      <c r="F1569" s="672"/>
      <c r="G1569" s="536">
        <v>0</v>
      </c>
      <c r="H1569" s="572">
        <f>ROUND(SUM(H1563:H1568),4)</f>
        <v>47.4</v>
      </c>
      <c r="I1569" s="614"/>
      <c r="J1569" s="681"/>
    </row>
    <row r="1570" spans="1:10" s="671" customFormat="1">
      <c r="A1570" s="676"/>
      <c r="B1570" s="573" t="s">
        <v>494</v>
      </c>
      <c r="C1570" s="587"/>
      <c r="D1570" s="588"/>
      <c r="E1570" s="576"/>
      <c r="F1570" s="577"/>
      <c r="G1570" s="578"/>
      <c r="H1570" s="579"/>
      <c r="I1570" s="614"/>
      <c r="J1570" s="681"/>
    </row>
    <row r="1571" spans="1:10" s="671" customFormat="1">
      <c r="A1571" s="676"/>
      <c r="B1571" s="580" t="s">
        <v>1133</v>
      </c>
      <c r="C1571" s="581"/>
      <c r="D1571" s="649"/>
      <c r="E1571" s="582" t="s">
        <v>1600</v>
      </c>
      <c r="F1571" s="582" t="s">
        <v>1302</v>
      </c>
      <c r="G1571" s="582" t="s">
        <v>1596</v>
      </c>
      <c r="H1571" s="585" t="s">
        <v>1485</v>
      </c>
      <c r="I1571" s="614"/>
      <c r="J1571" s="681"/>
    </row>
    <row r="1572" spans="1:10" s="671" customFormat="1">
      <c r="A1572" s="676"/>
      <c r="B1572" s="566"/>
      <c r="C1572" s="567"/>
      <c r="D1572" s="589"/>
      <c r="E1572" s="595"/>
      <c r="F1572" s="539" t="s">
        <v>499</v>
      </c>
      <c r="G1572" s="526" t="s">
        <v>500</v>
      </c>
      <c r="H1572" s="529" t="s">
        <v>501</v>
      </c>
      <c r="I1572" s="614"/>
      <c r="J1572" s="681"/>
    </row>
    <row r="1573" spans="1:10" s="671" customFormat="1">
      <c r="A1573" s="676">
        <v>19</v>
      </c>
      <c r="B1573" s="540" t="str">
        <f>INDEX('MANO DE OBRA'!$C$41:$C$60,A1573)</f>
        <v>transporte varios</v>
      </c>
      <c r="C1573" s="521"/>
      <c r="D1573" s="541"/>
      <c r="E1573" s="645" t="s">
        <v>448</v>
      </c>
      <c r="F1573" s="542">
        <v>1</v>
      </c>
      <c r="G1573" s="542">
        <f>INDEX('MANO DE OBRA'!$F$41:$F$60,A1573)</f>
        <v>0.25</v>
      </c>
      <c r="H1573" s="460">
        <f>F1573*G1573</f>
        <v>0.25</v>
      </c>
      <c r="I1573" s="614"/>
      <c r="J1573" s="681"/>
    </row>
    <row r="1574" spans="1:10" s="671" customFormat="1">
      <c r="A1574" s="676">
        <v>20</v>
      </c>
      <c r="B1574" s="540">
        <f>INDEX('MANO DE OBRA'!$C$41:$C$60,A1574)</f>
        <v>0</v>
      </c>
      <c r="C1574" s="521"/>
      <c r="D1574" s="541"/>
      <c r="E1574" s="531">
        <f>INDEX('MANO DE OBRA'!$B$41:$B$60,A1574)</f>
        <v>0</v>
      </c>
      <c r="F1574" s="542"/>
      <c r="G1574" s="542">
        <f>INDEX('MANO DE OBRA'!$F$41:$F$60,A1574)</f>
        <v>0</v>
      </c>
      <c r="H1574" s="543">
        <f>ROUND(F1574*G1574,3)</f>
        <v>0</v>
      </c>
      <c r="I1574" s="614"/>
      <c r="J1574" s="681"/>
    </row>
    <row r="1575" spans="1:10" s="671" customFormat="1">
      <c r="A1575" s="676">
        <v>20</v>
      </c>
      <c r="B1575" s="540">
        <f>INDEX('MANO DE OBRA'!$C$41:$C$60,A1575)</f>
        <v>0</v>
      </c>
      <c r="C1575" s="521"/>
      <c r="D1575" s="541"/>
      <c r="E1575" s="531">
        <f>INDEX('MANO DE OBRA'!$B$41:$B$60,A1575)</f>
        <v>0</v>
      </c>
      <c r="F1575" s="542"/>
      <c r="G1575" s="542">
        <f>INDEX('MANO DE OBRA'!$F$41:$F$60,A1575)</f>
        <v>0</v>
      </c>
      <c r="H1575" s="543">
        <f>ROUND(F1575*G1575,3)</f>
        <v>0</v>
      </c>
      <c r="I1575" s="614"/>
      <c r="J1575" s="681"/>
    </row>
    <row r="1576" spans="1:10" s="671" customFormat="1">
      <c r="A1576" s="680"/>
      <c r="B1576" s="571" t="s">
        <v>1350</v>
      </c>
      <c r="C1576" s="597"/>
      <c r="D1576" s="659"/>
      <c r="E1576" s="598"/>
      <c r="F1576" s="599"/>
      <c r="G1576" s="590"/>
      <c r="H1576" s="572">
        <f>ROUND(SUM(H1573:H1575),4)</f>
        <v>0.25</v>
      </c>
      <c r="I1576" s="614"/>
      <c r="J1576" s="681"/>
    </row>
    <row r="1577" spans="1:10" s="671" customFormat="1">
      <c r="A1577" s="680"/>
      <c r="B1577" s="554"/>
      <c r="C1577" s="554"/>
      <c r="D1577" s="596"/>
      <c r="E1577" s="600" t="s">
        <v>495</v>
      </c>
      <c r="F1577" s="601"/>
      <c r="G1577" s="601"/>
      <c r="H1577" s="602">
        <f>ROUND(SUM(H1576,H1569,H1559,H1548),4)</f>
        <v>83.33</v>
      </c>
      <c r="I1577" s="614"/>
      <c r="J1577" s="681"/>
    </row>
    <row r="1578" spans="1:10" s="671" customFormat="1">
      <c r="A1578" s="680"/>
      <c r="B1578" s="554"/>
      <c r="C1578" s="554"/>
      <c r="D1578" s="596"/>
      <c r="E1578" s="603" t="s">
        <v>177</v>
      </c>
      <c r="F1578" s="604"/>
      <c r="G1578" s="660">
        <f>(FORMATO!$C$37)</f>
        <v>0.2</v>
      </c>
      <c r="H1578" s="602">
        <f>ROUND(H1577*G1578,4)</f>
        <v>16.666</v>
      </c>
      <c r="I1578" s="614"/>
      <c r="J1578" s="681"/>
    </row>
    <row r="1579" spans="1:10" s="671" customFormat="1">
      <c r="A1579" s="680"/>
      <c r="B1579" s="554"/>
      <c r="C1579" s="554"/>
      <c r="D1579" s="596"/>
      <c r="E1579" s="603" t="s">
        <v>178</v>
      </c>
      <c r="F1579" s="604"/>
      <c r="G1579" s="605"/>
      <c r="H1579" s="606"/>
      <c r="I1579" s="614"/>
      <c r="J1579" s="681"/>
    </row>
    <row r="1580" spans="1:10" s="671" customFormat="1">
      <c r="A1580" s="680"/>
      <c r="B1580" s="554"/>
      <c r="C1580" s="554"/>
      <c r="D1580" s="596"/>
      <c r="E1580" s="603" t="s">
        <v>496</v>
      </c>
      <c r="F1580" s="607"/>
      <c r="G1580" s="607"/>
      <c r="H1580" s="606">
        <f>ROUND(SUM(H1577:H1578),4)</f>
        <v>99.995999999999995</v>
      </c>
      <c r="I1580" s="614"/>
      <c r="J1580" s="681"/>
    </row>
    <row r="1581" spans="1:10" s="671" customFormat="1" ht="16.2" thickBot="1">
      <c r="A1581" s="680"/>
      <c r="B1581" s="788" t="str">
        <f>(FORMATO!$C$8)</f>
        <v>PAJAN, AGOSTO DE 2025</v>
      </c>
      <c r="C1581" s="554"/>
      <c r="D1581" s="596"/>
      <c r="E1581" s="544" t="str">
        <f>+FORMATO!$J$18</f>
        <v>PRECIO SIN IVA</v>
      </c>
      <c r="F1581" s="545"/>
      <c r="G1581" s="545" t="s">
        <v>504</v>
      </c>
      <c r="H1581" s="613">
        <f>ROUND(H1580,2)</f>
        <v>100</v>
      </c>
      <c r="I1581" s="614"/>
      <c r="J1581" s="681"/>
    </row>
    <row r="1582" spans="1:10" s="671" customFormat="1" ht="16.2" thickTop="1">
      <c r="A1582" s="680"/>
      <c r="B1582" s="796"/>
      <c r="C1582" s="554"/>
      <c r="D1582" s="666"/>
      <c r="E1582" s="664"/>
      <c r="F1582" s="663"/>
      <c r="G1582" s="663"/>
      <c r="H1582" s="665"/>
      <c r="I1582" s="614"/>
      <c r="J1582" s="681"/>
    </row>
    <row r="1583" spans="1:10" s="671" customFormat="1" ht="15.6">
      <c r="A1583" s="680"/>
      <c r="B1583" s="796"/>
      <c r="C1583" s="554"/>
      <c r="D1583" s="666"/>
      <c r="E1583" s="664"/>
      <c r="F1583" s="663"/>
      <c r="G1583" s="663"/>
      <c r="H1583" s="665"/>
      <c r="I1583" s="614"/>
      <c r="J1583" s="681"/>
    </row>
    <row r="1584" spans="1:10" s="671" customFormat="1" ht="15.6">
      <c r="A1584" s="680"/>
      <c r="B1584" s="796"/>
      <c r="C1584" s="554"/>
      <c r="D1584" s="666"/>
      <c r="E1584" s="664"/>
      <c r="F1584" s="663"/>
      <c r="G1584" s="663"/>
      <c r="H1584" s="665"/>
      <c r="I1584" s="614"/>
      <c r="J1584" s="681"/>
    </row>
    <row r="1585" spans="1:10" s="671" customFormat="1">
      <c r="A1585" s="546"/>
      <c r="B1585" s="796"/>
      <c r="C1585" s="653"/>
      <c r="D1585" s="654"/>
      <c r="E1585" s="655"/>
      <c r="F1585" s="655"/>
      <c r="G1585" s="655"/>
      <c r="H1585" s="611"/>
      <c r="I1585" s="614"/>
      <c r="J1585" s="641"/>
    </row>
    <row r="1586" spans="1:10" s="671" customFormat="1">
      <c r="A1586" s="546"/>
      <c r="B1586" s="870"/>
      <c r="C1586" s="870"/>
      <c r="D1586" s="870"/>
      <c r="E1586" s="870"/>
      <c r="F1586" s="870"/>
      <c r="G1586" s="870"/>
      <c r="H1586" s="870"/>
      <c r="I1586" s="614"/>
      <c r="J1586" s="681"/>
    </row>
    <row r="1587" spans="1:10" s="671" customFormat="1">
      <c r="A1587" s="553"/>
      <c r="B1587" s="517"/>
      <c r="C1587" s="517"/>
      <c r="D1587" s="520"/>
      <c r="E1587" s="517"/>
      <c r="F1587" s="517"/>
      <c r="G1587" s="517"/>
      <c r="H1587" s="518"/>
      <c r="I1587" s="614"/>
      <c r="J1587" s="681"/>
    </row>
    <row r="1588" spans="1:10" s="681" customFormat="1" ht="17.399999999999999">
      <c r="A1588" s="680"/>
      <c r="B1588" s="680"/>
      <c r="C1588" s="871" t="s">
        <v>1891</v>
      </c>
      <c r="D1588" s="871"/>
      <c r="E1588" s="871"/>
      <c r="F1588" s="871"/>
      <c r="G1588" s="871"/>
      <c r="H1588" s="680"/>
      <c r="I1588" s="669"/>
    </row>
    <row r="1589" spans="1:10" s="671" customFormat="1" ht="17.399999999999999">
      <c r="A1589" s="680"/>
      <c r="B1589" s="554"/>
      <c r="C1589" s="872" t="s">
        <v>1892</v>
      </c>
      <c r="D1589" s="872"/>
      <c r="E1589" s="872"/>
      <c r="F1589" s="872"/>
      <c r="G1589" s="872"/>
      <c r="H1589" s="680"/>
      <c r="I1589" s="614"/>
      <c r="J1589" s="681"/>
    </row>
    <row r="1590" spans="1:10" s="671" customFormat="1" ht="14.4">
      <c r="A1590" s="680"/>
      <c r="B1590" s="554"/>
      <c r="C1590" s="873"/>
      <c r="D1590" s="873"/>
      <c r="E1590" s="873"/>
      <c r="F1590" s="873"/>
      <c r="G1590" s="873"/>
      <c r="H1590" s="680"/>
      <c r="I1590" s="614"/>
      <c r="J1590" s="681"/>
    </row>
    <row r="1591" spans="1:10" s="671" customFormat="1" ht="13.8" thickBot="1">
      <c r="A1591" s="680"/>
      <c r="B1591" s="554"/>
      <c r="C1591" s="554"/>
      <c r="D1591" s="649"/>
      <c r="E1591" s="554"/>
      <c r="F1591" s="554"/>
      <c r="G1591" s="554"/>
      <c r="H1591" s="680"/>
      <c r="I1591" s="614"/>
      <c r="J1591" s="681"/>
    </row>
    <row r="1592" spans="1:10" s="671" customFormat="1" ht="13.8" thickBot="1">
      <c r="A1592" s="680"/>
      <c r="B1592" s="796"/>
      <c r="C1592" s="874" t="str">
        <f>+FORMATO!$J$13</f>
        <v>ANÁLISIS DE PRECIOS UNITARIOS</v>
      </c>
      <c r="D1592" s="875" t="s">
        <v>687</v>
      </c>
      <c r="E1592" s="875"/>
      <c r="F1592" s="875"/>
      <c r="G1592" s="675" t="str">
        <f>+FORMATO!$J$14</f>
        <v>ITEM</v>
      </c>
      <c r="H1592" s="716">
        <f>+PRESUPUESTO!A41</f>
        <v>28</v>
      </c>
      <c r="I1592" s="614"/>
      <c r="J1592" s="681"/>
    </row>
    <row r="1593" spans="1:10" s="671" customFormat="1">
      <c r="A1593" s="522"/>
      <c r="B1593" s="673" t="str">
        <f>FORMATO!$B$4</f>
        <v>RUBRO:</v>
      </c>
      <c r="C1593" s="876" t="str">
        <f>+PRESUPUESTO!B41</f>
        <v xml:space="preserve">SUMINISTRO E INSTALACION DE LAMPARAS DE EMERGENCIAS </v>
      </c>
      <c r="D1593" s="877"/>
      <c r="E1593" s="877"/>
      <c r="F1593" s="877"/>
      <c r="G1593" s="675" t="str">
        <f>+FORMATO!$J$15</f>
        <v>UNIDAD</v>
      </c>
      <c r="H1593" s="674" t="str">
        <f>+PRESUPUESTO!C41</f>
        <v>U</v>
      </c>
      <c r="I1593" s="614"/>
      <c r="J1593" s="681"/>
    </row>
    <row r="1594" spans="1:10" s="671" customFormat="1">
      <c r="A1594" s="522"/>
      <c r="B1594" s="673" t="str">
        <f>FORMATO!$B$5</f>
        <v>ELABORADO:</v>
      </c>
      <c r="C1594" s="796">
        <f>(FORMATO!$C$5)</f>
        <v>0</v>
      </c>
      <c r="D1594" s="656"/>
      <c r="E1594" s="657"/>
      <c r="F1594" s="657"/>
      <c r="G1594" s="675" t="str">
        <f>+FORMATO!$J$16</f>
        <v>REND.</v>
      </c>
      <c r="H1594" s="642">
        <f>+ROUND(8/11,4)</f>
        <v>0.72729999999999995</v>
      </c>
      <c r="I1594" s="614"/>
      <c r="J1594" s="681"/>
    </row>
    <row r="1595" spans="1:10" s="671" customFormat="1">
      <c r="A1595" s="525"/>
      <c r="B1595" s="673" t="str">
        <f>FORMATO!$B$9</f>
        <v xml:space="preserve">PROYECTO: </v>
      </c>
      <c r="C1595" s="878" t="str">
        <f>(FORMATO!C$9)</f>
        <v>MANTENIMIENTO INTEGRAL DE LA COMPAÑIA DE CUERPO DE BOMBERO CASCOL PERTENECIENTE AL CANTON PAJAN</v>
      </c>
      <c r="D1595" s="879"/>
      <c r="E1595" s="879"/>
      <c r="F1595" s="879"/>
      <c r="G1595" s="879"/>
      <c r="H1595" s="879"/>
      <c r="I1595" s="622">
        <f>+H1642</f>
        <v>63.05</v>
      </c>
      <c r="J1595" s="641"/>
    </row>
    <row r="1596" spans="1:10" s="671" customFormat="1" ht="13.8" thickBot="1">
      <c r="A1596" s="522"/>
      <c r="B1596" s="555" t="s">
        <v>689</v>
      </c>
      <c r="C1596" s="555"/>
      <c r="D1596" s="556"/>
      <c r="E1596" s="557"/>
      <c r="F1596" s="558"/>
      <c r="G1596" s="558"/>
      <c r="H1596" s="559"/>
      <c r="I1596" s="614"/>
      <c r="J1596" s="681"/>
    </row>
    <row r="1597" spans="1:10" s="671" customFormat="1" ht="13.8" thickTop="1">
      <c r="A1597" s="522"/>
      <c r="B1597" s="560" t="s">
        <v>1133</v>
      </c>
      <c r="C1597" s="767"/>
      <c r="D1597" s="562" t="s">
        <v>1302</v>
      </c>
      <c r="E1597" s="563" t="s">
        <v>1596</v>
      </c>
      <c r="F1597" s="678" t="s">
        <v>1597</v>
      </c>
      <c r="G1597" s="564" t="s">
        <v>1598</v>
      </c>
      <c r="H1597" s="565" t="s">
        <v>1485</v>
      </c>
      <c r="I1597" s="614"/>
      <c r="J1597" s="640"/>
    </row>
    <row r="1598" spans="1:10" s="671" customFormat="1">
      <c r="A1598" s="522"/>
      <c r="B1598" s="566"/>
      <c r="C1598" s="567"/>
      <c r="D1598" s="526" t="s">
        <v>499</v>
      </c>
      <c r="E1598" s="527" t="s">
        <v>500</v>
      </c>
      <c r="F1598" s="528" t="s">
        <v>501</v>
      </c>
      <c r="G1598" s="528" t="s">
        <v>1599</v>
      </c>
      <c r="H1598" s="529" t="s">
        <v>502</v>
      </c>
      <c r="I1598" s="614"/>
      <c r="J1598" s="681"/>
    </row>
    <row r="1599" spans="1:10" s="671" customFormat="1">
      <c r="A1599" s="676">
        <v>1600</v>
      </c>
      <c r="B1599" s="568" t="s">
        <v>1632</v>
      </c>
      <c r="C1599" s="796"/>
      <c r="D1599" s="645"/>
      <c r="E1599" s="535"/>
      <c r="F1599" s="672"/>
      <c r="G1599" s="533"/>
      <c r="H1599" s="569">
        <f>ROUND(H1614*0.05,3)</f>
        <v>0.48199999999999998</v>
      </c>
      <c r="I1599" s="614"/>
      <c r="J1599" s="681"/>
    </row>
    <row r="1600" spans="1:10" s="671" customFormat="1">
      <c r="A1600" s="676">
        <v>1600</v>
      </c>
      <c r="B1600" s="530">
        <f>INDEX(MATERIALES!$D$5:$D$1604,A1600)</f>
        <v>0</v>
      </c>
      <c r="C1600" s="521"/>
      <c r="D1600" s="531"/>
      <c r="E1600" s="532">
        <f>INDEX(MATERIALES!$F$5:$F$1604,A1600)</f>
        <v>0</v>
      </c>
      <c r="F1600" s="459">
        <f>ROUND(E1600*D1600,3)</f>
        <v>0</v>
      </c>
      <c r="G1600" s="535"/>
      <c r="H1600" s="534">
        <f>ROUND(F1600*G1600,4)</f>
        <v>0</v>
      </c>
      <c r="I1600" s="614"/>
      <c r="J1600" s="681"/>
    </row>
    <row r="1601" spans="1:10" s="671" customFormat="1">
      <c r="A1601" s="676">
        <v>1600</v>
      </c>
      <c r="B1601" s="530">
        <f>INDEX(MATERIALES!$D$5:$D$1604,A1601)</f>
        <v>0</v>
      </c>
      <c r="C1601" s="521"/>
      <c r="D1601" s="531"/>
      <c r="E1601" s="532">
        <f>INDEX(MATERIALES!$F$5:$F$1604,A1601)</f>
        <v>0</v>
      </c>
      <c r="F1601" s="459">
        <f>ROUND(E1601*D1601,3)</f>
        <v>0</v>
      </c>
      <c r="G1601" s="535"/>
      <c r="H1601" s="570">
        <f>ROUND(F1601*G1601,3)</f>
        <v>0</v>
      </c>
      <c r="I1601" s="614"/>
      <c r="J1601" s="681"/>
    </row>
    <row r="1602" spans="1:10" s="671" customFormat="1">
      <c r="A1602" s="676">
        <v>1600</v>
      </c>
      <c r="B1602" s="530">
        <f>INDEX(MATERIALES!$D$5:$D$1604,A1602)</f>
        <v>0</v>
      </c>
      <c r="C1602" s="521"/>
      <c r="D1602" s="531"/>
      <c r="E1602" s="532">
        <f>INDEX(MATERIALES!$F$5:$F$1604,A1602)</f>
        <v>0</v>
      </c>
      <c r="F1602" s="459">
        <f>ROUND(E1602*D1602,3)</f>
        <v>0</v>
      </c>
      <c r="G1602" s="535"/>
      <c r="H1602" s="570">
        <f>ROUND(F1602*G1602,3)</f>
        <v>0</v>
      </c>
      <c r="I1602" s="614"/>
      <c r="J1602" s="681"/>
    </row>
    <row r="1603" spans="1:10" s="671" customFormat="1">
      <c r="A1603" s="676">
        <v>1600</v>
      </c>
      <c r="B1603" s="571" t="s">
        <v>1348</v>
      </c>
      <c r="C1603" s="796"/>
      <c r="D1603" s="645">
        <v>0</v>
      </c>
      <c r="E1603" s="535"/>
      <c r="F1603" s="672">
        <f>ROUND(E1603*D1603,3)</f>
        <v>0</v>
      </c>
      <c r="G1603" s="536">
        <v>0</v>
      </c>
      <c r="H1603" s="572">
        <f>ROUND(SUM(H1599:H1602),2)</f>
        <v>0.48</v>
      </c>
      <c r="I1603" s="614"/>
      <c r="J1603" s="681"/>
    </row>
    <row r="1604" spans="1:10" s="671" customFormat="1">
      <c r="A1604" s="676"/>
      <c r="B1604" s="573" t="s">
        <v>1135</v>
      </c>
      <c r="C1604" s="574"/>
      <c r="D1604" s="575"/>
      <c r="E1604" s="576"/>
      <c r="F1604" s="577"/>
      <c r="G1604" s="578"/>
      <c r="H1604" s="579"/>
      <c r="I1604" s="614"/>
      <c r="J1604" s="681"/>
    </row>
    <row r="1605" spans="1:10" s="671" customFormat="1">
      <c r="A1605" s="676"/>
      <c r="B1605" s="580" t="s">
        <v>1133</v>
      </c>
      <c r="C1605" s="581"/>
      <c r="D1605" s="582" t="s">
        <v>1302</v>
      </c>
      <c r="E1605" s="583" t="s">
        <v>961</v>
      </c>
      <c r="F1605" s="583" t="s">
        <v>1597</v>
      </c>
      <c r="G1605" s="584" t="s">
        <v>1598</v>
      </c>
      <c r="H1605" s="585" t="s">
        <v>1485</v>
      </c>
      <c r="I1605" s="614"/>
      <c r="J1605" s="681"/>
    </row>
    <row r="1606" spans="1:10" s="671" customFormat="1">
      <c r="A1606" s="676"/>
      <c r="B1606" s="566"/>
      <c r="C1606" s="567"/>
      <c r="D1606" s="526" t="s">
        <v>499</v>
      </c>
      <c r="E1606" s="528" t="s">
        <v>500</v>
      </c>
      <c r="F1606" s="528" t="s">
        <v>501</v>
      </c>
      <c r="G1606" s="528" t="s">
        <v>1599</v>
      </c>
      <c r="H1606" s="529" t="s">
        <v>502</v>
      </c>
      <c r="I1606" s="614"/>
      <c r="J1606" s="681"/>
    </row>
    <row r="1607" spans="1:10" s="671" customFormat="1">
      <c r="A1607" s="676">
        <v>7</v>
      </c>
      <c r="B1607" s="568" t="str">
        <f>INDEX('[2]MANO DE OBRA'!$C$5:$C$38,A1607)</f>
        <v>Electricista  (estr.ocp. D2) cat.III</v>
      </c>
      <c r="C1607" s="586"/>
      <c r="D1607" s="646">
        <v>1</v>
      </c>
      <c r="E1607" s="537">
        <f>INDEX('MANO DE OBRA'!$F$5:$F$38,A1607)</f>
        <v>4.28</v>
      </c>
      <c r="F1607" s="616">
        <f>ROUND(E1607*D1607,4)</f>
        <v>4.28</v>
      </c>
      <c r="G1607" s="538">
        <f>+H1594</f>
        <v>0.72729999999999995</v>
      </c>
      <c r="H1607" s="569">
        <f>ROUND(F1607*G1607,3)</f>
        <v>3.113</v>
      </c>
      <c r="I1607" s="614"/>
      <c r="J1607" s="681"/>
    </row>
    <row r="1608" spans="1:10" s="671" customFormat="1">
      <c r="A1608" s="676">
        <v>1</v>
      </c>
      <c r="B1608" s="568" t="str">
        <f>INDEX('[2]MANO DE OBRA'!$C$5:$C$38,A1608)</f>
        <v>Peon  (estr.ocp. E2)</v>
      </c>
      <c r="C1608" s="586"/>
      <c r="D1608" s="646">
        <v>1</v>
      </c>
      <c r="E1608" s="532">
        <f>INDEX('MANO DE OBRA'!$F$5:$F$38,A1608)</f>
        <v>4.2300000000000004</v>
      </c>
      <c r="F1608" s="616">
        <f>ROUND(E1608*D1608,4)</f>
        <v>4.2300000000000004</v>
      </c>
      <c r="G1608" s="535">
        <f>H1594</f>
        <v>0.72729999999999995</v>
      </c>
      <c r="H1608" s="569">
        <f>ROUND(F1608*G1608,3)</f>
        <v>3.0760000000000001</v>
      </c>
      <c r="I1608" s="614"/>
      <c r="J1608" s="681"/>
    </row>
    <row r="1609" spans="1:10" s="671" customFormat="1">
      <c r="A1609" s="676">
        <v>11</v>
      </c>
      <c r="B1609" s="568" t="str">
        <f>INDEX('[2]MANO DE OBRA'!$C$5:$C$38,A1609)</f>
        <v>Maestro   (estr.ocp. C1)</v>
      </c>
      <c r="C1609" s="586"/>
      <c r="D1609" s="646">
        <v>1</v>
      </c>
      <c r="E1609" s="532">
        <f>INDEX('MANO DE OBRA'!$F$5:$F$38,A1609)</f>
        <v>4.75</v>
      </c>
      <c r="F1609" s="616">
        <f>ROUND(E1609*D1609,4)</f>
        <v>4.75</v>
      </c>
      <c r="G1609" s="535">
        <f>+G1608</f>
        <v>0.72729999999999995</v>
      </c>
      <c r="H1609" s="569">
        <f>ROUND(F1609*G1609,3)</f>
        <v>3.4550000000000001</v>
      </c>
      <c r="I1609" s="614"/>
      <c r="J1609" s="681"/>
    </row>
    <row r="1610" spans="1:10" s="671" customFormat="1">
      <c r="A1610" s="676">
        <v>34</v>
      </c>
      <c r="B1610" s="568">
        <f>INDEX('[2]MANO DE OBRA'!$C$5:$C$38,A1610)</f>
        <v>0</v>
      </c>
      <c r="C1610" s="586"/>
      <c r="D1610" s="646"/>
      <c r="E1610" s="532">
        <f>INDEX('MANO DE OBRA'!$F$5:$F$38,A1610)</f>
        <v>0</v>
      </c>
      <c r="F1610" s="616">
        <f>ROUND(E1610*D1610,4)</f>
        <v>0</v>
      </c>
      <c r="G1610" s="535"/>
      <c r="H1610" s="569">
        <f>ROUND(F1610*G1610,3)</f>
        <v>0</v>
      </c>
      <c r="I1610" s="614"/>
      <c r="J1610" s="681"/>
    </row>
    <row r="1611" spans="1:10" s="671" customFormat="1">
      <c r="A1611" s="676">
        <v>34</v>
      </c>
      <c r="B1611" s="568">
        <f>INDEX('[2]MANO DE OBRA'!$C$5:$C$38,A1611)</f>
        <v>0</v>
      </c>
      <c r="C1611" s="586"/>
      <c r="D1611" s="646"/>
      <c r="E1611" s="532">
        <f>INDEX('MANO DE OBRA'!$F$5:$F$38,A1611)</f>
        <v>0</v>
      </c>
      <c r="F1611" s="616">
        <f>ROUND(E1611*D1611,4)</f>
        <v>0</v>
      </c>
      <c r="G1611" s="535"/>
      <c r="H1611" s="569">
        <f>ROUND(F1611*G1611,4)</f>
        <v>0</v>
      </c>
      <c r="I1611" s="614"/>
      <c r="J1611" s="681"/>
    </row>
    <row r="1612" spans="1:10" s="671" customFormat="1">
      <c r="A1612" s="676">
        <v>34</v>
      </c>
      <c r="B1612" s="568"/>
      <c r="C1612" s="586"/>
      <c r="D1612" s="647"/>
      <c r="E1612" s="535"/>
      <c r="F1612" s="616"/>
      <c r="G1612" s="535"/>
      <c r="H1612" s="569">
        <f>ROUND(F1612*G1612,4)</f>
        <v>0</v>
      </c>
      <c r="I1612" s="614"/>
      <c r="J1612" s="681"/>
    </row>
    <row r="1613" spans="1:10" s="671" customFormat="1">
      <c r="A1613" s="676">
        <v>34</v>
      </c>
      <c r="B1613" s="568"/>
      <c r="C1613" s="586"/>
      <c r="D1613" s="647"/>
      <c r="E1613" s="535"/>
      <c r="F1613" s="616"/>
      <c r="G1613" s="535"/>
      <c r="H1613" s="569">
        <f>ROUND(F1613*G1613,4)</f>
        <v>0</v>
      </c>
      <c r="I1613" s="614"/>
      <c r="J1613" s="681"/>
    </row>
    <row r="1614" spans="1:10" s="671" customFormat="1">
      <c r="A1614" s="676">
        <v>34</v>
      </c>
      <c r="B1614" s="571" t="s">
        <v>1202</v>
      </c>
      <c r="C1614" s="796"/>
      <c r="D1614" s="617">
        <v>0</v>
      </c>
      <c r="E1614" s="536"/>
      <c r="F1614" s="616">
        <f>ROUND(E1614*D1614,3)</f>
        <v>0</v>
      </c>
      <c r="G1614" s="536">
        <v>0</v>
      </c>
      <c r="H1614" s="572">
        <f>ROUND(SUM(H1607:H1613),2)</f>
        <v>9.64</v>
      </c>
      <c r="I1614" s="614"/>
      <c r="J1614" s="681"/>
    </row>
    <row r="1615" spans="1:10" s="671" customFormat="1">
      <c r="A1615" s="676"/>
      <c r="B1615" s="573" t="s">
        <v>493</v>
      </c>
      <c r="C1615" s="587"/>
      <c r="D1615" s="588"/>
      <c r="E1615" s="576"/>
      <c r="F1615" s="577"/>
      <c r="G1615" s="578"/>
      <c r="H1615" s="579"/>
      <c r="I1615" s="614"/>
      <c r="J1615" s="681"/>
    </row>
    <row r="1616" spans="1:10" s="671" customFormat="1">
      <c r="A1616" s="676"/>
      <c r="B1616" s="580" t="s">
        <v>1133</v>
      </c>
      <c r="C1616" s="581"/>
      <c r="D1616" s="649"/>
      <c r="E1616" s="583" t="s">
        <v>1600</v>
      </c>
      <c r="F1616" s="583" t="s">
        <v>1302</v>
      </c>
      <c r="G1616" s="583" t="s">
        <v>960</v>
      </c>
      <c r="H1616" s="585" t="s">
        <v>1485</v>
      </c>
      <c r="I1616" s="614"/>
      <c r="J1616" s="681"/>
    </row>
    <row r="1617" spans="1:10" s="671" customFormat="1">
      <c r="A1617" s="676"/>
      <c r="B1617" s="566"/>
      <c r="C1617" s="567"/>
      <c r="D1617" s="589"/>
      <c r="E1617" s="590"/>
      <c r="F1617" s="527" t="s">
        <v>499</v>
      </c>
      <c r="G1617" s="528" t="s">
        <v>500</v>
      </c>
      <c r="H1617" s="529" t="s">
        <v>501</v>
      </c>
      <c r="I1617" s="614"/>
      <c r="J1617" s="681"/>
    </row>
    <row r="1618" spans="1:10" s="671" customFormat="1">
      <c r="A1618" s="676">
        <v>1193</v>
      </c>
      <c r="B1618" s="658" t="str">
        <f>INDEX(MATERIALES!$D$5:$D$1604,A1618)</f>
        <v xml:space="preserve">Tubo conduit liviano 1/2"     </v>
      </c>
      <c r="C1618" s="591"/>
      <c r="D1618" s="592"/>
      <c r="E1618" s="677" t="str">
        <f>INDEX([2]MATERIALES!$E$5:$E$1604,A1618)</f>
        <v>m</v>
      </c>
      <c r="F1618" s="679">
        <v>3.5</v>
      </c>
      <c r="G1618" s="535">
        <f>INDEX([2]MATERIALES!$F$5:$F$1604,A1618)</f>
        <v>1.25</v>
      </c>
      <c r="H1618" s="593">
        <f t="shared" ref="H1618:H1628" si="11">ROUND(F1618*G1618,4)</f>
        <v>4.375</v>
      </c>
      <c r="I1618" s="614"/>
      <c r="J1618" s="681"/>
    </row>
    <row r="1619" spans="1:10" s="671" customFormat="1">
      <c r="A1619" s="676">
        <v>1021</v>
      </c>
      <c r="B1619" s="658" t="str">
        <f>INDEX(MATERIALES!$D$5:$D$1604,A1619)</f>
        <v>Alambre Cu TW #12 AWG</v>
      </c>
      <c r="C1619" s="591"/>
      <c r="D1619" s="592"/>
      <c r="E1619" s="677" t="str">
        <f>INDEX([2]MATERIALES!$E$5:$E$1604,A1619)</f>
        <v>m</v>
      </c>
      <c r="F1619" s="679">
        <v>7.5</v>
      </c>
      <c r="G1619" s="535">
        <f>INDEX([2]MATERIALES!$F$5:$F$1604,A1619)</f>
        <v>0.56999999999999995</v>
      </c>
      <c r="H1619" s="593">
        <f t="shared" si="11"/>
        <v>4.2750000000000004</v>
      </c>
      <c r="I1619" s="614"/>
      <c r="J1619" s="681"/>
    </row>
    <row r="1620" spans="1:10" s="671" customFormat="1">
      <c r="A1620" s="676">
        <v>1125</v>
      </c>
      <c r="B1620" s="658" t="str">
        <f>INDEX(MATERIALES!$D$5:$D$1604,A1620)</f>
        <v>Cinta aislante (20 m)</v>
      </c>
      <c r="C1620" s="591"/>
      <c r="D1620" s="592"/>
      <c r="E1620" s="677" t="str">
        <f>INDEX([2]MATERIALES!$E$5:$E$1604,A1620)</f>
        <v>rll</v>
      </c>
      <c r="F1620" s="679">
        <v>0.03</v>
      </c>
      <c r="G1620" s="535">
        <f>INDEX([2]MATERIALES!$F$5:$F$1604,A1620)</f>
        <v>0.77</v>
      </c>
      <c r="H1620" s="593">
        <f t="shared" si="11"/>
        <v>2.3099999999999999E-2</v>
      </c>
      <c r="I1620" s="614"/>
      <c r="J1620" s="681"/>
    </row>
    <row r="1621" spans="1:10" s="671" customFormat="1">
      <c r="A1621" s="676">
        <v>1060</v>
      </c>
      <c r="B1621" s="658" t="str">
        <f>INDEX(MATERIALES!$D$5:$D$1604,A1621)</f>
        <v>Conector EMT de 1/2"</v>
      </c>
      <c r="C1621" s="591"/>
      <c r="D1621" s="592"/>
      <c r="E1621" s="677" t="str">
        <f>INDEX([2]MATERIALES!$E$5:$E$1604,A1621)</f>
        <v>u</v>
      </c>
      <c r="F1621" s="679">
        <v>2</v>
      </c>
      <c r="G1621" s="535">
        <f>INDEX([2]MATERIALES!$F$5:$F$1604,A1621)</f>
        <v>0.22</v>
      </c>
      <c r="H1621" s="593">
        <f t="shared" si="11"/>
        <v>0.44</v>
      </c>
      <c r="I1621" s="614"/>
      <c r="J1621" s="681"/>
    </row>
    <row r="1622" spans="1:10" s="671" customFormat="1">
      <c r="A1622" s="676"/>
      <c r="B1622" s="658" t="s">
        <v>1867</v>
      </c>
      <c r="C1622" s="591"/>
      <c r="D1622" s="592"/>
      <c r="E1622" s="677" t="s">
        <v>59</v>
      </c>
      <c r="F1622" s="679">
        <v>1</v>
      </c>
      <c r="G1622" s="535">
        <v>30</v>
      </c>
      <c r="H1622" s="593">
        <f t="shared" si="11"/>
        <v>30</v>
      </c>
      <c r="I1622" s="614"/>
      <c r="J1622" s="681"/>
    </row>
    <row r="1623" spans="1:10" s="671" customFormat="1">
      <c r="A1623" s="676">
        <v>1080</v>
      </c>
      <c r="B1623" s="658" t="str">
        <f>INDEX(MATERIALES!$D$5:$D$1604,A1623)</f>
        <v>Interruptor  sencillo</v>
      </c>
      <c r="C1623" s="591"/>
      <c r="D1623" s="592"/>
      <c r="E1623" s="677" t="str">
        <f>INDEX([2]MATERIALES!$E$5:$E$1604,A1623)</f>
        <v>u</v>
      </c>
      <c r="F1623" s="679">
        <v>1</v>
      </c>
      <c r="G1623" s="535">
        <f>INDEX([2]MATERIALES!$F$5:$F$1604,A1623)</f>
        <v>2.2999999999999998</v>
      </c>
      <c r="H1623" s="593">
        <f t="shared" si="11"/>
        <v>2.2999999999999998</v>
      </c>
      <c r="I1623" s="614"/>
      <c r="J1623" s="681"/>
    </row>
    <row r="1624" spans="1:10" s="671" customFormat="1" ht="12.75" customHeight="1">
      <c r="A1624" s="623">
        <v>1054</v>
      </c>
      <c r="B1624" s="658" t="str">
        <f>INDEX(MATERIALES!$D$5:$D$1604,A1624)</f>
        <v>Caja rectagular baja nacional</v>
      </c>
      <c r="C1624" s="591"/>
      <c r="D1624" s="592"/>
      <c r="E1624" s="677" t="str">
        <f>INDEX([2]MATERIALES!$E$5:$E$1604,A1624)</f>
        <v>u</v>
      </c>
      <c r="F1624" s="679">
        <v>1</v>
      </c>
      <c r="G1624" s="535">
        <f>INDEX([2]MATERIALES!$F$5:$F$1604,A1624)</f>
        <v>0.49</v>
      </c>
      <c r="H1624" s="593">
        <f t="shared" si="11"/>
        <v>0.49</v>
      </c>
      <c r="I1624" s="614"/>
      <c r="J1624" s="681"/>
    </row>
    <row r="1625" spans="1:10" s="671" customFormat="1">
      <c r="A1625" s="623">
        <v>560</v>
      </c>
      <c r="B1625" s="658" t="str">
        <f>INDEX(MATERIALES!$D$5:$D$1604,A1625)</f>
        <v>Alambre recocido #18</v>
      </c>
      <c r="C1625" s="591"/>
      <c r="D1625" s="592"/>
      <c r="E1625" s="677" t="str">
        <f>INDEX([2]MATERIALES!$E$5:$E$1604,A1625)</f>
        <v>Kg</v>
      </c>
      <c r="F1625" s="679">
        <v>0.1</v>
      </c>
      <c r="G1625" s="535">
        <f>INDEX([2]MATERIALES!$F$5:$F$1604,A1625)</f>
        <v>2.4</v>
      </c>
      <c r="H1625" s="593">
        <f t="shared" si="11"/>
        <v>0.24</v>
      </c>
      <c r="I1625" s="614"/>
      <c r="J1625" s="681"/>
    </row>
    <row r="1626" spans="1:10" s="671" customFormat="1">
      <c r="A1626" s="623">
        <v>1052</v>
      </c>
      <c r="B1626" s="658" t="str">
        <f>INDEX(MATERIALES!$D$5:$D$1604,A1626)</f>
        <v>Caja octogonal pequeña nacional</v>
      </c>
      <c r="C1626" s="591"/>
      <c r="D1626" s="592"/>
      <c r="E1626" s="677" t="str">
        <f>INDEX([2]MATERIALES!$E$5:$E$1604,A1626)</f>
        <v>u</v>
      </c>
      <c r="F1626" s="679">
        <v>1</v>
      </c>
      <c r="G1626" s="535">
        <f>INDEX([2]MATERIALES!$F$5:$F$1604,A1626)</f>
        <v>0.28000000000000003</v>
      </c>
      <c r="H1626" s="593">
        <f t="shared" si="11"/>
        <v>0.28000000000000003</v>
      </c>
      <c r="I1626" s="614"/>
      <c r="J1626" s="681"/>
    </row>
    <row r="1627" spans="1:10" s="671" customFormat="1">
      <c r="A1627" s="623">
        <v>1600</v>
      </c>
      <c r="B1627" s="658">
        <f>INDEX(MATERIALES!$D$5:$D$1604,A1627)</f>
        <v>0</v>
      </c>
      <c r="C1627" s="591"/>
      <c r="D1627" s="592"/>
      <c r="E1627" s="677">
        <f>INDEX([2]MATERIALES!$E$5:$E$1604,A1627)</f>
        <v>0</v>
      </c>
      <c r="F1627" s="679"/>
      <c r="G1627" s="535">
        <f>INDEX([2]MATERIALES!$F$5:$F$1604,A1627)</f>
        <v>0</v>
      </c>
      <c r="H1627" s="593">
        <f t="shared" si="11"/>
        <v>0</v>
      </c>
      <c r="I1627" s="614"/>
      <c r="J1627" s="681"/>
    </row>
    <row r="1628" spans="1:10" s="671" customFormat="1">
      <c r="A1628" s="623">
        <v>1600</v>
      </c>
      <c r="B1628" s="658">
        <f>INDEX(MATERIALES!$D$5:$D$1604,A1628)</f>
        <v>0</v>
      </c>
      <c r="C1628" s="591"/>
      <c r="D1628" s="592"/>
      <c r="E1628" s="677">
        <f>INDEX([2]MATERIALES!$E$5:$E$1604,A1628)</f>
        <v>0</v>
      </c>
      <c r="F1628" s="679"/>
      <c r="G1628" s="535">
        <f>INDEX([2]MATERIALES!$F$5:$F$1604,A1628)</f>
        <v>0</v>
      </c>
      <c r="H1628" s="593">
        <f t="shared" si="11"/>
        <v>0</v>
      </c>
      <c r="I1628" s="614"/>
      <c r="J1628" s="681"/>
    </row>
    <row r="1629" spans="1:10" s="671" customFormat="1">
      <c r="A1629" s="623">
        <v>1600</v>
      </c>
      <c r="B1629" s="658">
        <f>INDEX(MATERIALES!$D$5:$D$1604,A1629)</f>
        <v>0</v>
      </c>
      <c r="C1629" s="591"/>
      <c r="D1629" s="592"/>
      <c r="E1629" s="677">
        <f>INDEX([2]MATERIALES!$E$5:$E$1604,A1629)</f>
        <v>0</v>
      </c>
      <c r="F1629" s="679"/>
      <c r="G1629" s="535">
        <f>INDEX([2]MATERIALES!$F$5:$F$1604,A1629)</f>
        <v>0</v>
      </c>
      <c r="H1629" s="593">
        <f>ROUND(F1629*G1629,3)</f>
        <v>0</v>
      </c>
      <c r="I1629" s="614"/>
      <c r="J1629" s="681"/>
    </row>
    <row r="1630" spans="1:10" s="671" customFormat="1">
      <c r="A1630" s="676"/>
      <c r="B1630" s="571" t="s">
        <v>1349</v>
      </c>
      <c r="C1630" s="796"/>
      <c r="D1630" s="594">
        <v>0</v>
      </c>
      <c r="E1630" s="677"/>
      <c r="F1630" s="672"/>
      <c r="G1630" s="536">
        <v>0</v>
      </c>
      <c r="H1630" s="572">
        <f>ROUND(SUM(H1618:H1629),4)</f>
        <v>42.423099999999998</v>
      </c>
      <c r="I1630" s="614"/>
      <c r="J1630" s="681"/>
    </row>
    <row r="1631" spans="1:10" s="671" customFormat="1">
      <c r="A1631" s="676"/>
      <c r="B1631" s="573" t="s">
        <v>494</v>
      </c>
      <c r="C1631" s="587"/>
      <c r="D1631" s="588"/>
      <c r="E1631" s="576"/>
      <c r="F1631" s="577"/>
      <c r="G1631" s="578"/>
      <c r="H1631" s="579"/>
      <c r="I1631" s="614"/>
      <c r="J1631" s="681"/>
    </row>
    <row r="1632" spans="1:10" s="671" customFormat="1">
      <c r="A1632" s="676"/>
      <c r="B1632" s="580" t="s">
        <v>1133</v>
      </c>
      <c r="C1632" s="581"/>
      <c r="D1632" s="649"/>
      <c r="E1632" s="582" t="s">
        <v>1600</v>
      </c>
      <c r="F1632" s="582" t="s">
        <v>1302</v>
      </c>
      <c r="G1632" s="582" t="s">
        <v>1596</v>
      </c>
      <c r="H1632" s="585" t="s">
        <v>1485</v>
      </c>
      <c r="I1632" s="614"/>
      <c r="J1632" s="681"/>
    </row>
    <row r="1633" spans="1:10" s="671" customFormat="1">
      <c r="A1633" s="676"/>
      <c r="B1633" s="566"/>
      <c r="C1633" s="567"/>
      <c r="D1633" s="589"/>
      <c r="E1633" s="595"/>
      <c r="F1633" s="539" t="s">
        <v>499</v>
      </c>
      <c r="G1633" s="526" t="s">
        <v>500</v>
      </c>
      <c r="H1633" s="529" t="s">
        <v>501</v>
      </c>
      <c r="I1633" s="614"/>
      <c r="J1633" s="681"/>
    </row>
    <row r="1634" spans="1:10" s="671" customFormat="1">
      <c r="A1634" s="676">
        <v>20</v>
      </c>
      <c r="B1634" s="540">
        <f>INDEX('MANO DE OBRA'!$C$41:$C$60,A1634)</f>
        <v>0</v>
      </c>
      <c r="C1634" s="521"/>
      <c r="D1634" s="541"/>
      <c r="E1634" s="531">
        <f>INDEX('MANO DE OBRA'!$B$41:$B$60,A1634)</f>
        <v>0</v>
      </c>
      <c r="F1634" s="542"/>
      <c r="G1634" s="542">
        <f>INDEX('MANO DE OBRA'!$F$41:$F$60,A1634)</f>
        <v>0</v>
      </c>
      <c r="H1634" s="460">
        <f>F1634*G1634</f>
        <v>0</v>
      </c>
      <c r="I1634" s="614"/>
      <c r="J1634" s="681"/>
    </row>
    <row r="1635" spans="1:10" s="671" customFormat="1">
      <c r="A1635" s="676">
        <v>20</v>
      </c>
      <c r="B1635" s="540">
        <f>INDEX('MANO DE OBRA'!$C$41:$C$60,A1635)</f>
        <v>0</v>
      </c>
      <c r="C1635" s="521"/>
      <c r="D1635" s="541"/>
      <c r="E1635" s="531">
        <f>INDEX('MANO DE OBRA'!$B$41:$B$60,A1635)</f>
        <v>0</v>
      </c>
      <c r="F1635" s="542"/>
      <c r="G1635" s="542">
        <f>INDEX('MANO DE OBRA'!$F$41:$F$60,A1635)</f>
        <v>0</v>
      </c>
      <c r="H1635" s="543">
        <f>ROUND(F1635*G1635,3)</f>
        <v>0</v>
      </c>
      <c r="I1635" s="614"/>
      <c r="J1635" s="681"/>
    </row>
    <row r="1636" spans="1:10" s="671" customFormat="1">
      <c r="A1636" s="676">
        <v>20</v>
      </c>
      <c r="B1636" s="540">
        <f>INDEX('MANO DE OBRA'!$C$41:$C$60,A1636)</f>
        <v>0</v>
      </c>
      <c r="C1636" s="521"/>
      <c r="D1636" s="541"/>
      <c r="E1636" s="531">
        <f>INDEX('MANO DE OBRA'!$B$41:$B$60,A1636)</f>
        <v>0</v>
      </c>
      <c r="F1636" s="542"/>
      <c r="G1636" s="542">
        <f>INDEX('MANO DE OBRA'!$F$41:$F$60,A1636)</f>
        <v>0</v>
      </c>
      <c r="H1636" s="543">
        <f>ROUND(F1636*G1636,3)</f>
        <v>0</v>
      </c>
      <c r="I1636" s="614"/>
      <c r="J1636" s="681"/>
    </row>
    <row r="1637" spans="1:10" s="671" customFormat="1">
      <c r="A1637" s="680"/>
      <c r="B1637" s="571" t="s">
        <v>1350</v>
      </c>
      <c r="C1637" s="597"/>
      <c r="D1637" s="659"/>
      <c r="E1637" s="598"/>
      <c r="F1637" s="599"/>
      <c r="G1637" s="590"/>
      <c r="H1637" s="572">
        <f>ROUND(SUM(H1634:H1636),4)</f>
        <v>0</v>
      </c>
      <c r="I1637" s="614"/>
      <c r="J1637" s="681"/>
    </row>
    <row r="1638" spans="1:10" s="671" customFormat="1">
      <c r="A1638" s="680"/>
      <c r="B1638" s="554"/>
      <c r="C1638" s="554"/>
      <c r="D1638" s="596"/>
      <c r="E1638" s="600" t="s">
        <v>495</v>
      </c>
      <c r="F1638" s="601"/>
      <c r="G1638" s="601"/>
      <c r="H1638" s="602">
        <f>ROUND(SUM(H1637,H1630,H1614,H1603),4)</f>
        <v>52.543100000000003</v>
      </c>
      <c r="I1638" s="614"/>
      <c r="J1638" s="681"/>
    </row>
    <row r="1639" spans="1:10" s="671" customFormat="1">
      <c r="A1639" s="680"/>
      <c r="B1639" s="554"/>
      <c r="C1639" s="554"/>
      <c r="D1639" s="596"/>
      <c r="E1639" s="603" t="s">
        <v>177</v>
      </c>
      <c r="F1639" s="604"/>
      <c r="G1639" s="660">
        <f>(FORMATO!$C$37)</f>
        <v>0.2</v>
      </c>
      <c r="H1639" s="602">
        <f>ROUND(H1638*G1639,4)</f>
        <v>10.508599999999999</v>
      </c>
      <c r="I1639" s="614"/>
      <c r="J1639" s="681"/>
    </row>
    <row r="1640" spans="1:10" s="671" customFormat="1">
      <c r="A1640" s="680"/>
      <c r="B1640" s="554"/>
      <c r="C1640" s="554"/>
      <c r="D1640" s="596"/>
      <c r="E1640" s="603" t="s">
        <v>178</v>
      </c>
      <c r="F1640" s="604"/>
      <c r="G1640" s="605"/>
      <c r="H1640" s="606"/>
      <c r="I1640" s="614"/>
      <c r="J1640" s="681"/>
    </row>
    <row r="1641" spans="1:10" s="671" customFormat="1">
      <c r="A1641" s="680"/>
      <c r="B1641" s="554"/>
      <c r="C1641" s="554"/>
      <c r="D1641" s="596"/>
      <c r="E1641" s="603" t="s">
        <v>496</v>
      </c>
      <c r="F1641" s="607"/>
      <c r="G1641" s="607"/>
      <c r="H1641" s="606">
        <f>ROUND(SUM(H1638:H1639),4)</f>
        <v>63.051699999999997</v>
      </c>
      <c r="I1641" s="614"/>
      <c r="J1641" s="681"/>
    </row>
    <row r="1642" spans="1:10" s="671" customFormat="1" ht="16.2" thickBot="1">
      <c r="A1642" s="680"/>
      <c r="B1642" s="796" t="str">
        <f>(FORMATO!$C$8)</f>
        <v>PAJAN, AGOSTO DE 2025</v>
      </c>
      <c r="C1642" s="554"/>
      <c r="D1642" s="596"/>
      <c r="E1642" s="544" t="str">
        <f>+FORMATO!$J$18</f>
        <v>PRECIO SIN IVA</v>
      </c>
      <c r="F1642" s="545"/>
      <c r="G1642" s="545" t="s">
        <v>504</v>
      </c>
      <c r="H1642" s="613">
        <f>ROUND(H1641,2)</f>
        <v>63.05</v>
      </c>
      <c r="I1642" s="614"/>
      <c r="J1642" s="681"/>
    </row>
    <row r="1643" spans="1:10" s="671" customFormat="1" ht="16.2" thickTop="1">
      <c r="A1643" s="680"/>
      <c r="B1643" s="788"/>
      <c r="C1643" s="554"/>
      <c r="D1643" s="666"/>
      <c r="E1643" s="664"/>
      <c r="F1643" s="663"/>
      <c r="G1643" s="663"/>
      <c r="H1643" s="665"/>
      <c r="I1643" s="614"/>
      <c r="J1643" s="681"/>
    </row>
    <row r="1644" spans="1:10" s="671" customFormat="1" ht="15.6">
      <c r="A1644" s="680"/>
      <c r="B1644" s="788"/>
      <c r="C1644" s="554"/>
      <c r="D1644" s="666"/>
      <c r="E1644" s="664"/>
      <c r="F1644" s="663"/>
      <c r="G1644" s="663"/>
      <c r="H1644" s="665"/>
      <c r="I1644" s="614"/>
      <c r="J1644" s="681"/>
    </row>
    <row r="1645" spans="1:10" s="671" customFormat="1" ht="15.6">
      <c r="A1645" s="680"/>
      <c r="B1645" s="788"/>
      <c r="C1645" s="554"/>
      <c r="D1645" s="666"/>
      <c r="E1645" s="664"/>
      <c r="F1645" s="663"/>
      <c r="G1645" s="663"/>
      <c r="H1645" s="665"/>
      <c r="I1645" s="614"/>
      <c r="J1645" s="681"/>
    </row>
    <row r="1646" spans="1:10" s="671" customFormat="1">
      <c r="A1646" s="546"/>
      <c r="B1646" s="788"/>
      <c r="C1646" s="653"/>
      <c r="D1646" s="654"/>
      <c r="E1646" s="655"/>
      <c r="F1646" s="655"/>
      <c r="G1646" s="655"/>
      <c r="H1646" s="611"/>
      <c r="I1646" s="614"/>
      <c r="J1646" s="641"/>
    </row>
    <row r="1647" spans="1:10" s="671" customFormat="1">
      <c r="A1647" s="546"/>
      <c r="B1647" s="870"/>
      <c r="C1647" s="870"/>
      <c r="D1647" s="870"/>
      <c r="E1647" s="870"/>
      <c r="F1647" s="870"/>
      <c r="G1647" s="870"/>
      <c r="H1647" s="870"/>
      <c r="I1647" s="614"/>
      <c r="J1647" s="681"/>
    </row>
    <row r="1648" spans="1:10" s="671" customFormat="1">
      <c r="A1648" s="553"/>
      <c r="B1648" s="517"/>
      <c r="C1648" s="517"/>
      <c r="D1648" s="520"/>
      <c r="E1648" s="517"/>
      <c r="F1648" s="517"/>
      <c r="G1648" s="517"/>
      <c r="H1648" s="518"/>
      <c r="I1648" s="614"/>
      <c r="J1648" s="681"/>
    </row>
    <row r="1649" spans="1:10" s="681" customFormat="1" ht="17.399999999999999">
      <c r="A1649" s="680"/>
      <c r="B1649" s="680"/>
      <c r="C1649" s="871" t="s">
        <v>1891</v>
      </c>
      <c r="D1649" s="871"/>
      <c r="E1649" s="871"/>
      <c r="F1649" s="871"/>
      <c r="G1649" s="871"/>
      <c r="H1649" s="680"/>
      <c r="I1649" s="669"/>
    </row>
    <row r="1650" spans="1:10" s="671" customFormat="1" ht="17.399999999999999">
      <c r="A1650" s="680"/>
      <c r="B1650" s="554"/>
      <c r="C1650" s="872" t="s">
        <v>1892</v>
      </c>
      <c r="D1650" s="872"/>
      <c r="E1650" s="872"/>
      <c r="F1650" s="872"/>
      <c r="G1650" s="872"/>
      <c r="H1650" s="680"/>
      <c r="I1650" s="614"/>
      <c r="J1650" s="681"/>
    </row>
    <row r="1651" spans="1:10" s="671" customFormat="1" ht="14.4">
      <c r="A1651" s="680"/>
      <c r="B1651" s="554"/>
      <c r="C1651" s="873"/>
      <c r="D1651" s="873"/>
      <c r="E1651" s="873"/>
      <c r="F1651" s="873"/>
      <c r="G1651" s="873"/>
      <c r="H1651" s="680"/>
      <c r="I1651" s="614"/>
      <c r="J1651" s="681"/>
    </row>
    <row r="1652" spans="1:10" s="671" customFormat="1" ht="13.8" thickBot="1">
      <c r="A1652" s="680"/>
      <c r="B1652" s="554"/>
      <c r="C1652" s="554"/>
      <c r="D1652" s="649"/>
      <c r="E1652" s="554"/>
      <c r="F1652" s="554"/>
      <c r="G1652" s="554"/>
      <c r="H1652" s="680"/>
      <c r="I1652" s="614"/>
      <c r="J1652" s="681"/>
    </row>
    <row r="1653" spans="1:10" s="671" customFormat="1" ht="13.8" thickBot="1">
      <c r="A1653" s="680"/>
      <c r="B1653" s="788"/>
      <c r="C1653" s="874" t="str">
        <f>+FORMATO!$J$13</f>
        <v>ANÁLISIS DE PRECIOS UNITARIOS</v>
      </c>
      <c r="D1653" s="875" t="s">
        <v>687</v>
      </c>
      <c r="E1653" s="875"/>
      <c r="F1653" s="875"/>
      <c r="G1653" s="675" t="str">
        <f>+FORMATO!$J$14</f>
        <v>ITEM</v>
      </c>
      <c r="H1653" s="716">
        <f>+PRESUPUESTO!A42</f>
        <v>29</v>
      </c>
      <c r="I1653" s="614"/>
      <c r="J1653" s="681"/>
    </row>
    <row r="1654" spans="1:10" s="671" customFormat="1">
      <c r="A1654" s="522"/>
      <c r="B1654" s="673" t="str">
        <f>FORMATO!$B$4</f>
        <v>RUBRO:</v>
      </c>
      <c r="C1654" s="876" t="str">
        <f>+PRESUPUESTO!B42</f>
        <v xml:space="preserve">SUMINISTRO E INSTALACION DE LETRAS CORPOREAS Y ESCUDO </v>
      </c>
      <c r="D1654" s="877"/>
      <c r="E1654" s="877"/>
      <c r="F1654" s="877"/>
      <c r="G1654" s="675" t="str">
        <f>+FORMATO!$J$15</f>
        <v>UNIDAD</v>
      </c>
      <c r="H1654" s="674" t="str">
        <f>+PRESUPUESTO!C42</f>
        <v>U</v>
      </c>
      <c r="I1654" s="614"/>
      <c r="J1654" s="681"/>
    </row>
    <row r="1655" spans="1:10" s="671" customFormat="1">
      <c r="A1655" s="522"/>
      <c r="B1655" s="673" t="str">
        <f>FORMATO!$B$5</f>
        <v>ELABORADO:</v>
      </c>
      <c r="C1655" s="788">
        <f>(FORMATO!$C$5)</f>
        <v>0</v>
      </c>
      <c r="D1655" s="656"/>
      <c r="E1655" s="657"/>
      <c r="F1655" s="657"/>
      <c r="G1655" s="675" t="str">
        <f>+FORMATO!$J$16</f>
        <v>REND.</v>
      </c>
      <c r="H1655" s="642">
        <f>+ROUND(8/4.401,4)</f>
        <v>1.8178000000000001</v>
      </c>
      <c r="I1655" s="614"/>
      <c r="J1655" s="681"/>
    </row>
    <row r="1656" spans="1:10" s="671" customFormat="1">
      <c r="A1656" s="525"/>
      <c r="B1656" s="673" t="str">
        <f>FORMATO!$B$9</f>
        <v xml:space="preserve">PROYECTO: </v>
      </c>
      <c r="C1656" s="878" t="str">
        <f>(FORMATO!C$9)</f>
        <v>MANTENIMIENTO INTEGRAL DE LA COMPAÑIA DE CUERPO DE BOMBERO CASCOL PERTENECIENTE AL CANTON PAJAN</v>
      </c>
      <c r="D1656" s="879"/>
      <c r="E1656" s="879"/>
      <c r="F1656" s="879"/>
      <c r="G1656" s="879"/>
      <c r="H1656" s="879"/>
      <c r="I1656" s="622">
        <f>+H1697</f>
        <v>2450.6999999999998</v>
      </c>
      <c r="J1656" s="641"/>
    </row>
    <row r="1657" spans="1:10" s="671" customFormat="1" ht="13.8" thickBot="1">
      <c r="A1657" s="522"/>
      <c r="B1657" s="555" t="s">
        <v>689</v>
      </c>
      <c r="C1657" s="555"/>
      <c r="D1657" s="556"/>
      <c r="E1657" s="557"/>
      <c r="F1657" s="558"/>
      <c r="G1657" s="558"/>
      <c r="H1657" s="559"/>
      <c r="I1657" s="614"/>
      <c r="J1657" s="681"/>
    </row>
    <row r="1658" spans="1:10" s="671" customFormat="1" ht="13.8" thickTop="1">
      <c r="A1658" s="522"/>
      <c r="B1658" s="560" t="s">
        <v>1133</v>
      </c>
      <c r="C1658" s="767"/>
      <c r="D1658" s="562" t="s">
        <v>1302</v>
      </c>
      <c r="E1658" s="563" t="s">
        <v>1596</v>
      </c>
      <c r="F1658" s="678" t="s">
        <v>1597</v>
      </c>
      <c r="G1658" s="564" t="s">
        <v>1598</v>
      </c>
      <c r="H1658" s="565" t="s">
        <v>1485</v>
      </c>
      <c r="I1658" s="614"/>
      <c r="J1658" s="640"/>
    </row>
    <row r="1659" spans="1:10" s="671" customFormat="1">
      <c r="A1659" s="522"/>
      <c r="B1659" s="566"/>
      <c r="C1659" s="567"/>
      <c r="D1659" s="526" t="s">
        <v>499</v>
      </c>
      <c r="E1659" s="527" t="s">
        <v>500</v>
      </c>
      <c r="F1659" s="528" t="s">
        <v>501</v>
      </c>
      <c r="G1659" s="528" t="s">
        <v>1599</v>
      </c>
      <c r="H1659" s="529" t="s">
        <v>502</v>
      </c>
      <c r="I1659" s="614"/>
      <c r="J1659" s="681"/>
    </row>
    <row r="1660" spans="1:10" s="671" customFormat="1">
      <c r="A1660" s="676">
        <v>1600</v>
      </c>
      <c r="B1660" s="568" t="s">
        <v>1632</v>
      </c>
      <c r="C1660" s="788"/>
      <c r="D1660" s="645"/>
      <c r="E1660" s="535"/>
      <c r="F1660" s="672"/>
      <c r="G1660" s="533"/>
      <c r="H1660" s="569">
        <f>ROUND(H1675*0.05,3)</f>
        <v>1.974</v>
      </c>
      <c r="I1660" s="614"/>
      <c r="J1660" s="681"/>
    </row>
    <row r="1661" spans="1:10" s="671" customFormat="1">
      <c r="A1661" s="676">
        <v>1519</v>
      </c>
      <c r="B1661" s="530" t="str">
        <f>INDEX(MATERIALES!$D$5:$D$1604,A1661)</f>
        <v>Andamio</v>
      </c>
      <c r="C1661" s="521"/>
      <c r="D1661" s="531">
        <v>1</v>
      </c>
      <c r="E1661" s="532">
        <f>INDEX(MATERIALES!$F$5:$F$1604,A1661)</f>
        <v>0.3</v>
      </c>
      <c r="F1661" s="459">
        <f>ROUND(E1661*D1661,3)</f>
        <v>0.3</v>
      </c>
      <c r="G1661" s="535">
        <f>+H1655</f>
        <v>1.8178000000000001</v>
      </c>
      <c r="H1661" s="534">
        <f>ROUND(F1661*G1661,4)</f>
        <v>0.54530000000000001</v>
      </c>
      <c r="I1661" s="614"/>
      <c r="J1661" s="681"/>
    </row>
    <row r="1662" spans="1:10" s="671" customFormat="1">
      <c r="A1662" s="676">
        <v>1600</v>
      </c>
      <c r="B1662" s="530">
        <f>INDEX(MATERIALES!$D$5:$D$1604,A1662)</f>
        <v>0</v>
      </c>
      <c r="C1662" s="521"/>
      <c r="D1662" s="531"/>
      <c r="E1662" s="532">
        <f>INDEX(MATERIALES!$F$5:$F$1604,A1662)</f>
        <v>0</v>
      </c>
      <c r="F1662" s="459">
        <f>ROUND(E1662*D1662,3)</f>
        <v>0</v>
      </c>
      <c r="G1662" s="535"/>
      <c r="H1662" s="570">
        <f>ROUND(F1662*G1662,3)</f>
        <v>0</v>
      </c>
      <c r="I1662" s="614"/>
      <c r="J1662" s="681"/>
    </row>
    <row r="1663" spans="1:10" s="671" customFormat="1">
      <c r="A1663" s="676">
        <v>1600</v>
      </c>
      <c r="B1663" s="530">
        <f>INDEX(MATERIALES!$D$5:$D$1604,A1663)</f>
        <v>0</v>
      </c>
      <c r="C1663" s="521"/>
      <c r="D1663" s="531"/>
      <c r="E1663" s="532">
        <f>INDEX(MATERIALES!$F$5:$F$1604,A1663)</f>
        <v>0</v>
      </c>
      <c r="F1663" s="459">
        <f>ROUND(E1663*D1663,3)</f>
        <v>0</v>
      </c>
      <c r="G1663" s="535"/>
      <c r="H1663" s="570">
        <f>ROUND(F1663*G1663,3)</f>
        <v>0</v>
      </c>
      <c r="I1663" s="614"/>
      <c r="J1663" s="681"/>
    </row>
    <row r="1664" spans="1:10" s="671" customFormat="1">
      <c r="A1664" s="676">
        <v>1600</v>
      </c>
      <c r="B1664" s="571" t="s">
        <v>1348</v>
      </c>
      <c r="C1664" s="788"/>
      <c r="D1664" s="645">
        <v>0</v>
      </c>
      <c r="E1664" s="535"/>
      <c r="F1664" s="672">
        <f>ROUND(E1664*D1664,3)</f>
        <v>0</v>
      </c>
      <c r="G1664" s="536">
        <v>0</v>
      </c>
      <c r="H1664" s="572">
        <f>ROUND(SUM(H1660:H1663),2)</f>
        <v>2.52</v>
      </c>
      <c r="I1664" s="614"/>
      <c r="J1664" s="681"/>
    </row>
    <row r="1665" spans="1:10" s="671" customFormat="1">
      <c r="A1665" s="676"/>
      <c r="B1665" s="573" t="s">
        <v>1135</v>
      </c>
      <c r="C1665" s="574"/>
      <c r="D1665" s="575"/>
      <c r="E1665" s="576"/>
      <c r="F1665" s="577"/>
      <c r="G1665" s="578"/>
      <c r="H1665" s="579"/>
      <c r="I1665" s="614"/>
      <c r="J1665" s="681"/>
    </row>
    <row r="1666" spans="1:10" s="671" customFormat="1">
      <c r="A1666" s="676"/>
      <c r="B1666" s="580" t="s">
        <v>1133</v>
      </c>
      <c r="C1666" s="581"/>
      <c r="D1666" s="582" t="s">
        <v>1302</v>
      </c>
      <c r="E1666" s="583" t="s">
        <v>961</v>
      </c>
      <c r="F1666" s="583" t="s">
        <v>1597</v>
      </c>
      <c r="G1666" s="584" t="s">
        <v>1598</v>
      </c>
      <c r="H1666" s="585" t="s">
        <v>1485</v>
      </c>
      <c r="I1666" s="614"/>
      <c r="J1666" s="681"/>
    </row>
    <row r="1667" spans="1:10" s="671" customFormat="1">
      <c r="A1667" s="676"/>
      <c r="B1667" s="566"/>
      <c r="C1667" s="567"/>
      <c r="D1667" s="526" t="s">
        <v>499</v>
      </c>
      <c r="E1667" s="528" t="s">
        <v>500</v>
      </c>
      <c r="F1667" s="528" t="s">
        <v>501</v>
      </c>
      <c r="G1667" s="528" t="s">
        <v>1599</v>
      </c>
      <c r="H1667" s="529" t="s">
        <v>502</v>
      </c>
      <c r="I1667" s="614"/>
      <c r="J1667" s="681"/>
    </row>
    <row r="1668" spans="1:10" s="671" customFormat="1">
      <c r="A1668" s="676">
        <v>9</v>
      </c>
      <c r="B1668" s="568" t="str">
        <f>INDEX('[2]MANO DE OBRA'!$C$5:$C$38,A1668)</f>
        <v>Instalador  (estr.ocp. D2) cat.III</v>
      </c>
      <c r="C1668" s="586"/>
      <c r="D1668" s="646">
        <v>1</v>
      </c>
      <c r="E1668" s="537">
        <f>INDEX('MANO DE OBRA'!$F$5:$F$38,A1668)</f>
        <v>4.28</v>
      </c>
      <c r="F1668" s="616">
        <f>ROUND(E1668*D1668,4)</f>
        <v>4.28</v>
      </c>
      <c r="G1668" s="538">
        <f>+H1655</f>
        <v>1.8178000000000001</v>
      </c>
      <c r="H1668" s="569">
        <f>ROUND(F1668*G1668,3)</f>
        <v>7.78</v>
      </c>
      <c r="I1668" s="614"/>
      <c r="J1668" s="681"/>
    </row>
    <row r="1669" spans="1:10" s="671" customFormat="1">
      <c r="A1669" s="676">
        <v>1</v>
      </c>
      <c r="B1669" s="568" t="str">
        <f>INDEX('[2]MANO DE OBRA'!$C$5:$C$38,A1669)</f>
        <v>Peon  (estr.ocp. E2)</v>
      </c>
      <c r="C1669" s="586"/>
      <c r="D1669" s="646">
        <v>3</v>
      </c>
      <c r="E1669" s="532">
        <f>INDEX('MANO DE OBRA'!$F$5:$F$38,A1669)</f>
        <v>4.2300000000000004</v>
      </c>
      <c r="F1669" s="616">
        <f>ROUND(E1669*D1669,4)</f>
        <v>12.69</v>
      </c>
      <c r="G1669" s="535">
        <f>H1655</f>
        <v>1.8178000000000001</v>
      </c>
      <c r="H1669" s="569">
        <f>ROUND(F1669*G1669,3)</f>
        <v>23.068000000000001</v>
      </c>
      <c r="I1669" s="614"/>
      <c r="J1669" s="681"/>
    </row>
    <row r="1670" spans="1:10" s="671" customFormat="1">
      <c r="A1670" s="676">
        <v>11</v>
      </c>
      <c r="B1670" s="568" t="str">
        <f>INDEX('[2]MANO DE OBRA'!$C$5:$C$38,A1670)</f>
        <v>Maestro   (estr.ocp. C1)</v>
      </c>
      <c r="C1670" s="586"/>
      <c r="D1670" s="646">
        <v>1</v>
      </c>
      <c r="E1670" s="532">
        <f>INDEX('MANO DE OBRA'!$F$5:$F$38,A1670)</f>
        <v>4.75</v>
      </c>
      <c r="F1670" s="616">
        <f>ROUND(E1670*D1670,4)</f>
        <v>4.75</v>
      </c>
      <c r="G1670" s="535">
        <f>+G1669</f>
        <v>1.8178000000000001</v>
      </c>
      <c r="H1670" s="569">
        <f>ROUND(F1670*G1670,3)</f>
        <v>8.6349999999999998</v>
      </c>
      <c r="I1670" s="614"/>
      <c r="J1670" s="681"/>
    </row>
    <row r="1671" spans="1:10" s="671" customFormat="1">
      <c r="A1671" s="676">
        <v>34</v>
      </c>
      <c r="B1671" s="568">
        <f>INDEX('[2]MANO DE OBRA'!$C$5:$C$38,A1671)</f>
        <v>0</v>
      </c>
      <c r="C1671" s="586"/>
      <c r="D1671" s="646"/>
      <c r="E1671" s="532">
        <f>INDEX('MANO DE OBRA'!$F$5:$F$38,A1671)</f>
        <v>0</v>
      </c>
      <c r="F1671" s="616">
        <f>ROUND(E1671*D1671,4)</f>
        <v>0</v>
      </c>
      <c r="G1671" s="535"/>
      <c r="H1671" s="569">
        <f>ROUND(F1671*G1671,3)</f>
        <v>0</v>
      </c>
      <c r="I1671" s="614"/>
      <c r="J1671" s="681"/>
    </row>
    <row r="1672" spans="1:10" s="671" customFormat="1">
      <c r="A1672" s="676">
        <v>34</v>
      </c>
      <c r="B1672" s="568">
        <f>INDEX('[2]MANO DE OBRA'!$C$5:$C$38,A1672)</f>
        <v>0</v>
      </c>
      <c r="C1672" s="586"/>
      <c r="D1672" s="646"/>
      <c r="E1672" s="532">
        <f>INDEX('MANO DE OBRA'!$F$5:$F$38,A1672)</f>
        <v>0</v>
      </c>
      <c r="F1672" s="616">
        <f>ROUND(E1672*D1672,4)</f>
        <v>0</v>
      </c>
      <c r="G1672" s="535"/>
      <c r="H1672" s="569">
        <f>ROUND(F1672*G1672,4)</f>
        <v>0</v>
      </c>
      <c r="I1672" s="614"/>
      <c r="J1672" s="681"/>
    </row>
    <row r="1673" spans="1:10" s="671" customFormat="1">
      <c r="A1673" s="676">
        <v>34</v>
      </c>
      <c r="B1673" s="568"/>
      <c r="C1673" s="586"/>
      <c r="D1673" s="647"/>
      <c r="E1673" s="535"/>
      <c r="F1673" s="616"/>
      <c r="G1673" s="535"/>
      <c r="H1673" s="569">
        <f>ROUND(F1673*G1673,4)</f>
        <v>0</v>
      </c>
      <c r="I1673" s="614"/>
      <c r="J1673" s="681"/>
    </row>
    <row r="1674" spans="1:10" s="671" customFormat="1">
      <c r="A1674" s="676">
        <v>34</v>
      </c>
      <c r="B1674" s="568"/>
      <c r="C1674" s="586"/>
      <c r="D1674" s="647"/>
      <c r="E1674" s="535"/>
      <c r="F1674" s="616"/>
      <c r="G1674" s="535"/>
      <c r="H1674" s="569">
        <f>ROUND(F1674*G1674,4)</f>
        <v>0</v>
      </c>
      <c r="I1674" s="614"/>
      <c r="J1674" s="681"/>
    </row>
    <row r="1675" spans="1:10" s="671" customFormat="1">
      <c r="A1675" s="676">
        <v>34</v>
      </c>
      <c r="B1675" s="571" t="s">
        <v>1202</v>
      </c>
      <c r="C1675" s="788"/>
      <c r="D1675" s="617">
        <v>0</v>
      </c>
      <c r="E1675" s="536"/>
      <c r="F1675" s="616">
        <f>ROUND(E1675*D1675,3)</f>
        <v>0</v>
      </c>
      <c r="G1675" s="536">
        <v>0</v>
      </c>
      <c r="H1675" s="572">
        <f>ROUND(SUM(H1668:H1674),2)</f>
        <v>39.479999999999997</v>
      </c>
      <c r="I1675" s="614"/>
      <c r="J1675" s="681"/>
    </row>
    <row r="1676" spans="1:10" s="671" customFormat="1">
      <c r="A1676" s="676"/>
      <c r="B1676" s="573" t="s">
        <v>493</v>
      </c>
      <c r="C1676" s="587"/>
      <c r="D1676" s="588"/>
      <c r="E1676" s="576"/>
      <c r="F1676" s="577"/>
      <c r="G1676" s="578"/>
      <c r="H1676" s="579"/>
      <c r="I1676" s="614"/>
      <c r="J1676" s="681"/>
    </row>
    <row r="1677" spans="1:10" s="671" customFormat="1">
      <c r="A1677" s="676"/>
      <c r="B1677" s="580" t="s">
        <v>1133</v>
      </c>
      <c r="C1677" s="581"/>
      <c r="D1677" s="649"/>
      <c r="E1677" s="583" t="s">
        <v>1600</v>
      </c>
      <c r="F1677" s="583" t="s">
        <v>1302</v>
      </c>
      <c r="G1677" s="583" t="s">
        <v>960</v>
      </c>
      <c r="H1677" s="585" t="s">
        <v>1485</v>
      </c>
      <c r="I1677" s="614"/>
      <c r="J1677" s="681"/>
    </row>
    <row r="1678" spans="1:10" s="671" customFormat="1">
      <c r="A1678" s="676"/>
      <c r="B1678" s="566"/>
      <c r="C1678" s="567"/>
      <c r="D1678" s="589"/>
      <c r="E1678" s="590"/>
      <c r="F1678" s="527" t="s">
        <v>499</v>
      </c>
      <c r="G1678" s="528" t="s">
        <v>500</v>
      </c>
      <c r="H1678" s="529" t="s">
        <v>501</v>
      </c>
      <c r="I1678" s="614"/>
      <c r="J1678" s="681"/>
    </row>
    <row r="1679" spans="1:10" s="671" customFormat="1">
      <c r="A1679" s="623">
        <v>1600</v>
      </c>
      <c r="B1679" s="883" t="s">
        <v>1861</v>
      </c>
      <c r="C1679" s="884"/>
      <c r="D1679" s="885"/>
      <c r="E1679" s="677" t="s">
        <v>1600</v>
      </c>
      <c r="F1679" s="679">
        <v>1</v>
      </c>
      <c r="G1679" s="535">
        <v>1800</v>
      </c>
      <c r="H1679" s="593">
        <f>ROUND(F1679*G1679,4)</f>
        <v>1800</v>
      </c>
      <c r="I1679" s="614"/>
      <c r="J1679" s="681"/>
    </row>
    <row r="1680" spans="1:10" s="671" customFormat="1">
      <c r="A1680" s="623">
        <v>1600</v>
      </c>
      <c r="B1680" s="658" t="s">
        <v>1862</v>
      </c>
      <c r="C1680" s="591"/>
      <c r="D1680" s="592"/>
      <c r="E1680" s="677" t="s">
        <v>1600</v>
      </c>
      <c r="F1680" s="679">
        <v>1</v>
      </c>
      <c r="G1680" s="535">
        <v>200</v>
      </c>
      <c r="H1680" s="593">
        <f>ROUND(F1680*G1680,4)</f>
        <v>200</v>
      </c>
      <c r="I1680" s="614"/>
      <c r="J1680" s="681"/>
    </row>
    <row r="1681" spans="1:10" s="671" customFormat="1">
      <c r="A1681" s="623">
        <v>1600</v>
      </c>
      <c r="B1681" s="658"/>
      <c r="C1681" s="591"/>
      <c r="D1681" s="592"/>
      <c r="E1681" s="677"/>
      <c r="F1681" s="679"/>
      <c r="G1681" s="535"/>
      <c r="H1681" s="593">
        <f>ROUND(F1681*G1681,4)</f>
        <v>0</v>
      </c>
      <c r="I1681" s="614"/>
      <c r="J1681" s="681"/>
    </row>
    <row r="1682" spans="1:10" s="671" customFormat="1">
      <c r="A1682" s="623">
        <v>1600</v>
      </c>
      <c r="B1682" s="658">
        <f>INDEX(MATERIALES!$D$5:$D$1604,A1682)</f>
        <v>0</v>
      </c>
      <c r="C1682" s="591"/>
      <c r="D1682" s="592"/>
      <c r="E1682" s="677">
        <f>INDEX([2]MATERIALES!$E$5:$E$1604,A1682)</f>
        <v>0</v>
      </c>
      <c r="F1682" s="679"/>
      <c r="G1682" s="535">
        <f>INDEX([2]MATERIALES!$F$5:$F$1604,A1682)</f>
        <v>0</v>
      </c>
      <c r="H1682" s="593">
        <f>ROUND(F1682*G1682,4)</f>
        <v>0</v>
      </c>
      <c r="I1682" s="614"/>
      <c r="J1682" s="681"/>
    </row>
    <row r="1683" spans="1:10" s="671" customFormat="1">
      <c r="A1683" s="623">
        <v>1600</v>
      </c>
      <c r="B1683" s="658">
        <f>INDEX(MATERIALES!$D$5:$D$1604,A1683)</f>
        <v>0</v>
      </c>
      <c r="C1683" s="591"/>
      <c r="D1683" s="592"/>
      <c r="E1683" s="677">
        <f>INDEX([2]MATERIALES!$E$5:$E$1604,A1683)</f>
        <v>0</v>
      </c>
      <c r="F1683" s="679"/>
      <c r="G1683" s="535">
        <f>INDEX([2]MATERIALES!$F$5:$F$1604,A1683)</f>
        <v>0</v>
      </c>
      <c r="H1683" s="593">
        <f>ROUND(F1683*G1683,4)</f>
        <v>0</v>
      </c>
      <c r="I1683" s="614"/>
      <c r="J1683" s="681"/>
    </row>
    <row r="1684" spans="1:10" s="671" customFormat="1">
      <c r="A1684" s="623">
        <v>1600</v>
      </c>
      <c r="B1684" s="658">
        <f>INDEX(MATERIALES!$D$5:$D$1604,A1684)</f>
        <v>0</v>
      </c>
      <c r="C1684" s="591"/>
      <c r="D1684" s="592"/>
      <c r="E1684" s="677">
        <f>INDEX([2]MATERIALES!$E$5:$E$1604,A1684)</f>
        <v>0</v>
      </c>
      <c r="F1684" s="679"/>
      <c r="G1684" s="535">
        <f>INDEX([2]MATERIALES!$F$5:$F$1604,A1684)</f>
        <v>0</v>
      </c>
      <c r="H1684" s="593">
        <f>ROUND(F1684*G1684,3)</f>
        <v>0</v>
      </c>
      <c r="I1684" s="614"/>
      <c r="J1684" s="681"/>
    </row>
    <row r="1685" spans="1:10" s="671" customFormat="1">
      <c r="A1685" s="676"/>
      <c r="B1685" s="571" t="s">
        <v>1349</v>
      </c>
      <c r="C1685" s="788"/>
      <c r="D1685" s="594">
        <v>0</v>
      </c>
      <c r="E1685" s="677"/>
      <c r="F1685" s="672"/>
      <c r="G1685" s="536">
        <v>0</v>
      </c>
      <c r="H1685" s="572">
        <f>ROUND(SUM(H1679:H1684),4)</f>
        <v>2000</v>
      </c>
      <c r="I1685" s="614"/>
      <c r="J1685" s="681"/>
    </row>
    <row r="1686" spans="1:10" s="671" customFormat="1">
      <c r="A1686" s="676"/>
      <c r="B1686" s="573" t="s">
        <v>494</v>
      </c>
      <c r="C1686" s="587"/>
      <c r="D1686" s="588"/>
      <c r="E1686" s="576"/>
      <c r="F1686" s="577"/>
      <c r="G1686" s="578"/>
      <c r="H1686" s="579"/>
      <c r="I1686" s="614"/>
      <c r="J1686" s="681"/>
    </row>
    <row r="1687" spans="1:10" s="671" customFormat="1">
      <c r="A1687" s="676"/>
      <c r="B1687" s="580" t="s">
        <v>1133</v>
      </c>
      <c r="C1687" s="581"/>
      <c r="D1687" s="649"/>
      <c r="E1687" s="582" t="s">
        <v>1600</v>
      </c>
      <c r="F1687" s="582" t="s">
        <v>1302</v>
      </c>
      <c r="G1687" s="582" t="s">
        <v>1596</v>
      </c>
      <c r="H1687" s="585" t="s">
        <v>1485</v>
      </c>
      <c r="I1687" s="614"/>
      <c r="J1687" s="681"/>
    </row>
    <row r="1688" spans="1:10" s="671" customFormat="1">
      <c r="A1688" s="676"/>
      <c r="B1688" s="566"/>
      <c r="C1688" s="567"/>
      <c r="D1688" s="589"/>
      <c r="E1688" s="595"/>
      <c r="F1688" s="539" t="s">
        <v>499</v>
      </c>
      <c r="G1688" s="526" t="s">
        <v>500</v>
      </c>
      <c r="H1688" s="529" t="s">
        <v>501</v>
      </c>
      <c r="I1688" s="614"/>
      <c r="J1688" s="681"/>
    </row>
    <row r="1689" spans="1:10" s="671" customFormat="1">
      <c r="A1689" s="676">
        <v>19</v>
      </c>
      <c r="B1689" s="540" t="str">
        <f>INDEX('MANO DE OBRA'!$C$41:$C$60,A1689)</f>
        <v>transporte varios</v>
      </c>
      <c r="C1689" s="521"/>
      <c r="D1689" s="541"/>
      <c r="E1689" s="645" t="s">
        <v>448</v>
      </c>
      <c r="F1689" s="542">
        <v>1</v>
      </c>
      <c r="G1689" s="542">
        <f>INDEX('MANO DE OBRA'!$F$41:$F$60,A1689)</f>
        <v>0.25</v>
      </c>
      <c r="H1689" s="460">
        <f>F1689*G1689</f>
        <v>0.25</v>
      </c>
      <c r="I1689" s="614"/>
      <c r="J1689" s="681"/>
    </row>
    <row r="1690" spans="1:10" s="671" customFormat="1">
      <c r="A1690" s="676">
        <v>20</v>
      </c>
      <c r="B1690" s="540">
        <f>INDEX('MANO DE OBRA'!$C$41:$C$60,A1690)</f>
        <v>0</v>
      </c>
      <c r="C1690" s="521"/>
      <c r="D1690" s="541"/>
      <c r="E1690" s="531">
        <f>INDEX('MANO DE OBRA'!$B$41:$B$60,A1690)</f>
        <v>0</v>
      </c>
      <c r="F1690" s="542"/>
      <c r="G1690" s="542">
        <f>INDEX('MANO DE OBRA'!$F$41:$F$60,A1690)</f>
        <v>0</v>
      </c>
      <c r="H1690" s="543">
        <f>ROUND(F1690*G1690,3)</f>
        <v>0</v>
      </c>
      <c r="I1690" s="614"/>
      <c r="J1690" s="681"/>
    </row>
    <row r="1691" spans="1:10" s="671" customFormat="1">
      <c r="A1691" s="676">
        <v>20</v>
      </c>
      <c r="B1691" s="540">
        <f>INDEX('MANO DE OBRA'!$C$41:$C$60,A1691)</f>
        <v>0</v>
      </c>
      <c r="C1691" s="521"/>
      <c r="D1691" s="541"/>
      <c r="E1691" s="531">
        <f>INDEX('MANO DE OBRA'!$B$41:$B$60,A1691)</f>
        <v>0</v>
      </c>
      <c r="F1691" s="542"/>
      <c r="G1691" s="542">
        <f>INDEX('MANO DE OBRA'!$F$41:$F$60,A1691)</f>
        <v>0</v>
      </c>
      <c r="H1691" s="543">
        <f>ROUND(F1691*G1691,3)</f>
        <v>0</v>
      </c>
      <c r="I1691" s="614"/>
      <c r="J1691" s="681"/>
    </row>
    <row r="1692" spans="1:10" s="671" customFormat="1">
      <c r="A1692" s="680"/>
      <c r="B1692" s="571" t="s">
        <v>1350</v>
      </c>
      <c r="C1692" s="597"/>
      <c r="D1692" s="659"/>
      <c r="E1692" s="598"/>
      <c r="F1692" s="599"/>
      <c r="G1692" s="590"/>
      <c r="H1692" s="572">
        <f>ROUND(SUM(H1689:H1691),4)</f>
        <v>0.25</v>
      </c>
      <c r="I1692" s="614"/>
      <c r="J1692" s="681"/>
    </row>
    <row r="1693" spans="1:10" s="671" customFormat="1">
      <c r="A1693" s="680"/>
      <c r="B1693" s="554"/>
      <c r="C1693" s="554"/>
      <c r="D1693" s="596"/>
      <c r="E1693" s="600" t="s">
        <v>495</v>
      </c>
      <c r="F1693" s="601"/>
      <c r="G1693" s="601"/>
      <c r="H1693" s="602">
        <f>ROUND(SUM(H1692,H1685,H1675,H1664),4)</f>
        <v>2042.25</v>
      </c>
      <c r="I1693" s="614"/>
      <c r="J1693" s="681"/>
    </row>
    <row r="1694" spans="1:10" s="671" customFormat="1">
      <c r="A1694" s="680"/>
      <c r="B1694" s="554"/>
      <c r="C1694" s="554"/>
      <c r="D1694" s="596"/>
      <c r="E1694" s="603" t="s">
        <v>177</v>
      </c>
      <c r="F1694" s="604"/>
      <c r="G1694" s="660">
        <f>(FORMATO!$C$37)</f>
        <v>0.2</v>
      </c>
      <c r="H1694" s="602">
        <f>ROUND(H1693*G1694,4)</f>
        <v>408.45</v>
      </c>
      <c r="I1694" s="614"/>
      <c r="J1694" s="681"/>
    </row>
    <row r="1695" spans="1:10" s="671" customFormat="1">
      <c r="A1695" s="680"/>
      <c r="B1695" s="554"/>
      <c r="C1695" s="554"/>
      <c r="D1695" s="596"/>
      <c r="E1695" s="603" t="s">
        <v>178</v>
      </c>
      <c r="F1695" s="604"/>
      <c r="G1695" s="605"/>
      <c r="H1695" s="606"/>
      <c r="I1695" s="614"/>
      <c r="J1695" s="681"/>
    </row>
    <row r="1696" spans="1:10" s="671" customFormat="1">
      <c r="A1696" s="680"/>
      <c r="B1696" s="554"/>
      <c r="C1696" s="554"/>
      <c r="D1696" s="596"/>
      <c r="E1696" s="603" t="s">
        <v>496</v>
      </c>
      <c r="F1696" s="607"/>
      <c r="G1696" s="607"/>
      <c r="H1696" s="606">
        <f>ROUND(SUM(H1693:H1694),4)</f>
        <v>2450.6999999999998</v>
      </c>
      <c r="I1696" s="614"/>
      <c r="J1696" s="681"/>
    </row>
    <row r="1697" spans="1:10" s="671" customFormat="1" ht="16.2" thickBot="1">
      <c r="A1697" s="680"/>
      <c r="B1697" s="788" t="str">
        <f>(FORMATO!$C$8)</f>
        <v>PAJAN, AGOSTO DE 2025</v>
      </c>
      <c r="C1697" s="554"/>
      <c r="D1697" s="596"/>
      <c r="E1697" s="544" t="str">
        <f>+FORMATO!$J$18</f>
        <v>PRECIO SIN IVA</v>
      </c>
      <c r="F1697" s="545"/>
      <c r="G1697" s="545" t="s">
        <v>504</v>
      </c>
      <c r="H1697" s="613">
        <f>ROUND(H1696,2)</f>
        <v>2450.6999999999998</v>
      </c>
      <c r="I1697" s="614"/>
      <c r="J1697" s="681"/>
    </row>
    <row r="1698" spans="1:10" s="671" customFormat="1" ht="16.2" thickTop="1">
      <c r="A1698" s="680"/>
      <c r="B1698" s="796"/>
      <c r="C1698" s="554"/>
      <c r="D1698" s="666"/>
      <c r="E1698" s="664"/>
      <c r="F1698" s="663"/>
      <c r="G1698" s="663"/>
      <c r="H1698" s="665"/>
      <c r="I1698" s="614"/>
      <c r="J1698" s="681"/>
    </row>
    <row r="1699" spans="1:10" s="671" customFormat="1" ht="15.6">
      <c r="A1699" s="680"/>
      <c r="B1699" s="796"/>
      <c r="C1699" s="554"/>
      <c r="D1699" s="666"/>
      <c r="E1699" s="664"/>
      <c r="F1699" s="663"/>
      <c r="G1699" s="663"/>
      <c r="H1699" s="665"/>
      <c r="I1699" s="614"/>
      <c r="J1699" s="681"/>
    </row>
    <row r="1700" spans="1:10" s="671" customFormat="1" ht="15.6">
      <c r="A1700" s="680"/>
      <c r="B1700" s="796"/>
      <c r="C1700" s="554"/>
      <c r="D1700" s="666"/>
      <c r="E1700" s="664"/>
      <c r="F1700" s="663"/>
      <c r="G1700" s="663"/>
      <c r="H1700" s="665"/>
      <c r="I1700" s="614"/>
      <c r="J1700" s="681"/>
    </row>
    <row r="1701" spans="1:10" s="671" customFormat="1">
      <c r="A1701" s="546"/>
      <c r="B1701" s="796"/>
      <c r="C1701" s="653"/>
      <c r="D1701" s="654"/>
      <c r="E1701" s="655"/>
      <c r="F1701" s="655"/>
      <c r="G1701" s="655"/>
      <c r="H1701" s="611"/>
      <c r="I1701" s="614"/>
      <c r="J1701" s="641"/>
    </row>
    <row r="1702" spans="1:10" s="671" customFormat="1">
      <c r="A1702" s="546"/>
      <c r="B1702" s="870"/>
      <c r="C1702" s="870"/>
      <c r="D1702" s="870"/>
      <c r="E1702" s="870"/>
      <c r="F1702" s="870"/>
      <c r="G1702" s="870"/>
      <c r="H1702" s="870"/>
      <c r="I1702" s="614"/>
      <c r="J1702" s="681"/>
    </row>
    <row r="1703" spans="1:10" s="671" customFormat="1">
      <c r="A1703" s="553"/>
      <c r="B1703" s="517"/>
      <c r="C1703" s="517"/>
      <c r="D1703" s="520"/>
      <c r="E1703" s="517"/>
      <c r="F1703" s="517"/>
      <c r="G1703" s="517"/>
      <c r="H1703" s="518"/>
      <c r="I1703" s="614"/>
      <c r="J1703" s="681"/>
    </row>
    <row r="1704" spans="1:10" s="681" customFormat="1" ht="17.399999999999999">
      <c r="A1704" s="680"/>
      <c r="B1704" s="680"/>
      <c r="C1704" s="871" t="s">
        <v>1891</v>
      </c>
      <c r="D1704" s="871"/>
      <c r="E1704" s="871"/>
      <c r="F1704" s="871"/>
      <c r="G1704" s="871"/>
      <c r="H1704" s="680"/>
      <c r="I1704" s="669"/>
    </row>
    <row r="1705" spans="1:10" s="671" customFormat="1" ht="17.399999999999999">
      <c r="A1705" s="680"/>
      <c r="B1705" s="554"/>
      <c r="C1705" s="872" t="s">
        <v>1892</v>
      </c>
      <c r="D1705" s="872"/>
      <c r="E1705" s="872"/>
      <c r="F1705" s="872"/>
      <c r="G1705" s="872"/>
      <c r="H1705" s="680"/>
      <c r="I1705" s="614"/>
      <c r="J1705" s="681"/>
    </row>
    <row r="1706" spans="1:10" s="671" customFormat="1" ht="14.4">
      <c r="A1706" s="680"/>
      <c r="B1706" s="554"/>
      <c r="C1706" s="873"/>
      <c r="D1706" s="873"/>
      <c r="E1706" s="873"/>
      <c r="F1706" s="873"/>
      <c r="G1706" s="873"/>
      <c r="H1706" s="680"/>
      <c r="I1706" s="614"/>
      <c r="J1706" s="681"/>
    </row>
    <row r="1707" spans="1:10" s="671" customFormat="1" ht="13.8" thickBot="1">
      <c r="A1707" s="680"/>
      <c r="B1707" s="554"/>
      <c r="C1707" s="554"/>
      <c r="D1707" s="649"/>
      <c r="E1707" s="554"/>
      <c r="F1707" s="554"/>
      <c r="G1707" s="554"/>
      <c r="H1707" s="680"/>
      <c r="I1707" s="614"/>
      <c r="J1707" s="681"/>
    </row>
    <row r="1708" spans="1:10" s="671" customFormat="1" ht="13.8" thickBot="1">
      <c r="A1708" s="680"/>
      <c r="B1708" s="796"/>
      <c r="C1708" s="874" t="str">
        <f>+FORMATO!$J$13</f>
        <v>ANÁLISIS DE PRECIOS UNITARIOS</v>
      </c>
      <c r="D1708" s="875" t="s">
        <v>687</v>
      </c>
      <c r="E1708" s="875"/>
      <c r="F1708" s="875"/>
      <c r="G1708" s="675" t="str">
        <f>+FORMATO!$J$14</f>
        <v>ITEM</v>
      </c>
      <c r="H1708" s="716">
        <f>+PRESUPUESTO!A43</f>
        <v>30</v>
      </c>
      <c r="I1708" s="614"/>
      <c r="J1708" s="681"/>
    </row>
    <row r="1709" spans="1:10" s="671" customFormat="1">
      <c r="A1709" s="522"/>
      <c r="B1709" s="673" t="str">
        <f>FORMATO!$B$4</f>
        <v>RUBRO:</v>
      </c>
      <c r="C1709" s="876" t="str">
        <f>+PRESUPUESTO!B43</f>
        <v xml:space="preserve">MANTENIMIENTO DE CANALON Y CAMBIO DE BAJANTE </v>
      </c>
      <c r="D1709" s="877"/>
      <c r="E1709" s="877"/>
      <c r="F1709" s="877"/>
      <c r="G1709" s="675" t="str">
        <f>+FORMATO!$J$15</f>
        <v>UNIDAD</v>
      </c>
      <c r="H1709" s="674" t="str">
        <f>+PRESUPUESTO!C43</f>
        <v>U</v>
      </c>
      <c r="I1709" s="614"/>
      <c r="J1709" s="681"/>
    </row>
    <row r="1710" spans="1:10" s="671" customFormat="1">
      <c r="A1710" s="522"/>
      <c r="B1710" s="673" t="str">
        <f>FORMATO!$B$5</f>
        <v>ELABORADO:</v>
      </c>
      <c r="C1710" s="796">
        <f>(FORMATO!$C$5)</f>
        <v>0</v>
      </c>
      <c r="D1710" s="656"/>
      <c r="E1710" s="657"/>
      <c r="F1710" s="657"/>
      <c r="G1710" s="675" t="str">
        <f>+FORMATO!$J$16</f>
        <v>REND.</v>
      </c>
      <c r="H1710" s="642">
        <f>+ROUND(8/8.9,5)</f>
        <v>0.89888000000000001</v>
      </c>
      <c r="I1710" s="614"/>
      <c r="J1710" s="681"/>
    </row>
    <row r="1711" spans="1:10" s="671" customFormat="1">
      <c r="A1711" s="525"/>
      <c r="B1711" s="673" t="str">
        <f>FORMATO!$B$9</f>
        <v xml:space="preserve">PROYECTO: </v>
      </c>
      <c r="C1711" s="878" t="str">
        <f>(FORMATO!C$9)</f>
        <v>MANTENIMIENTO INTEGRAL DE LA COMPAÑIA DE CUERPO DE BOMBERO CASCOL PERTENECIENTE AL CANTON PAJAN</v>
      </c>
      <c r="D1711" s="879"/>
      <c r="E1711" s="879"/>
      <c r="F1711" s="879"/>
      <c r="G1711" s="879"/>
      <c r="H1711" s="879"/>
      <c r="I1711" s="622">
        <f>+H1751</f>
        <v>104</v>
      </c>
      <c r="J1711" s="641"/>
    </row>
    <row r="1712" spans="1:10" s="671" customFormat="1" ht="13.8" thickBot="1">
      <c r="A1712" s="522"/>
      <c r="B1712" s="555" t="s">
        <v>689</v>
      </c>
      <c r="C1712" s="555"/>
      <c r="D1712" s="556"/>
      <c r="E1712" s="557"/>
      <c r="F1712" s="558"/>
      <c r="G1712" s="558"/>
      <c r="H1712" s="559"/>
      <c r="I1712" s="614"/>
      <c r="J1712" s="681"/>
    </row>
    <row r="1713" spans="1:10" s="671" customFormat="1" ht="13.8" thickTop="1">
      <c r="A1713" s="522"/>
      <c r="B1713" s="560" t="s">
        <v>1133</v>
      </c>
      <c r="C1713" s="767"/>
      <c r="D1713" s="562" t="s">
        <v>1302</v>
      </c>
      <c r="E1713" s="563" t="s">
        <v>1596</v>
      </c>
      <c r="F1713" s="678" t="s">
        <v>1597</v>
      </c>
      <c r="G1713" s="564" t="s">
        <v>1598</v>
      </c>
      <c r="H1713" s="565" t="s">
        <v>1485</v>
      </c>
      <c r="I1713" s="614"/>
      <c r="J1713" s="640"/>
    </row>
    <row r="1714" spans="1:10" s="671" customFormat="1">
      <c r="A1714" s="522"/>
      <c r="B1714" s="566"/>
      <c r="C1714" s="567"/>
      <c r="D1714" s="526" t="s">
        <v>499</v>
      </c>
      <c r="E1714" s="527" t="s">
        <v>500</v>
      </c>
      <c r="F1714" s="528" t="s">
        <v>501</v>
      </c>
      <c r="G1714" s="528" t="s">
        <v>1599</v>
      </c>
      <c r="H1714" s="529" t="s">
        <v>502</v>
      </c>
      <c r="I1714" s="614"/>
      <c r="J1714" s="681"/>
    </row>
    <row r="1715" spans="1:10" s="671" customFormat="1">
      <c r="A1715" s="676">
        <v>1600</v>
      </c>
      <c r="B1715" s="568" t="s">
        <v>1632</v>
      </c>
      <c r="C1715" s="796"/>
      <c r="D1715" s="645"/>
      <c r="E1715" s="535"/>
      <c r="F1715" s="672"/>
      <c r="G1715" s="533"/>
      <c r="H1715" s="569">
        <f>ROUND(H1730*0.05,3)</f>
        <v>0.97599999999999998</v>
      </c>
      <c r="I1715" s="614"/>
      <c r="J1715" s="681"/>
    </row>
    <row r="1716" spans="1:10" s="671" customFormat="1">
      <c r="A1716" s="676">
        <v>1600</v>
      </c>
      <c r="B1716" s="530">
        <f>INDEX(MATERIALES!$D$5:$D$1604,A1716)</f>
        <v>0</v>
      </c>
      <c r="C1716" s="521"/>
      <c r="D1716" s="531"/>
      <c r="E1716" s="532">
        <f>INDEX(MATERIALES!$F$5:$F$1604,A1716)</f>
        <v>0</v>
      </c>
      <c r="F1716" s="459">
        <f>ROUND(E1716*D1716,3)</f>
        <v>0</v>
      </c>
      <c r="G1716" s="535"/>
      <c r="H1716" s="534">
        <f>ROUND(F1716*G1716,4)</f>
        <v>0</v>
      </c>
      <c r="I1716" s="614"/>
      <c r="J1716" s="681"/>
    </row>
    <row r="1717" spans="1:10" s="671" customFormat="1">
      <c r="A1717" s="676">
        <v>1600</v>
      </c>
      <c r="B1717" s="530">
        <f>INDEX(MATERIALES!$D$5:$D$1604,A1717)</f>
        <v>0</v>
      </c>
      <c r="C1717" s="521"/>
      <c r="D1717" s="531"/>
      <c r="E1717" s="532">
        <f>INDEX(MATERIALES!$F$5:$F$1604,A1717)</f>
        <v>0</v>
      </c>
      <c r="F1717" s="459">
        <f>ROUND(E1717*D1717,3)</f>
        <v>0</v>
      </c>
      <c r="G1717" s="535"/>
      <c r="H1717" s="570">
        <f>ROUND(F1717*G1717,3)</f>
        <v>0</v>
      </c>
      <c r="I1717" s="614"/>
      <c r="J1717" s="681"/>
    </row>
    <row r="1718" spans="1:10" s="671" customFormat="1">
      <c r="A1718" s="676">
        <v>1600</v>
      </c>
      <c r="B1718" s="530">
        <f>INDEX(MATERIALES!$D$5:$D$1604,A1718)</f>
        <v>0</v>
      </c>
      <c r="C1718" s="521"/>
      <c r="D1718" s="531"/>
      <c r="E1718" s="532">
        <f>INDEX(MATERIALES!$F$5:$F$1604,A1718)</f>
        <v>0</v>
      </c>
      <c r="F1718" s="459">
        <f>ROUND(E1718*D1718,3)</f>
        <v>0</v>
      </c>
      <c r="G1718" s="535"/>
      <c r="H1718" s="570">
        <f>ROUND(F1718*G1718,3)</f>
        <v>0</v>
      </c>
      <c r="I1718" s="614"/>
      <c r="J1718" s="681"/>
    </row>
    <row r="1719" spans="1:10" s="671" customFormat="1">
      <c r="A1719" s="676">
        <v>1600</v>
      </c>
      <c r="B1719" s="571" t="s">
        <v>1348</v>
      </c>
      <c r="C1719" s="796"/>
      <c r="D1719" s="645">
        <v>0</v>
      </c>
      <c r="E1719" s="535"/>
      <c r="F1719" s="672">
        <f>ROUND(E1719*D1719,3)</f>
        <v>0</v>
      </c>
      <c r="G1719" s="536">
        <v>0</v>
      </c>
      <c r="H1719" s="572">
        <f>ROUND(SUM(H1715:H1718),2)</f>
        <v>0.98</v>
      </c>
      <c r="I1719" s="614"/>
      <c r="J1719" s="681"/>
    </row>
    <row r="1720" spans="1:10" s="671" customFormat="1">
      <c r="A1720" s="676"/>
      <c r="B1720" s="573" t="s">
        <v>1135</v>
      </c>
      <c r="C1720" s="574"/>
      <c r="D1720" s="575"/>
      <c r="E1720" s="576"/>
      <c r="F1720" s="577"/>
      <c r="G1720" s="578"/>
      <c r="H1720" s="579"/>
      <c r="I1720" s="614"/>
      <c r="J1720" s="681"/>
    </row>
    <row r="1721" spans="1:10" s="671" customFormat="1">
      <c r="A1721" s="676"/>
      <c r="B1721" s="580" t="s">
        <v>1133</v>
      </c>
      <c r="C1721" s="581"/>
      <c r="D1721" s="582" t="s">
        <v>1302</v>
      </c>
      <c r="E1721" s="583" t="s">
        <v>961</v>
      </c>
      <c r="F1721" s="583" t="s">
        <v>1597</v>
      </c>
      <c r="G1721" s="584" t="s">
        <v>1598</v>
      </c>
      <c r="H1721" s="585" t="s">
        <v>1485</v>
      </c>
      <c r="I1721" s="614"/>
      <c r="J1721" s="681"/>
    </row>
    <row r="1722" spans="1:10" s="671" customFormat="1">
      <c r="A1722" s="676"/>
      <c r="B1722" s="566"/>
      <c r="C1722" s="567"/>
      <c r="D1722" s="526" t="s">
        <v>499</v>
      </c>
      <c r="E1722" s="528" t="s">
        <v>500</v>
      </c>
      <c r="F1722" s="528" t="s">
        <v>501</v>
      </c>
      <c r="G1722" s="528" t="s">
        <v>1599</v>
      </c>
      <c r="H1722" s="529" t="s">
        <v>502</v>
      </c>
      <c r="I1722" s="614"/>
      <c r="J1722" s="681"/>
    </row>
    <row r="1723" spans="1:10" s="671" customFormat="1">
      <c r="A1723" s="676">
        <v>8</v>
      </c>
      <c r="B1723" s="568" t="str">
        <f>INDEX('[2]MANO DE OBRA'!$C$5:$C$38,A1723)</f>
        <v>Plomero  (estr.ocp. D2) catIII</v>
      </c>
      <c r="C1723" s="586"/>
      <c r="D1723" s="646">
        <v>1</v>
      </c>
      <c r="E1723" s="537">
        <f>INDEX('MANO DE OBRA'!$F$5:$F$38,A1723)</f>
        <v>4.28</v>
      </c>
      <c r="F1723" s="616">
        <f>ROUND(E1723*D1723,4)</f>
        <v>4.28</v>
      </c>
      <c r="G1723" s="538">
        <f>+H1710</f>
        <v>0.89888000000000001</v>
      </c>
      <c r="H1723" s="569">
        <f>ROUND(F1723*G1723,3)</f>
        <v>3.847</v>
      </c>
      <c r="I1723" s="614"/>
      <c r="J1723" s="681"/>
    </row>
    <row r="1724" spans="1:10" s="671" customFormat="1">
      <c r="A1724" s="676">
        <v>1</v>
      </c>
      <c r="B1724" s="568" t="str">
        <f>INDEX('[2]MANO DE OBRA'!$C$5:$C$38,A1724)</f>
        <v>Peon  (estr.ocp. E2)</v>
      </c>
      <c r="C1724" s="586"/>
      <c r="D1724" s="646">
        <v>3</v>
      </c>
      <c r="E1724" s="532">
        <f>INDEX('MANO DE OBRA'!$F$5:$F$38,A1724)</f>
        <v>4.2300000000000004</v>
      </c>
      <c r="F1724" s="616">
        <f>ROUND(E1724*D1724,4)</f>
        <v>12.69</v>
      </c>
      <c r="G1724" s="535">
        <f>H1710</f>
        <v>0.89888000000000001</v>
      </c>
      <c r="H1724" s="569">
        <f>ROUND(F1724*G1724,3)</f>
        <v>11.407</v>
      </c>
      <c r="I1724" s="614"/>
      <c r="J1724" s="681"/>
    </row>
    <row r="1725" spans="1:10" s="671" customFormat="1">
      <c r="A1725" s="676">
        <v>11</v>
      </c>
      <c r="B1725" s="568" t="str">
        <f>INDEX('[2]MANO DE OBRA'!$C$5:$C$38,A1725)</f>
        <v>Maestro   (estr.ocp. C1)</v>
      </c>
      <c r="C1725" s="586"/>
      <c r="D1725" s="646">
        <v>1</v>
      </c>
      <c r="E1725" s="532">
        <f>INDEX('MANO DE OBRA'!$F$5:$F$38,A1725)</f>
        <v>4.75</v>
      </c>
      <c r="F1725" s="616">
        <f>ROUND(E1725*D1725,4)</f>
        <v>4.75</v>
      </c>
      <c r="G1725" s="535">
        <f>+G1724</f>
        <v>0.89888000000000001</v>
      </c>
      <c r="H1725" s="569">
        <f>ROUND(F1725*G1725,3)</f>
        <v>4.2699999999999996</v>
      </c>
      <c r="I1725" s="614"/>
      <c r="J1725" s="681"/>
    </row>
    <row r="1726" spans="1:10" s="671" customFormat="1">
      <c r="A1726" s="676">
        <v>34</v>
      </c>
      <c r="B1726" s="568">
        <f>INDEX('[2]MANO DE OBRA'!$C$5:$C$38,A1726)</f>
        <v>0</v>
      </c>
      <c r="C1726" s="586"/>
      <c r="D1726" s="646"/>
      <c r="E1726" s="532">
        <f>INDEX('MANO DE OBRA'!$F$5:$F$38,A1726)</f>
        <v>0</v>
      </c>
      <c r="F1726" s="616">
        <f>ROUND(E1726*D1726,4)</f>
        <v>0</v>
      </c>
      <c r="G1726" s="535"/>
      <c r="H1726" s="569">
        <f>ROUND(F1726*G1726,3)</f>
        <v>0</v>
      </c>
      <c r="I1726" s="614"/>
      <c r="J1726" s="681"/>
    </row>
    <row r="1727" spans="1:10" s="671" customFormat="1">
      <c r="A1727" s="676">
        <v>34</v>
      </c>
      <c r="B1727" s="568">
        <f>INDEX('[2]MANO DE OBRA'!$C$5:$C$38,A1727)</f>
        <v>0</v>
      </c>
      <c r="C1727" s="586"/>
      <c r="D1727" s="646"/>
      <c r="E1727" s="532">
        <f>INDEX('MANO DE OBRA'!$F$5:$F$38,A1727)</f>
        <v>0</v>
      </c>
      <c r="F1727" s="616">
        <f>ROUND(E1727*D1727,4)</f>
        <v>0</v>
      </c>
      <c r="G1727" s="535"/>
      <c r="H1727" s="569">
        <f>ROUND(F1727*G1727,4)</f>
        <v>0</v>
      </c>
      <c r="I1727" s="614"/>
      <c r="J1727" s="681"/>
    </row>
    <row r="1728" spans="1:10" s="671" customFormat="1">
      <c r="A1728" s="676">
        <v>34</v>
      </c>
      <c r="B1728" s="568"/>
      <c r="C1728" s="586"/>
      <c r="D1728" s="647"/>
      <c r="E1728" s="535"/>
      <c r="F1728" s="616"/>
      <c r="G1728" s="535"/>
      <c r="H1728" s="569">
        <f>ROUND(F1728*G1728,4)</f>
        <v>0</v>
      </c>
      <c r="I1728" s="614"/>
      <c r="J1728" s="681"/>
    </row>
    <row r="1729" spans="1:10" s="671" customFormat="1">
      <c r="A1729" s="676">
        <v>34</v>
      </c>
      <c r="B1729" s="568"/>
      <c r="C1729" s="586"/>
      <c r="D1729" s="647"/>
      <c r="E1729" s="535"/>
      <c r="F1729" s="616"/>
      <c r="G1729" s="535"/>
      <c r="H1729" s="569">
        <f>ROUND(F1729*G1729,4)</f>
        <v>0</v>
      </c>
      <c r="I1729" s="614"/>
      <c r="J1729" s="681"/>
    </row>
    <row r="1730" spans="1:10" s="671" customFormat="1">
      <c r="A1730" s="676">
        <v>34</v>
      </c>
      <c r="B1730" s="571" t="s">
        <v>1202</v>
      </c>
      <c r="C1730" s="796"/>
      <c r="D1730" s="617">
        <v>0</v>
      </c>
      <c r="E1730" s="536"/>
      <c r="F1730" s="616">
        <f>ROUND(E1730*D1730,3)</f>
        <v>0</v>
      </c>
      <c r="G1730" s="536">
        <v>0</v>
      </c>
      <c r="H1730" s="572">
        <f>ROUND(SUM(H1723:H1729),2)</f>
        <v>19.52</v>
      </c>
      <c r="I1730" s="614"/>
      <c r="J1730" s="681"/>
    </row>
    <row r="1731" spans="1:10" s="671" customFormat="1">
      <c r="A1731" s="676"/>
      <c r="B1731" s="573" t="s">
        <v>493</v>
      </c>
      <c r="C1731" s="587"/>
      <c r="D1731" s="588"/>
      <c r="E1731" s="576"/>
      <c r="F1731" s="577"/>
      <c r="G1731" s="578"/>
      <c r="H1731" s="579"/>
      <c r="I1731" s="614"/>
      <c r="J1731" s="681"/>
    </row>
    <row r="1732" spans="1:10" s="671" customFormat="1">
      <c r="A1732" s="676"/>
      <c r="B1732" s="580" t="s">
        <v>1133</v>
      </c>
      <c r="C1732" s="581"/>
      <c r="D1732" s="649"/>
      <c r="E1732" s="583" t="s">
        <v>1600</v>
      </c>
      <c r="F1732" s="583" t="s">
        <v>1302</v>
      </c>
      <c r="G1732" s="583" t="s">
        <v>960</v>
      </c>
      <c r="H1732" s="585" t="s">
        <v>1485</v>
      </c>
      <c r="I1732" s="614"/>
      <c r="J1732" s="681"/>
    </row>
    <row r="1733" spans="1:10" s="671" customFormat="1">
      <c r="A1733" s="676"/>
      <c r="B1733" s="566"/>
      <c r="C1733" s="567"/>
      <c r="D1733" s="589"/>
      <c r="E1733" s="590"/>
      <c r="F1733" s="527" t="s">
        <v>499</v>
      </c>
      <c r="G1733" s="528" t="s">
        <v>500</v>
      </c>
      <c r="H1733" s="529" t="s">
        <v>501</v>
      </c>
      <c r="I1733" s="614"/>
      <c r="J1733" s="681"/>
    </row>
    <row r="1734" spans="1:10" s="671" customFormat="1">
      <c r="A1734" s="623">
        <v>897</v>
      </c>
      <c r="B1734" s="658" t="str">
        <f>INDEX(MATERIALES!$D$5:$D$1604,A1734)</f>
        <v>Tub. PVC rig. desagüe 4"x3ml, 110 mm.</v>
      </c>
      <c r="C1734" s="591"/>
      <c r="D1734" s="592"/>
      <c r="E1734" s="677" t="str">
        <f>INDEX([2]MATERIALES!$E$5:$E$1604,A1734)</f>
        <v>m</v>
      </c>
      <c r="F1734" s="679">
        <v>18</v>
      </c>
      <c r="G1734" s="535">
        <v>2.5</v>
      </c>
      <c r="H1734" s="593">
        <f>ROUND(F1734*G1734,4)</f>
        <v>45</v>
      </c>
      <c r="I1734" s="614"/>
      <c r="J1734" s="681">
        <v>7.5</v>
      </c>
    </row>
    <row r="1735" spans="1:10" s="671" customFormat="1">
      <c r="A1735" s="623">
        <v>873</v>
      </c>
      <c r="B1735" s="658" t="str">
        <f>INDEX(MATERIALES!$D$5:$D$1604,A1735)</f>
        <v>Codo PVC de 90° a 110mm (4")</v>
      </c>
      <c r="C1735" s="591"/>
      <c r="D1735" s="592"/>
      <c r="E1735" s="677" t="str">
        <f>INDEX([2]MATERIALES!$E$5:$E$1604,A1735)</f>
        <v>u</v>
      </c>
      <c r="F1735" s="679">
        <v>2</v>
      </c>
      <c r="G1735" s="535">
        <f>INDEX([2]MATERIALES!$F$5:$F$1604,A1735)</f>
        <v>3.9</v>
      </c>
      <c r="H1735" s="593">
        <f>ROUND(F1735*G1735,4)</f>
        <v>7.8</v>
      </c>
      <c r="I1735" s="614"/>
      <c r="J1735" s="681">
        <f>+J1734/3</f>
        <v>2.5</v>
      </c>
    </row>
    <row r="1736" spans="1:10" s="671" customFormat="1">
      <c r="A1736" s="623">
        <v>903</v>
      </c>
      <c r="B1736" s="658" t="str">
        <f>INDEX(MATERIALES!$D$5:$D$1604,A1736)</f>
        <v>Soldadura liquida para tuberia de pvc</v>
      </c>
      <c r="C1736" s="591"/>
      <c r="D1736" s="592"/>
      <c r="E1736" s="677" t="str">
        <f>INDEX([2]MATERIALES!$E$5:$E$1604,A1736)</f>
        <v>litro</v>
      </c>
      <c r="F1736" s="679">
        <v>1</v>
      </c>
      <c r="G1736" s="535">
        <f>INDEX([2]MATERIALES!$F$5:$F$1604,A1736)</f>
        <v>13.37</v>
      </c>
      <c r="H1736" s="593">
        <f>ROUND(F1736*G1736,4)</f>
        <v>13.37</v>
      </c>
      <c r="I1736" s="614"/>
      <c r="J1736" s="681"/>
    </row>
    <row r="1737" spans="1:10" s="671" customFormat="1">
      <c r="A1737" s="623">
        <v>1600</v>
      </c>
      <c r="B1737" s="658">
        <f>INDEX(MATERIALES!$D$5:$D$1604,A1737)</f>
        <v>0</v>
      </c>
      <c r="C1737" s="591"/>
      <c r="D1737" s="592"/>
      <c r="E1737" s="677">
        <f>INDEX([2]MATERIALES!$E$5:$E$1604,A1737)</f>
        <v>0</v>
      </c>
      <c r="F1737" s="679"/>
      <c r="G1737" s="535">
        <f>INDEX([2]MATERIALES!$F$5:$F$1604,A1737)</f>
        <v>0</v>
      </c>
      <c r="H1737" s="593">
        <f>ROUND(F1737*G1737,4)</f>
        <v>0</v>
      </c>
      <c r="I1737" s="614"/>
      <c r="J1737" s="681"/>
    </row>
    <row r="1738" spans="1:10" s="671" customFormat="1">
      <c r="A1738" s="623">
        <v>1600</v>
      </c>
      <c r="B1738" s="658">
        <f>INDEX(MATERIALES!$D$5:$D$1604,A1738)</f>
        <v>0</v>
      </c>
      <c r="C1738" s="591"/>
      <c r="D1738" s="592"/>
      <c r="E1738" s="677">
        <f>INDEX([2]MATERIALES!$E$5:$E$1604,A1738)</f>
        <v>0</v>
      </c>
      <c r="F1738" s="679"/>
      <c r="G1738" s="535">
        <f>INDEX([2]MATERIALES!$F$5:$F$1604,A1738)</f>
        <v>0</v>
      </c>
      <c r="H1738" s="593">
        <f>ROUND(F1738*G1738,3)</f>
        <v>0</v>
      </c>
      <c r="I1738" s="614"/>
      <c r="J1738" s="681"/>
    </row>
    <row r="1739" spans="1:10" s="671" customFormat="1">
      <c r="A1739" s="676"/>
      <c r="B1739" s="571" t="s">
        <v>1349</v>
      </c>
      <c r="C1739" s="796"/>
      <c r="D1739" s="594">
        <v>0</v>
      </c>
      <c r="E1739" s="677"/>
      <c r="F1739" s="672"/>
      <c r="G1739" s="536">
        <v>0</v>
      </c>
      <c r="H1739" s="572">
        <f>ROUND(SUM(H1734:H1738),4)</f>
        <v>66.17</v>
      </c>
      <c r="I1739" s="614"/>
      <c r="J1739" s="681"/>
    </row>
    <row r="1740" spans="1:10" s="671" customFormat="1">
      <c r="A1740" s="676"/>
      <c r="B1740" s="573" t="s">
        <v>494</v>
      </c>
      <c r="C1740" s="587"/>
      <c r="D1740" s="588"/>
      <c r="E1740" s="576"/>
      <c r="F1740" s="577"/>
      <c r="G1740" s="578"/>
      <c r="H1740" s="579"/>
      <c r="I1740" s="614"/>
      <c r="J1740" s="681"/>
    </row>
    <row r="1741" spans="1:10" s="671" customFormat="1">
      <c r="A1741" s="676"/>
      <c r="B1741" s="580" t="s">
        <v>1133</v>
      </c>
      <c r="C1741" s="581"/>
      <c r="D1741" s="649"/>
      <c r="E1741" s="582" t="s">
        <v>1600</v>
      </c>
      <c r="F1741" s="582" t="s">
        <v>1302</v>
      </c>
      <c r="G1741" s="582" t="s">
        <v>1596</v>
      </c>
      <c r="H1741" s="585" t="s">
        <v>1485</v>
      </c>
      <c r="I1741" s="614"/>
      <c r="J1741" s="681"/>
    </row>
    <row r="1742" spans="1:10" s="671" customFormat="1">
      <c r="A1742" s="676"/>
      <c r="B1742" s="566"/>
      <c r="C1742" s="567"/>
      <c r="D1742" s="589"/>
      <c r="E1742" s="595"/>
      <c r="F1742" s="539" t="s">
        <v>499</v>
      </c>
      <c r="G1742" s="526" t="s">
        <v>500</v>
      </c>
      <c r="H1742" s="529" t="s">
        <v>501</v>
      </c>
      <c r="I1742" s="614"/>
      <c r="J1742" s="681"/>
    </row>
    <row r="1743" spans="1:10" s="671" customFormat="1">
      <c r="A1743" s="676">
        <v>20</v>
      </c>
      <c r="B1743" s="540">
        <f>INDEX('MANO DE OBRA'!$C$41:$C$60,A1743)</f>
        <v>0</v>
      </c>
      <c r="C1743" s="521"/>
      <c r="D1743" s="541"/>
      <c r="E1743" s="645"/>
      <c r="F1743" s="542"/>
      <c r="G1743" s="542">
        <f>INDEX('MANO DE OBRA'!$F$41:$F$60,A1743)</f>
        <v>0</v>
      </c>
      <c r="H1743" s="460">
        <f>F1743*G1743</f>
        <v>0</v>
      </c>
      <c r="I1743" s="614"/>
      <c r="J1743" s="681"/>
    </row>
    <row r="1744" spans="1:10" s="671" customFormat="1">
      <c r="A1744" s="676">
        <v>20</v>
      </c>
      <c r="B1744" s="540">
        <f>INDEX('MANO DE OBRA'!$C$41:$C$60,A1744)</f>
        <v>0</v>
      </c>
      <c r="C1744" s="521"/>
      <c r="D1744" s="541"/>
      <c r="E1744" s="531">
        <f>INDEX('MANO DE OBRA'!$B$41:$B$60,A1744)</f>
        <v>0</v>
      </c>
      <c r="F1744" s="542"/>
      <c r="G1744" s="542">
        <f>INDEX('MANO DE OBRA'!$F$41:$F$60,A1744)</f>
        <v>0</v>
      </c>
      <c r="H1744" s="543">
        <f>ROUND(F1744*G1744,3)</f>
        <v>0</v>
      </c>
      <c r="I1744" s="614"/>
      <c r="J1744" s="681"/>
    </row>
    <row r="1745" spans="1:10" s="671" customFormat="1">
      <c r="A1745" s="676">
        <v>20</v>
      </c>
      <c r="B1745" s="540">
        <f>INDEX('MANO DE OBRA'!$C$41:$C$60,A1745)</f>
        <v>0</v>
      </c>
      <c r="C1745" s="521"/>
      <c r="D1745" s="541"/>
      <c r="E1745" s="531">
        <f>INDEX('MANO DE OBRA'!$B$41:$B$60,A1745)</f>
        <v>0</v>
      </c>
      <c r="F1745" s="542"/>
      <c r="G1745" s="542">
        <f>INDEX('MANO DE OBRA'!$F$41:$F$60,A1745)</f>
        <v>0</v>
      </c>
      <c r="H1745" s="543">
        <f>ROUND(F1745*G1745,3)</f>
        <v>0</v>
      </c>
      <c r="I1745" s="614"/>
      <c r="J1745" s="681"/>
    </row>
    <row r="1746" spans="1:10" s="671" customFormat="1">
      <c r="A1746" s="680"/>
      <c r="B1746" s="571" t="s">
        <v>1350</v>
      </c>
      <c r="C1746" s="597"/>
      <c r="D1746" s="659"/>
      <c r="E1746" s="598"/>
      <c r="F1746" s="599"/>
      <c r="G1746" s="590"/>
      <c r="H1746" s="572">
        <f>ROUND(SUM(H1743:H1745),4)</f>
        <v>0</v>
      </c>
      <c r="I1746" s="614"/>
      <c r="J1746" s="681"/>
    </row>
    <row r="1747" spans="1:10" s="671" customFormat="1">
      <c r="A1747" s="680"/>
      <c r="B1747" s="554"/>
      <c r="C1747" s="554"/>
      <c r="D1747" s="596"/>
      <c r="E1747" s="600" t="s">
        <v>495</v>
      </c>
      <c r="F1747" s="601"/>
      <c r="G1747" s="601"/>
      <c r="H1747" s="602">
        <f>ROUND(SUM(H1746,H1739,H1730,H1719),4)</f>
        <v>86.67</v>
      </c>
      <c r="I1747" s="614"/>
      <c r="J1747" s="681"/>
    </row>
    <row r="1748" spans="1:10" s="671" customFormat="1">
      <c r="A1748" s="680"/>
      <c r="B1748" s="554"/>
      <c r="C1748" s="554"/>
      <c r="D1748" s="596"/>
      <c r="E1748" s="603" t="s">
        <v>177</v>
      </c>
      <c r="F1748" s="604"/>
      <c r="G1748" s="660">
        <f>(FORMATO!$C$37)</f>
        <v>0.2</v>
      </c>
      <c r="H1748" s="602">
        <f>ROUND(H1747*G1748,4)</f>
        <v>17.334</v>
      </c>
      <c r="I1748" s="614"/>
      <c r="J1748" s="681"/>
    </row>
    <row r="1749" spans="1:10" s="671" customFormat="1">
      <c r="A1749" s="680"/>
      <c r="B1749" s="554"/>
      <c r="C1749" s="554"/>
      <c r="D1749" s="596"/>
      <c r="E1749" s="603" t="s">
        <v>178</v>
      </c>
      <c r="F1749" s="604"/>
      <c r="G1749" s="605"/>
      <c r="H1749" s="606"/>
      <c r="I1749" s="614"/>
      <c r="J1749" s="681"/>
    </row>
    <row r="1750" spans="1:10" s="671" customFormat="1">
      <c r="A1750" s="680"/>
      <c r="B1750" s="554"/>
      <c r="C1750" s="554"/>
      <c r="D1750" s="596"/>
      <c r="E1750" s="603" t="s">
        <v>496</v>
      </c>
      <c r="F1750" s="607"/>
      <c r="G1750" s="607"/>
      <c r="H1750" s="606">
        <f>ROUND(SUM(H1747:H1748),4)</f>
        <v>104.004</v>
      </c>
      <c r="I1750" s="614"/>
      <c r="J1750" s="681"/>
    </row>
    <row r="1751" spans="1:10" s="671" customFormat="1" ht="16.2" thickBot="1">
      <c r="A1751" s="680"/>
      <c r="B1751" s="796" t="str">
        <f>(FORMATO!$C$8)</f>
        <v>PAJAN, AGOSTO DE 2025</v>
      </c>
      <c r="C1751" s="554"/>
      <c r="D1751" s="596"/>
      <c r="E1751" s="544" t="str">
        <f>+FORMATO!$J$18</f>
        <v>PRECIO SIN IVA</v>
      </c>
      <c r="F1751" s="545"/>
      <c r="G1751" s="545" t="s">
        <v>504</v>
      </c>
      <c r="H1751" s="613">
        <f>ROUND(H1750,2)</f>
        <v>104</v>
      </c>
      <c r="I1751" s="614"/>
      <c r="J1751" s="681"/>
    </row>
    <row r="1752" spans="1:10" s="671" customFormat="1" ht="16.2" thickTop="1">
      <c r="A1752" s="680"/>
      <c r="B1752" s="796"/>
      <c r="C1752" s="554"/>
      <c r="D1752" s="666"/>
      <c r="E1752" s="664"/>
      <c r="F1752" s="663"/>
      <c r="G1752" s="663"/>
      <c r="H1752" s="665"/>
      <c r="I1752" s="614"/>
      <c r="J1752" s="681"/>
    </row>
    <row r="1753" spans="1:10" s="671" customFormat="1" ht="15.6">
      <c r="A1753" s="680"/>
      <c r="B1753" s="796"/>
      <c r="C1753" s="554"/>
      <c r="D1753" s="666"/>
      <c r="E1753" s="664"/>
      <c r="F1753" s="663"/>
      <c r="G1753" s="663"/>
      <c r="H1753" s="665"/>
      <c r="I1753" s="614"/>
      <c r="J1753" s="681"/>
    </row>
    <row r="1754" spans="1:10" s="671" customFormat="1">
      <c r="A1754" s="546"/>
      <c r="B1754" s="796"/>
      <c r="C1754" s="653"/>
      <c r="D1754" s="654"/>
      <c r="E1754" s="655"/>
      <c r="F1754" s="655"/>
      <c r="G1754" s="655"/>
      <c r="H1754" s="611"/>
      <c r="I1754" s="614"/>
      <c r="J1754" s="641"/>
    </row>
    <row r="1755" spans="1:10" s="671" customFormat="1">
      <c r="A1755" s="546"/>
      <c r="B1755" s="870"/>
      <c r="C1755" s="870"/>
      <c r="D1755" s="870"/>
      <c r="E1755" s="870"/>
      <c r="F1755" s="870"/>
      <c r="G1755" s="870"/>
      <c r="H1755" s="870"/>
      <c r="I1755" s="614"/>
      <c r="J1755" s="681"/>
    </row>
    <row r="1756" spans="1:10" s="671" customFormat="1">
      <c r="A1756" s="553"/>
      <c r="B1756" s="517"/>
      <c r="C1756" s="517"/>
      <c r="D1756" s="520"/>
      <c r="E1756" s="517"/>
      <c r="F1756" s="517"/>
      <c r="G1756" s="517"/>
      <c r="H1756" s="518"/>
      <c r="I1756" s="614"/>
      <c r="J1756" s="681"/>
    </row>
    <row r="1757" spans="1:10" s="681" customFormat="1" ht="17.399999999999999">
      <c r="A1757" s="680"/>
      <c r="B1757" s="680"/>
      <c r="C1757" s="871" t="s">
        <v>1891</v>
      </c>
      <c r="D1757" s="871"/>
      <c r="E1757" s="871"/>
      <c r="F1757" s="871"/>
      <c r="G1757" s="871"/>
      <c r="H1757" s="680"/>
      <c r="I1757" s="669"/>
    </row>
    <row r="1758" spans="1:10" s="671" customFormat="1" ht="17.399999999999999">
      <c r="A1758" s="680"/>
      <c r="B1758" s="554"/>
      <c r="C1758" s="872" t="s">
        <v>1892</v>
      </c>
      <c r="D1758" s="872"/>
      <c r="E1758" s="872"/>
      <c r="F1758" s="872"/>
      <c r="G1758" s="872"/>
      <c r="H1758" s="680"/>
      <c r="I1758" s="614"/>
      <c r="J1758" s="681"/>
    </row>
    <row r="1759" spans="1:10" s="671" customFormat="1" ht="14.4">
      <c r="A1759" s="680"/>
      <c r="B1759" s="554"/>
      <c r="C1759" s="873"/>
      <c r="D1759" s="873"/>
      <c r="E1759" s="873"/>
      <c r="F1759" s="873"/>
      <c r="G1759" s="873"/>
      <c r="H1759" s="680"/>
      <c r="I1759" s="614"/>
      <c r="J1759" s="681"/>
    </row>
    <row r="1760" spans="1:10" s="671" customFormat="1" ht="13.8" thickBot="1">
      <c r="A1760" s="680"/>
      <c r="B1760" s="554"/>
      <c r="C1760" s="554"/>
      <c r="D1760" s="649"/>
      <c r="E1760" s="554"/>
      <c r="F1760" s="554"/>
      <c r="G1760" s="554"/>
      <c r="H1760" s="680"/>
      <c r="I1760" s="614"/>
      <c r="J1760" s="681"/>
    </row>
    <row r="1761" spans="1:10" s="671" customFormat="1" ht="13.8" thickBot="1">
      <c r="A1761" s="680"/>
      <c r="B1761" s="796"/>
      <c r="C1761" s="874" t="str">
        <f>+FORMATO!$J$13</f>
        <v>ANÁLISIS DE PRECIOS UNITARIOS</v>
      </c>
      <c r="D1761" s="875" t="s">
        <v>687</v>
      </c>
      <c r="E1761" s="875"/>
      <c r="F1761" s="875"/>
      <c r="G1761" s="675" t="str">
        <f>+FORMATO!$J$14</f>
        <v>ITEM</v>
      </c>
      <c r="H1761" s="716">
        <f>+PRESUPUESTO!A44</f>
        <v>31</v>
      </c>
      <c r="I1761" s="614"/>
      <c r="J1761" s="681"/>
    </row>
    <row r="1762" spans="1:10" s="671" customFormat="1">
      <c r="A1762" s="522"/>
      <c r="B1762" s="673" t="str">
        <f>FORMATO!$B$4</f>
        <v>RUBRO:</v>
      </c>
      <c r="C1762" s="876" t="str">
        <f>+PRESUPUESTO!B44</f>
        <v>DESINSTALACION DE PUERTAS DE MADERAS</v>
      </c>
      <c r="D1762" s="877"/>
      <c r="E1762" s="877"/>
      <c r="F1762" s="877"/>
      <c r="G1762" s="675" t="str">
        <f>+FORMATO!$J$15</f>
        <v>UNIDAD</v>
      </c>
      <c r="H1762" s="674" t="str">
        <f>+PRESUPUESTO!C44</f>
        <v>U</v>
      </c>
      <c r="I1762" s="614"/>
      <c r="J1762" s="681"/>
    </row>
    <row r="1763" spans="1:10" s="671" customFormat="1">
      <c r="A1763" s="522"/>
      <c r="B1763" s="673" t="str">
        <f>FORMATO!$B$5</f>
        <v>ELABORADO:</v>
      </c>
      <c r="C1763" s="796">
        <f>(FORMATO!$C$5)</f>
        <v>0</v>
      </c>
      <c r="D1763" s="656"/>
      <c r="E1763" s="657"/>
      <c r="F1763" s="657"/>
      <c r="G1763" s="675" t="str">
        <f>+FORMATO!$J$16</f>
        <v>REND.</v>
      </c>
      <c r="H1763" s="642">
        <f>+ROUND(8/9.06,4)</f>
        <v>0.88300000000000001</v>
      </c>
      <c r="I1763" s="614"/>
      <c r="J1763" s="681"/>
    </row>
    <row r="1764" spans="1:10" s="671" customFormat="1">
      <c r="A1764" s="525"/>
      <c r="B1764" s="673" t="str">
        <f>FORMATO!$B$9</f>
        <v xml:space="preserve">PROYECTO: </v>
      </c>
      <c r="C1764" s="878" t="str">
        <f>(FORMATO!C$9)</f>
        <v>MANTENIMIENTO INTEGRAL DE LA COMPAÑIA DE CUERPO DE BOMBERO CASCOL PERTENECIENTE AL CANTON PAJAN</v>
      </c>
      <c r="D1764" s="879"/>
      <c r="E1764" s="879"/>
      <c r="F1764" s="879"/>
      <c r="G1764" s="879"/>
      <c r="H1764" s="879"/>
      <c r="I1764" s="622">
        <f>+H1805</f>
        <v>10</v>
      </c>
      <c r="J1764" s="641"/>
    </row>
    <row r="1765" spans="1:10" s="671" customFormat="1" ht="13.8" thickBot="1">
      <c r="A1765" s="522"/>
      <c r="B1765" s="555" t="s">
        <v>689</v>
      </c>
      <c r="C1765" s="555"/>
      <c r="D1765" s="556"/>
      <c r="E1765" s="557"/>
      <c r="F1765" s="558"/>
      <c r="G1765" s="558"/>
      <c r="H1765" s="559"/>
      <c r="I1765" s="614"/>
      <c r="J1765" s="681"/>
    </row>
    <row r="1766" spans="1:10" s="671" customFormat="1" ht="13.8" thickTop="1">
      <c r="A1766" s="522"/>
      <c r="B1766" s="560" t="s">
        <v>1133</v>
      </c>
      <c r="C1766" s="767"/>
      <c r="D1766" s="562" t="s">
        <v>1302</v>
      </c>
      <c r="E1766" s="563" t="s">
        <v>1596</v>
      </c>
      <c r="F1766" s="678" t="s">
        <v>1597</v>
      </c>
      <c r="G1766" s="564" t="s">
        <v>1598</v>
      </c>
      <c r="H1766" s="565" t="s">
        <v>1485</v>
      </c>
      <c r="I1766" s="614"/>
      <c r="J1766" s="640"/>
    </row>
    <row r="1767" spans="1:10" s="671" customFormat="1">
      <c r="A1767" s="522"/>
      <c r="B1767" s="566"/>
      <c r="C1767" s="567"/>
      <c r="D1767" s="526" t="s">
        <v>499</v>
      </c>
      <c r="E1767" s="527" t="s">
        <v>500</v>
      </c>
      <c r="F1767" s="528" t="s">
        <v>501</v>
      </c>
      <c r="G1767" s="528" t="s">
        <v>1599</v>
      </c>
      <c r="H1767" s="529" t="s">
        <v>502</v>
      </c>
      <c r="I1767" s="614"/>
      <c r="J1767" s="681"/>
    </row>
    <row r="1768" spans="1:10" s="671" customFormat="1">
      <c r="A1768" s="676">
        <v>1600</v>
      </c>
      <c r="B1768" s="568" t="s">
        <v>1632</v>
      </c>
      <c r="C1768" s="796"/>
      <c r="D1768" s="645"/>
      <c r="E1768" s="535"/>
      <c r="F1768" s="672"/>
      <c r="G1768" s="533"/>
      <c r="H1768" s="569">
        <f>ROUND(H1783*0.05,3)</f>
        <v>0.39700000000000002</v>
      </c>
      <c r="I1768" s="614"/>
      <c r="J1768" s="681"/>
    </row>
    <row r="1769" spans="1:10" s="671" customFormat="1">
      <c r="A1769" s="676">
        <v>1600</v>
      </c>
      <c r="B1769" s="530">
        <f>INDEX(MATERIALES!$D$5:$D$1604,A1769)</f>
        <v>0</v>
      </c>
      <c r="C1769" s="521"/>
      <c r="D1769" s="531"/>
      <c r="E1769" s="532">
        <f>INDEX(MATERIALES!$F$5:$F$1604,A1769)</f>
        <v>0</v>
      </c>
      <c r="F1769" s="459">
        <f>ROUND(E1769*D1769,3)</f>
        <v>0</v>
      </c>
      <c r="G1769" s="535"/>
      <c r="H1769" s="534">
        <f>ROUND(F1769*G1769,4)</f>
        <v>0</v>
      </c>
      <c r="I1769" s="614"/>
      <c r="J1769" s="681"/>
    </row>
    <row r="1770" spans="1:10" s="671" customFormat="1">
      <c r="A1770" s="676">
        <v>1600</v>
      </c>
      <c r="B1770" s="530">
        <f>INDEX(MATERIALES!$D$5:$D$1604,A1770)</f>
        <v>0</v>
      </c>
      <c r="C1770" s="521"/>
      <c r="D1770" s="531"/>
      <c r="E1770" s="532">
        <f>INDEX(MATERIALES!$F$5:$F$1604,A1770)</f>
        <v>0</v>
      </c>
      <c r="F1770" s="459">
        <f>ROUND(E1770*D1770,3)</f>
        <v>0</v>
      </c>
      <c r="G1770" s="535"/>
      <c r="H1770" s="570">
        <f>ROUND(F1770*G1770,3)</f>
        <v>0</v>
      </c>
      <c r="I1770" s="614"/>
      <c r="J1770" s="681"/>
    </row>
    <row r="1771" spans="1:10" s="671" customFormat="1">
      <c r="A1771" s="676">
        <v>1600</v>
      </c>
      <c r="B1771" s="530">
        <f>INDEX(MATERIALES!$D$5:$D$1604,A1771)</f>
        <v>0</v>
      </c>
      <c r="C1771" s="521"/>
      <c r="D1771" s="531"/>
      <c r="E1771" s="532">
        <f>INDEX(MATERIALES!$F$5:$F$1604,A1771)</f>
        <v>0</v>
      </c>
      <c r="F1771" s="459">
        <f>ROUND(E1771*D1771,3)</f>
        <v>0</v>
      </c>
      <c r="G1771" s="535"/>
      <c r="H1771" s="570">
        <f>ROUND(F1771*G1771,3)</f>
        <v>0</v>
      </c>
      <c r="I1771" s="614"/>
      <c r="J1771" s="681"/>
    </row>
    <row r="1772" spans="1:10" s="671" customFormat="1">
      <c r="A1772" s="676">
        <v>1600</v>
      </c>
      <c r="B1772" s="571" t="s">
        <v>1348</v>
      </c>
      <c r="C1772" s="796"/>
      <c r="D1772" s="645">
        <v>0</v>
      </c>
      <c r="E1772" s="535"/>
      <c r="F1772" s="672">
        <f>ROUND(E1772*D1772,3)</f>
        <v>0</v>
      </c>
      <c r="G1772" s="536">
        <v>0</v>
      </c>
      <c r="H1772" s="572">
        <f>ROUND(SUM(H1768:H1771),2)</f>
        <v>0.4</v>
      </c>
      <c r="I1772" s="614"/>
      <c r="J1772" s="681"/>
    </row>
    <row r="1773" spans="1:10" s="671" customFormat="1">
      <c r="A1773" s="676"/>
      <c r="B1773" s="573" t="s">
        <v>1135</v>
      </c>
      <c r="C1773" s="574"/>
      <c r="D1773" s="575"/>
      <c r="E1773" s="576"/>
      <c r="F1773" s="577"/>
      <c r="G1773" s="578"/>
      <c r="H1773" s="579"/>
      <c r="I1773" s="614"/>
      <c r="J1773" s="681"/>
    </row>
    <row r="1774" spans="1:10" s="671" customFormat="1">
      <c r="A1774" s="676"/>
      <c r="B1774" s="580" t="s">
        <v>1133</v>
      </c>
      <c r="C1774" s="581"/>
      <c r="D1774" s="582" t="s">
        <v>1302</v>
      </c>
      <c r="E1774" s="583" t="s">
        <v>961</v>
      </c>
      <c r="F1774" s="583" t="s">
        <v>1597</v>
      </c>
      <c r="G1774" s="584" t="s">
        <v>1598</v>
      </c>
      <c r="H1774" s="585" t="s">
        <v>1485</v>
      </c>
      <c r="I1774" s="614"/>
      <c r="J1774" s="681"/>
    </row>
    <row r="1775" spans="1:10" s="671" customFormat="1">
      <c r="A1775" s="676"/>
      <c r="B1775" s="566"/>
      <c r="C1775" s="567"/>
      <c r="D1775" s="526" t="s">
        <v>499</v>
      </c>
      <c r="E1775" s="528" t="s">
        <v>500</v>
      </c>
      <c r="F1775" s="528" t="s">
        <v>501</v>
      </c>
      <c r="G1775" s="528" t="s">
        <v>1599</v>
      </c>
      <c r="H1775" s="529" t="s">
        <v>502</v>
      </c>
      <c r="I1775" s="614"/>
      <c r="J1775" s="681"/>
    </row>
    <row r="1776" spans="1:10" s="671" customFormat="1">
      <c r="A1776" s="676">
        <v>1</v>
      </c>
      <c r="B1776" s="568" t="str">
        <f>INDEX('[2]MANO DE OBRA'!$C$5:$C$38,A1776)</f>
        <v>Peon  (estr.ocp. E2)</v>
      </c>
      <c r="C1776" s="586"/>
      <c r="D1776" s="646">
        <v>1</v>
      </c>
      <c r="E1776" s="537">
        <f>INDEX('MANO DE OBRA'!$F$5:$F$38,A1776)</f>
        <v>4.2300000000000004</v>
      </c>
      <c r="F1776" s="616">
        <f>ROUND(E1776*D1776,4)</f>
        <v>4.2300000000000004</v>
      </c>
      <c r="G1776" s="538">
        <f>+H1763</f>
        <v>0.88300000000000001</v>
      </c>
      <c r="H1776" s="569">
        <f>ROUND(F1776*G1776,3)</f>
        <v>3.7349999999999999</v>
      </c>
      <c r="I1776" s="614"/>
      <c r="J1776" s="681"/>
    </row>
    <row r="1777" spans="1:10" s="671" customFormat="1">
      <c r="A1777" s="676">
        <v>11</v>
      </c>
      <c r="B1777" s="568" t="str">
        <f>INDEX('[2]MANO DE OBRA'!$C$5:$C$38,A1777)</f>
        <v>Maestro   (estr.ocp. C1)</v>
      </c>
      <c r="C1777" s="586"/>
      <c r="D1777" s="646">
        <v>1</v>
      </c>
      <c r="E1777" s="532">
        <f>INDEX('MANO DE OBRA'!$F$5:$F$38,A1777)</f>
        <v>4.75</v>
      </c>
      <c r="F1777" s="616">
        <f>ROUND(E1777*D1777,4)</f>
        <v>4.75</v>
      </c>
      <c r="G1777" s="535">
        <f>H1763</f>
        <v>0.88300000000000001</v>
      </c>
      <c r="H1777" s="569">
        <f>ROUND(F1777*G1777,3)</f>
        <v>4.194</v>
      </c>
      <c r="I1777" s="614"/>
      <c r="J1777" s="681"/>
    </row>
    <row r="1778" spans="1:10" s="671" customFormat="1">
      <c r="A1778" s="676">
        <v>34</v>
      </c>
      <c r="B1778" s="568">
        <f>INDEX('[2]MANO DE OBRA'!$C$5:$C$38,A1778)</f>
        <v>0</v>
      </c>
      <c r="C1778" s="586"/>
      <c r="D1778" s="646"/>
      <c r="E1778" s="532">
        <f>INDEX('MANO DE OBRA'!$F$5:$F$38,A1778)</f>
        <v>0</v>
      </c>
      <c r="F1778" s="616">
        <f>ROUND(E1778*D1778,4)</f>
        <v>0</v>
      </c>
      <c r="G1778" s="535"/>
      <c r="H1778" s="569">
        <f>ROUND(F1778*G1778,3)</f>
        <v>0</v>
      </c>
      <c r="I1778" s="614"/>
      <c r="J1778" s="681"/>
    </row>
    <row r="1779" spans="1:10" s="671" customFormat="1">
      <c r="A1779" s="676">
        <v>34</v>
      </c>
      <c r="B1779" s="568">
        <f>INDEX('[2]MANO DE OBRA'!$C$5:$C$38,A1779)</f>
        <v>0</v>
      </c>
      <c r="C1779" s="586"/>
      <c r="D1779" s="646"/>
      <c r="E1779" s="532">
        <f>INDEX('MANO DE OBRA'!$F$5:$F$38,A1779)</f>
        <v>0</v>
      </c>
      <c r="F1779" s="616">
        <f>ROUND(E1779*D1779,4)</f>
        <v>0</v>
      </c>
      <c r="G1779" s="535"/>
      <c r="H1779" s="569">
        <f>ROUND(F1779*G1779,3)</f>
        <v>0</v>
      </c>
      <c r="I1779" s="614"/>
      <c r="J1779" s="681"/>
    </row>
    <row r="1780" spans="1:10" s="671" customFormat="1">
      <c r="A1780" s="676">
        <v>34</v>
      </c>
      <c r="B1780" s="568">
        <f>INDEX('[2]MANO DE OBRA'!$C$5:$C$38,A1780)</f>
        <v>0</v>
      </c>
      <c r="C1780" s="586"/>
      <c r="D1780" s="646"/>
      <c r="E1780" s="532">
        <f>INDEX('MANO DE OBRA'!$F$5:$F$38,A1780)</f>
        <v>0</v>
      </c>
      <c r="F1780" s="616">
        <f>ROUND(E1780*D1780,4)</f>
        <v>0</v>
      </c>
      <c r="G1780" s="535"/>
      <c r="H1780" s="569">
        <f>ROUND(F1780*G1780,4)</f>
        <v>0</v>
      </c>
      <c r="I1780" s="614"/>
      <c r="J1780" s="681"/>
    </row>
    <row r="1781" spans="1:10" s="671" customFormat="1">
      <c r="A1781" s="676">
        <v>34</v>
      </c>
      <c r="B1781" s="568"/>
      <c r="C1781" s="586"/>
      <c r="D1781" s="647"/>
      <c r="E1781" s="535"/>
      <c r="F1781" s="616"/>
      <c r="G1781" s="535"/>
      <c r="H1781" s="569">
        <f>ROUND(F1781*G1781,4)</f>
        <v>0</v>
      </c>
      <c r="I1781" s="614"/>
      <c r="J1781" s="681"/>
    </row>
    <row r="1782" spans="1:10" s="671" customFormat="1">
      <c r="A1782" s="676">
        <v>34</v>
      </c>
      <c r="B1782" s="568"/>
      <c r="C1782" s="586"/>
      <c r="D1782" s="647"/>
      <c r="E1782" s="535"/>
      <c r="F1782" s="616"/>
      <c r="G1782" s="535"/>
      <c r="H1782" s="569">
        <f>ROUND(F1782*G1782,4)</f>
        <v>0</v>
      </c>
      <c r="I1782" s="614"/>
      <c r="J1782" s="681"/>
    </row>
    <row r="1783" spans="1:10" s="671" customFormat="1">
      <c r="A1783" s="676">
        <v>34</v>
      </c>
      <c r="B1783" s="571" t="s">
        <v>1202</v>
      </c>
      <c r="C1783" s="796"/>
      <c r="D1783" s="617">
        <v>0</v>
      </c>
      <c r="E1783" s="536"/>
      <c r="F1783" s="616">
        <f>ROUND(E1783*D1783,3)</f>
        <v>0</v>
      </c>
      <c r="G1783" s="536">
        <v>0</v>
      </c>
      <c r="H1783" s="572">
        <f>ROUND(SUM(H1776:H1782),2)</f>
        <v>7.93</v>
      </c>
      <c r="I1783" s="614"/>
      <c r="J1783" s="681"/>
    </row>
    <row r="1784" spans="1:10" s="671" customFormat="1">
      <c r="A1784" s="676"/>
      <c r="B1784" s="573" t="s">
        <v>493</v>
      </c>
      <c r="C1784" s="587"/>
      <c r="D1784" s="588"/>
      <c r="E1784" s="576"/>
      <c r="F1784" s="577"/>
      <c r="G1784" s="578"/>
      <c r="H1784" s="579"/>
      <c r="I1784" s="614"/>
      <c r="J1784" s="681"/>
    </row>
    <row r="1785" spans="1:10" s="671" customFormat="1">
      <c r="A1785" s="676"/>
      <c r="B1785" s="580" t="s">
        <v>1133</v>
      </c>
      <c r="C1785" s="581"/>
      <c r="D1785" s="649"/>
      <c r="E1785" s="583" t="s">
        <v>1600</v>
      </c>
      <c r="F1785" s="583" t="s">
        <v>1302</v>
      </c>
      <c r="G1785" s="583" t="s">
        <v>960</v>
      </c>
      <c r="H1785" s="585" t="s">
        <v>1485</v>
      </c>
      <c r="I1785" s="614"/>
      <c r="J1785" s="681"/>
    </row>
    <row r="1786" spans="1:10" s="671" customFormat="1">
      <c r="A1786" s="676"/>
      <c r="B1786" s="566"/>
      <c r="C1786" s="567"/>
      <c r="D1786" s="589"/>
      <c r="E1786" s="590"/>
      <c r="F1786" s="527" t="s">
        <v>499</v>
      </c>
      <c r="G1786" s="528" t="s">
        <v>500</v>
      </c>
      <c r="H1786" s="529" t="s">
        <v>501</v>
      </c>
      <c r="I1786" s="614"/>
      <c r="J1786" s="681"/>
    </row>
    <row r="1787" spans="1:10" s="671" customFormat="1">
      <c r="A1787" s="623">
        <v>1600</v>
      </c>
      <c r="B1787" s="658">
        <f>INDEX(MATERIALES!$D$5:$D$1604,A1787)</f>
        <v>0</v>
      </c>
      <c r="C1787" s="591"/>
      <c r="D1787" s="592"/>
      <c r="E1787" s="677">
        <f>INDEX([2]MATERIALES!$E$5:$E$1604,A1787)</f>
        <v>0</v>
      </c>
      <c r="F1787" s="679"/>
      <c r="G1787" s="535"/>
      <c r="H1787" s="593">
        <f>ROUND(F1787*G1787,4)</f>
        <v>0</v>
      </c>
      <c r="I1787" s="614"/>
      <c r="J1787" s="681"/>
    </row>
    <row r="1788" spans="1:10" s="671" customFormat="1">
      <c r="A1788" s="623">
        <v>1600</v>
      </c>
      <c r="B1788" s="658">
        <f>INDEX(MATERIALES!$D$5:$D$1604,A1788)</f>
        <v>0</v>
      </c>
      <c r="C1788" s="591"/>
      <c r="D1788" s="592"/>
      <c r="E1788" s="677">
        <f>INDEX([2]MATERIALES!$E$5:$E$1604,A1788)</f>
        <v>0</v>
      </c>
      <c r="F1788" s="679"/>
      <c r="G1788" s="535">
        <f>INDEX([2]MATERIALES!$F$5:$F$1604,A1788)</f>
        <v>0</v>
      </c>
      <c r="H1788" s="593">
        <f>ROUND(F1788*G1788,4)</f>
        <v>0</v>
      </c>
      <c r="I1788" s="614"/>
      <c r="J1788" s="681"/>
    </row>
    <row r="1789" spans="1:10" s="671" customFormat="1">
      <c r="A1789" s="623">
        <v>1600</v>
      </c>
      <c r="B1789" s="658">
        <f>INDEX(MATERIALES!$D$5:$D$1604,A1789)</f>
        <v>0</v>
      </c>
      <c r="C1789" s="591"/>
      <c r="D1789" s="592"/>
      <c r="E1789" s="677">
        <f>INDEX([2]MATERIALES!$E$5:$E$1604,A1789)</f>
        <v>0</v>
      </c>
      <c r="F1789" s="679"/>
      <c r="G1789" s="535">
        <f>INDEX([2]MATERIALES!$F$5:$F$1604,A1789)</f>
        <v>0</v>
      </c>
      <c r="H1789" s="593">
        <f>ROUND(F1789*G1789,4)</f>
        <v>0</v>
      </c>
      <c r="I1789" s="614"/>
      <c r="J1789" s="681"/>
    </row>
    <row r="1790" spans="1:10" s="671" customFormat="1">
      <c r="A1790" s="623">
        <v>1600</v>
      </c>
      <c r="B1790" s="658">
        <f>INDEX(MATERIALES!$D$5:$D$1604,A1790)</f>
        <v>0</v>
      </c>
      <c r="C1790" s="591"/>
      <c r="D1790" s="592"/>
      <c r="E1790" s="677">
        <f>INDEX([2]MATERIALES!$E$5:$E$1604,A1790)</f>
        <v>0</v>
      </c>
      <c r="F1790" s="679"/>
      <c r="G1790" s="535">
        <f>INDEX([2]MATERIALES!$F$5:$F$1604,A1790)</f>
        <v>0</v>
      </c>
      <c r="H1790" s="593">
        <f>ROUND(F1790*G1790,4)</f>
        <v>0</v>
      </c>
      <c r="I1790" s="614"/>
      <c r="J1790" s="681"/>
    </row>
    <row r="1791" spans="1:10" s="671" customFormat="1">
      <c r="A1791" s="623">
        <v>1600</v>
      </c>
      <c r="B1791" s="658">
        <f>INDEX(MATERIALES!$D$5:$D$1604,A1791)</f>
        <v>0</v>
      </c>
      <c r="C1791" s="591"/>
      <c r="D1791" s="592"/>
      <c r="E1791" s="677">
        <f>INDEX([2]MATERIALES!$E$5:$E$1604,A1791)</f>
        <v>0</v>
      </c>
      <c r="F1791" s="679"/>
      <c r="G1791" s="535">
        <f>INDEX([2]MATERIALES!$F$5:$F$1604,A1791)</f>
        <v>0</v>
      </c>
      <c r="H1791" s="593">
        <f>ROUND(F1791*G1791,4)</f>
        <v>0</v>
      </c>
      <c r="I1791" s="614"/>
      <c r="J1791" s="681"/>
    </row>
    <row r="1792" spans="1:10" s="671" customFormat="1">
      <c r="A1792" s="623">
        <v>1600</v>
      </c>
      <c r="B1792" s="658">
        <f>INDEX(MATERIALES!$D$5:$D$1604,A1792)</f>
        <v>0</v>
      </c>
      <c r="C1792" s="591"/>
      <c r="D1792" s="592"/>
      <c r="E1792" s="677">
        <f>INDEX([2]MATERIALES!$E$5:$E$1604,A1792)</f>
        <v>0</v>
      </c>
      <c r="F1792" s="679"/>
      <c r="G1792" s="535">
        <f>INDEX([2]MATERIALES!$F$5:$F$1604,A1792)</f>
        <v>0</v>
      </c>
      <c r="H1792" s="593">
        <f>ROUND(F1792*G1792,3)</f>
        <v>0</v>
      </c>
      <c r="I1792" s="614"/>
      <c r="J1792" s="681"/>
    </row>
    <row r="1793" spans="1:10" s="671" customFormat="1">
      <c r="A1793" s="676"/>
      <c r="B1793" s="571" t="s">
        <v>1349</v>
      </c>
      <c r="C1793" s="796"/>
      <c r="D1793" s="594">
        <v>0</v>
      </c>
      <c r="E1793" s="677"/>
      <c r="F1793" s="672"/>
      <c r="G1793" s="536">
        <v>0</v>
      </c>
      <c r="H1793" s="572">
        <f>ROUND(SUM(H1787:H1792),4)</f>
        <v>0</v>
      </c>
      <c r="I1793" s="614"/>
      <c r="J1793" s="681"/>
    </row>
    <row r="1794" spans="1:10" s="671" customFormat="1">
      <c r="A1794" s="676"/>
      <c r="B1794" s="573" t="s">
        <v>494</v>
      </c>
      <c r="C1794" s="587"/>
      <c r="D1794" s="588"/>
      <c r="E1794" s="576"/>
      <c r="F1794" s="577"/>
      <c r="G1794" s="578"/>
      <c r="H1794" s="579"/>
      <c r="I1794" s="614"/>
      <c r="J1794" s="681"/>
    </row>
    <row r="1795" spans="1:10" s="671" customFormat="1">
      <c r="A1795" s="676"/>
      <c r="B1795" s="580" t="s">
        <v>1133</v>
      </c>
      <c r="C1795" s="581"/>
      <c r="D1795" s="649"/>
      <c r="E1795" s="582" t="s">
        <v>1600</v>
      </c>
      <c r="F1795" s="582" t="s">
        <v>1302</v>
      </c>
      <c r="G1795" s="582" t="s">
        <v>1596</v>
      </c>
      <c r="H1795" s="585" t="s">
        <v>1485</v>
      </c>
      <c r="I1795" s="614"/>
      <c r="J1795" s="681"/>
    </row>
    <row r="1796" spans="1:10" s="671" customFormat="1">
      <c r="A1796" s="676"/>
      <c r="B1796" s="566"/>
      <c r="C1796" s="567"/>
      <c r="D1796" s="589"/>
      <c r="E1796" s="595"/>
      <c r="F1796" s="539" t="s">
        <v>499</v>
      </c>
      <c r="G1796" s="526" t="s">
        <v>500</v>
      </c>
      <c r="H1796" s="529" t="s">
        <v>501</v>
      </c>
      <c r="I1796" s="614"/>
      <c r="J1796" s="681"/>
    </row>
    <row r="1797" spans="1:10" s="671" customFormat="1">
      <c r="A1797" s="676">
        <v>20</v>
      </c>
      <c r="B1797" s="540">
        <f>INDEX('MANO DE OBRA'!$C$41:$C$60,A1797)</f>
        <v>0</v>
      </c>
      <c r="C1797" s="521"/>
      <c r="D1797" s="541"/>
      <c r="E1797" s="645"/>
      <c r="F1797" s="542"/>
      <c r="G1797" s="542">
        <f>INDEX('MANO DE OBRA'!$F$41:$F$60,A1797)</f>
        <v>0</v>
      </c>
      <c r="H1797" s="460">
        <f>F1797*G1797</f>
        <v>0</v>
      </c>
      <c r="I1797" s="614"/>
      <c r="J1797" s="681"/>
    </row>
    <row r="1798" spans="1:10" s="671" customFormat="1">
      <c r="A1798" s="676">
        <v>20</v>
      </c>
      <c r="B1798" s="540">
        <f>INDEX('MANO DE OBRA'!$C$41:$C$60,A1798)</f>
        <v>0</v>
      </c>
      <c r="C1798" s="521"/>
      <c r="D1798" s="541"/>
      <c r="E1798" s="531">
        <f>INDEX('MANO DE OBRA'!$B$41:$B$60,A1798)</f>
        <v>0</v>
      </c>
      <c r="F1798" s="542"/>
      <c r="G1798" s="542">
        <f>INDEX('MANO DE OBRA'!$F$41:$F$60,A1798)</f>
        <v>0</v>
      </c>
      <c r="H1798" s="543">
        <f>ROUND(F1798*G1798,3)</f>
        <v>0</v>
      </c>
      <c r="I1798" s="614"/>
      <c r="J1798" s="681"/>
    </row>
    <row r="1799" spans="1:10" s="671" customFormat="1">
      <c r="A1799" s="676">
        <v>20</v>
      </c>
      <c r="B1799" s="540">
        <f>INDEX('MANO DE OBRA'!$C$41:$C$60,A1799)</f>
        <v>0</v>
      </c>
      <c r="C1799" s="521"/>
      <c r="D1799" s="541"/>
      <c r="E1799" s="531">
        <f>INDEX('MANO DE OBRA'!$B$41:$B$60,A1799)</f>
        <v>0</v>
      </c>
      <c r="F1799" s="542"/>
      <c r="G1799" s="542">
        <f>INDEX('MANO DE OBRA'!$F$41:$F$60,A1799)</f>
        <v>0</v>
      </c>
      <c r="H1799" s="543">
        <f>ROUND(F1799*G1799,3)</f>
        <v>0</v>
      </c>
      <c r="I1799" s="614"/>
      <c r="J1799" s="681"/>
    </row>
    <row r="1800" spans="1:10" s="671" customFormat="1">
      <c r="A1800" s="680"/>
      <c r="B1800" s="571" t="s">
        <v>1350</v>
      </c>
      <c r="C1800" s="597"/>
      <c r="D1800" s="659"/>
      <c r="E1800" s="598"/>
      <c r="F1800" s="599"/>
      <c r="G1800" s="590"/>
      <c r="H1800" s="572">
        <f>ROUND(SUM(H1797:H1799),4)</f>
        <v>0</v>
      </c>
      <c r="I1800" s="614"/>
      <c r="J1800" s="681"/>
    </row>
    <row r="1801" spans="1:10" s="671" customFormat="1">
      <c r="A1801" s="680"/>
      <c r="B1801" s="554"/>
      <c r="C1801" s="554"/>
      <c r="D1801" s="596"/>
      <c r="E1801" s="600" t="s">
        <v>495</v>
      </c>
      <c r="F1801" s="601"/>
      <c r="G1801" s="601"/>
      <c r="H1801" s="602">
        <f>ROUND(SUM(H1800,H1793,H1783,H1772),4)</f>
        <v>8.33</v>
      </c>
      <c r="I1801" s="614"/>
      <c r="J1801" s="681"/>
    </row>
    <row r="1802" spans="1:10" s="671" customFormat="1">
      <c r="A1802" s="680"/>
      <c r="B1802" s="554"/>
      <c r="C1802" s="554"/>
      <c r="D1802" s="596"/>
      <c r="E1802" s="603" t="s">
        <v>177</v>
      </c>
      <c r="F1802" s="604"/>
      <c r="G1802" s="660">
        <f>(FORMATO!$C$37)</f>
        <v>0.2</v>
      </c>
      <c r="H1802" s="602">
        <f>ROUND(H1801*G1802,4)</f>
        <v>1.6659999999999999</v>
      </c>
      <c r="I1802" s="614"/>
      <c r="J1802" s="681"/>
    </row>
    <row r="1803" spans="1:10" s="671" customFormat="1">
      <c r="A1803" s="680"/>
      <c r="B1803" s="554"/>
      <c r="C1803" s="554"/>
      <c r="D1803" s="596"/>
      <c r="E1803" s="603" t="s">
        <v>178</v>
      </c>
      <c r="F1803" s="604"/>
      <c r="G1803" s="605"/>
      <c r="H1803" s="606"/>
      <c r="I1803" s="614"/>
      <c r="J1803" s="681"/>
    </row>
    <row r="1804" spans="1:10" s="671" customFormat="1">
      <c r="A1804" s="680"/>
      <c r="B1804" s="554"/>
      <c r="C1804" s="554"/>
      <c r="D1804" s="596"/>
      <c r="E1804" s="603" t="s">
        <v>496</v>
      </c>
      <c r="F1804" s="607"/>
      <c r="G1804" s="607"/>
      <c r="H1804" s="606">
        <f>ROUND(SUM(H1801:H1802),4)</f>
        <v>9.9960000000000004</v>
      </c>
      <c r="I1804" s="614"/>
      <c r="J1804" s="681"/>
    </row>
    <row r="1805" spans="1:10" s="671" customFormat="1" ht="16.2" thickBot="1">
      <c r="A1805" s="680"/>
      <c r="B1805" s="796" t="str">
        <f>(FORMATO!$C$8)</f>
        <v>PAJAN, AGOSTO DE 2025</v>
      </c>
      <c r="C1805" s="554"/>
      <c r="D1805" s="596"/>
      <c r="E1805" s="544" t="str">
        <f>+FORMATO!$J$18</f>
        <v>PRECIO SIN IVA</v>
      </c>
      <c r="F1805" s="545"/>
      <c r="G1805" s="545" t="s">
        <v>504</v>
      </c>
      <c r="H1805" s="613">
        <f>ROUND(H1804,2)</f>
        <v>10</v>
      </c>
      <c r="I1805" s="614"/>
      <c r="J1805" s="681"/>
    </row>
    <row r="1806" spans="1:10" s="671" customFormat="1" ht="16.2" thickTop="1">
      <c r="A1806" s="680"/>
      <c r="B1806" s="796"/>
      <c r="C1806" s="554"/>
      <c r="D1806" s="666"/>
      <c r="E1806" s="664"/>
      <c r="F1806" s="663"/>
      <c r="G1806" s="663"/>
      <c r="H1806" s="665"/>
      <c r="I1806" s="614"/>
      <c r="J1806" s="681"/>
    </row>
    <row r="1807" spans="1:10" s="671" customFormat="1" ht="15.6">
      <c r="A1807" s="680"/>
      <c r="B1807" s="796"/>
      <c r="C1807" s="554"/>
      <c r="D1807" s="666"/>
      <c r="E1807" s="664"/>
      <c r="F1807" s="663"/>
      <c r="G1807" s="663"/>
      <c r="H1807" s="665"/>
      <c r="I1807" s="614"/>
      <c r="J1807" s="681"/>
    </row>
    <row r="1808" spans="1:10" s="671" customFormat="1" ht="15.6">
      <c r="A1808" s="680"/>
      <c r="B1808" s="796"/>
      <c r="C1808" s="554"/>
      <c r="D1808" s="666"/>
      <c r="E1808" s="664"/>
      <c r="F1808" s="663"/>
      <c r="G1808" s="663"/>
      <c r="H1808" s="665"/>
      <c r="I1808" s="614"/>
      <c r="J1808" s="681"/>
    </row>
    <row r="1809" spans="1:10" s="671" customFormat="1">
      <c r="A1809" s="546"/>
      <c r="B1809" s="796"/>
      <c r="C1809" s="653"/>
      <c r="D1809" s="654"/>
      <c r="E1809" s="655"/>
      <c r="F1809" s="655"/>
      <c r="G1809" s="655"/>
      <c r="H1809" s="611"/>
      <c r="I1809" s="614"/>
      <c r="J1809" s="641"/>
    </row>
    <row r="1810" spans="1:10" s="671" customFormat="1">
      <c r="A1810" s="546"/>
      <c r="B1810" s="870"/>
      <c r="C1810" s="870"/>
      <c r="D1810" s="870"/>
      <c r="E1810" s="870"/>
      <c r="F1810" s="870"/>
      <c r="G1810" s="870"/>
      <c r="H1810" s="870"/>
      <c r="I1810" s="614"/>
      <c r="J1810" s="681"/>
    </row>
    <row r="1811" spans="1:10" s="671" customFormat="1">
      <c r="A1811" s="553"/>
      <c r="B1811" s="517"/>
      <c r="C1811" s="517"/>
      <c r="D1811" s="520"/>
      <c r="E1811" s="517"/>
      <c r="F1811" s="517"/>
      <c r="G1811" s="517"/>
      <c r="H1811" s="518"/>
      <c r="I1811" s="614"/>
      <c r="J1811" s="681"/>
    </row>
    <row r="1812" spans="1:10" s="681" customFormat="1" ht="17.399999999999999">
      <c r="A1812" s="680"/>
      <c r="B1812" s="680"/>
      <c r="C1812" s="871" t="s">
        <v>1891</v>
      </c>
      <c r="D1812" s="871"/>
      <c r="E1812" s="871"/>
      <c r="F1812" s="871"/>
      <c r="G1812" s="871"/>
      <c r="H1812" s="680"/>
      <c r="I1812" s="669"/>
    </row>
    <row r="1813" spans="1:10" s="671" customFormat="1" ht="17.399999999999999">
      <c r="A1813" s="680"/>
      <c r="B1813" s="554"/>
      <c r="C1813" s="872" t="s">
        <v>1892</v>
      </c>
      <c r="D1813" s="872"/>
      <c r="E1813" s="872"/>
      <c r="F1813" s="872"/>
      <c r="G1813" s="872"/>
      <c r="H1813" s="680"/>
      <c r="I1813" s="614"/>
      <c r="J1813" s="681"/>
    </row>
    <row r="1814" spans="1:10" s="671" customFormat="1" ht="14.4">
      <c r="A1814" s="680"/>
      <c r="B1814" s="554"/>
      <c r="C1814" s="873"/>
      <c r="D1814" s="873"/>
      <c r="E1814" s="873"/>
      <c r="F1814" s="873"/>
      <c r="G1814" s="873"/>
      <c r="H1814" s="680"/>
      <c r="I1814" s="614"/>
      <c r="J1814" s="681"/>
    </row>
    <row r="1815" spans="1:10" s="671" customFormat="1" ht="13.8" thickBot="1">
      <c r="A1815" s="680"/>
      <c r="B1815" s="554"/>
      <c r="C1815" s="554"/>
      <c r="D1815" s="649"/>
      <c r="E1815" s="554"/>
      <c r="F1815" s="554"/>
      <c r="G1815" s="554"/>
      <c r="H1815" s="680"/>
      <c r="I1815" s="614"/>
      <c r="J1815" s="681"/>
    </row>
    <row r="1816" spans="1:10" s="671" customFormat="1" ht="13.8" thickBot="1">
      <c r="A1816" s="680"/>
      <c r="B1816" s="796"/>
      <c r="C1816" s="874" t="str">
        <f>+FORMATO!$J$13</f>
        <v>ANÁLISIS DE PRECIOS UNITARIOS</v>
      </c>
      <c r="D1816" s="875" t="s">
        <v>687</v>
      </c>
      <c r="E1816" s="875"/>
      <c r="F1816" s="875"/>
      <c r="G1816" s="675" t="str">
        <f>+FORMATO!$J$14</f>
        <v>ITEM</v>
      </c>
      <c r="H1816" s="716">
        <f>+PRESUPUESTO!A45</f>
        <v>32</v>
      </c>
      <c r="I1816" s="614"/>
      <c r="J1816" s="681"/>
    </row>
    <row r="1817" spans="1:10" s="671" customFormat="1">
      <c r="A1817" s="522"/>
      <c r="B1817" s="673" t="str">
        <f>FORMATO!$B$4</f>
        <v>RUBRO:</v>
      </c>
      <c r="C1817" s="876" t="str">
        <f>+PRESUPUESTO!B45</f>
        <v xml:space="preserve">CUADRADA DE BOQUETES EN PUERTAS </v>
      </c>
      <c r="D1817" s="877"/>
      <c r="E1817" s="877"/>
      <c r="F1817" s="877"/>
      <c r="G1817" s="675" t="str">
        <f>+FORMATO!$J$15</f>
        <v>UNIDAD</v>
      </c>
      <c r="H1817" s="674" t="str">
        <f>+PRESUPUESTO!C45</f>
        <v>ML</v>
      </c>
      <c r="I1817" s="614"/>
      <c r="J1817" s="681"/>
    </row>
    <row r="1818" spans="1:10" s="671" customFormat="1">
      <c r="A1818" s="522"/>
      <c r="B1818" s="673" t="str">
        <f>FORMATO!$B$5</f>
        <v>ELABORADO:</v>
      </c>
      <c r="C1818" s="796">
        <f>(FORMATO!$C$5)</f>
        <v>0</v>
      </c>
      <c r="D1818" s="656"/>
      <c r="E1818" s="657"/>
      <c r="F1818" s="657"/>
      <c r="G1818" s="675" t="str">
        <f>+FORMATO!$J$16</f>
        <v>REND.</v>
      </c>
      <c r="H1818" s="642">
        <f>+ROUND(8/150.8,4)</f>
        <v>5.3100000000000001E-2</v>
      </c>
      <c r="I1818" s="614"/>
      <c r="J1818" s="681"/>
    </row>
    <row r="1819" spans="1:10" s="671" customFormat="1">
      <c r="A1819" s="525"/>
      <c r="B1819" s="673" t="str">
        <f>FORMATO!$B$9</f>
        <v xml:space="preserve">PROYECTO: </v>
      </c>
      <c r="C1819" s="878" t="str">
        <f>(FORMATO!C$9)</f>
        <v>MANTENIMIENTO INTEGRAL DE LA COMPAÑIA DE CUERPO DE BOMBERO CASCOL PERTENECIENTE AL CANTON PAJAN</v>
      </c>
      <c r="D1819" s="879"/>
      <c r="E1819" s="879"/>
      <c r="F1819" s="879"/>
      <c r="G1819" s="879"/>
      <c r="H1819" s="879"/>
      <c r="I1819" s="622">
        <f>+H1862</f>
        <v>16.5</v>
      </c>
      <c r="J1819" s="641"/>
    </row>
    <row r="1820" spans="1:10" s="671" customFormat="1" ht="13.8" thickBot="1">
      <c r="A1820" s="522"/>
      <c r="B1820" s="555" t="s">
        <v>689</v>
      </c>
      <c r="C1820" s="555"/>
      <c r="D1820" s="556"/>
      <c r="E1820" s="557"/>
      <c r="F1820" s="558"/>
      <c r="G1820" s="558"/>
      <c r="H1820" s="559"/>
      <c r="I1820" s="614"/>
      <c r="J1820" s="681"/>
    </row>
    <row r="1821" spans="1:10" s="671" customFormat="1" ht="13.8" thickTop="1">
      <c r="A1821" s="522"/>
      <c r="B1821" s="560" t="s">
        <v>1133</v>
      </c>
      <c r="C1821" s="767"/>
      <c r="D1821" s="562" t="s">
        <v>1302</v>
      </c>
      <c r="E1821" s="563" t="s">
        <v>1596</v>
      </c>
      <c r="F1821" s="678" t="s">
        <v>1597</v>
      </c>
      <c r="G1821" s="564" t="s">
        <v>1598</v>
      </c>
      <c r="H1821" s="565" t="s">
        <v>1485</v>
      </c>
      <c r="I1821" s="614"/>
      <c r="J1821" s="640"/>
    </row>
    <row r="1822" spans="1:10" s="671" customFormat="1">
      <c r="A1822" s="522"/>
      <c r="B1822" s="566"/>
      <c r="C1822" s="567"/>
      <c r="D1822" s="526" t="s">
        <v>499</v>
      </c>
      <c r="E1822" s="527" t="s">
        <v>500</v>
      </c>
      <c r="F1822" s="528" t="s">
        <v>501</v>
      </c>
      <c r="G1822" s="528" t="s">
        <v>1599</v>
      </c>
      <c r="H1822" s="529" t="s">
        <v>502</v>
      </c>
      <c r="I1822" s="614"/>
      <c r="J1822" s="681"/>
    </row>
    <row r="1823" spans="1:10" s="671" customFormat="1">
      <c r="A1823" s="676">
        <v>1600</v>
      </c>
      <c r="B1823" s="568" t="s">
        <v>1632</v>
      </c>
      <c r="C1823" s="796"/>
      <c r="D1823" s="645"/>
      <c r="E1823" s="535"/>
      <c r="F1823" s="672"/>
      <c r="G1823" s="533"/>
      <c r="H1823" s="569">
        <f>ROUND(H1838*0.05,3)</f>
        <v>3.5000000000000003E-2</v>
      </c>
      <c r="I1823" s="614"/>
      <c r="J1823" s="681"/>
    </row>
    <row r="1824" spans="1:10" s="671" customFormat="1">
      <c r="A1824" s="676">
        <v>1441</v>
      </c>
      <c r="B1824" s="530" t="str">
        <f>INDEX(MATERIALES!$D$5:$D$1604,A1824)</f>
        <v>Cortadora - dobladora</v>
      </c>
      <c r="C1824" s="521"/>
      <c r="D1824" s="531">
        <v>1</v>
      </c>
      <c r="E1824" s="532">
        <f>INDEX(MATERIALES!$F$5:$F$1604,A1824)</f>
        <v>2</v>
      </c>
      <c r="F1824" s="459">
        <f>ROUND(E1824*D1824,3)</f>
        <v>2</v>
      </c>
      <c r="G1824" s="535">
        <f>+H1818</f>
        <v>5.3100000000000001E-2</v>
      </c>
      <c r="H1824" s="534">
        <f>ROUND(F1824*G1824,4)</f>
        <v>0.1062</v>
      </c>
      <c r="I1824" s="614"/>
      <c r="J1824" s="681"/>
    </row>
    <row r="1825" spans="1:10" s="671" customFormat="1">
      <c r="A1825" s="676">
        <v>1600</v>
      </c>
      <c r="B1825" s="530">
        <f>INDEX(MATERIALES!$D$5:$D$1604,A1825)</f>
        <v>0</v>
      </c>
      <c r="C1825" s="521"/>
      <c r="D1825" s="531"/>
      <c r="E1825" s="532">
        <f>INDEX(MATERIALES!$F$5:$F$1604,A1825)</f>
        <v>0</v>
      </c>
      <c r="F1825" s="459">
        <f>ROUND(E1825*D1825,3)</f>
        <v>0</v>
      </c>
      <c r="G1825" s="535"/>
      <c r="H1825" s="570">
        <f>ROUND(F1825*G1825,3)</f>
        <v>0</v>
      </c>
      <c r="I1825" s="614"/>
      <c r="J1825" s="681"/>
    </row>
    <row r="1826" spans="1:10" s="671" customFormat="1">
      <c r="A1826" s="676">
        <v>1600</v>
      </c>
      <c r="B1826" s="530">
        <f>INDEX(MATERIALES!$D$5:$D$1604,A1826)</f>
        <v>0</v>
      </c>
      <c r="C1826" s="521"/>
      <c r="D1826" s="531"/>
      <c r="E1826" s="532">
        <f>INDEX(MATERIALES!$F$5:$F$1604,A1826)</f>
        <v>0</v>
      </c>
      <c r="F1826" s="459">
        <f>ROUND(E1826*D1826,3)</f>
        <v>0</v>
      </c>
      <c r="G1826" s="535"/>
      <c r="H1826" s="570">
        <f>ROUND(F1826*G1826,3)</f>
        <v>0</v>
      </c>
      <c r="I1826" s="614"/>
      <c r="J1826" s="681"/>
    </row>
    <row r="1827" spans="1:10" s="671" customFormat="1">
      <c r="A1827" s="676">
        <v>1600</v>
      </c>
      <c r="B1827" s="571" t="s">
        <v>1348</v>
      </c>
      <c r="C1827" s="796"/>
      <c r="D1827" s="645">
        <v>0</v>
      </c>
      <c r="E1827" s="535"/>
      <c r="F1827" s="672">
        <f>ROUND(E1827*D1827,3)</f>
        <v>0</v>
      </c>
      <c r="G1827" s="536">
        <v>0</v>
      </c>
      <c r="H1827" s="572">
        <f>ROUND(SUM(H1823:H1826),2)</f>
        <v>0.14000000000000001</v>
      </c>
      <c r="I1827" s="614"/>
      <c r="J1827" s="681"/>
    </row>
    <row r="1828" spans="1:10" s="671" customFormat="1">
      <c r="A1828" s="676"/>
      <c r="B1828" s="573" t="s">
        <v>1135</v>
      </c>
      <c r="C1828" s="574"/>
      <c r="D1828" s="575"/>
      <c r="E1828" s="576"/>
      <c r="F1828" s="577"/>
      <c r="G1828" s="578"/>
      <c r="H1828" s="579"/>
      <c r="I1828" s="614"/>
      <c r="J1828" s="681"/>
    </row>
    <row r="1829" spans="1:10" s="671" customFormat="1">
      <c r="A1829" s="676"/>
      <c r="B1829" s="580" t="s">
        <v>1133</v>
      </c>
      <c r="C1829" s="581"/>
      <c r="D1829" s="582" t="s">
        <v>1302</v>
      </c>
      <c r="E1829" s="583" t="s">
        <v>961</v>
      </c>
      <c r="F1829" s="583" t="s">
        <v>1597</v>
      </c>
      <c r="G1829" s="584" t="s">
        <v>1598</v>
      </c>
      <c r="H1829" s="585" t="s">
        <v>1485</v>
      </c>
      <c r="I1829" s="614"/>
      <c r="J1829" s="681"/>
    </row>
    <row r="1830" spans="1:10" s="671" customFormat="1">
      <c r="A1830" s="676"/>
      <c r="B1830" s="566"/>
      <c r="C1830" s="567"/>
      <c r="D1830" s="526" t="s">
        <v>499</v>
      </c>
      <c r="E1830" s="528" t="s">
        <v>500</v>
      </c>
      <c r="F1830" s="528" t="s">
        <v>501</v>
      </c>
      <c r="G1830" s="528" t="s">
        <v>1599</v>
      </c>
      <c r="H1830" s="529" t="s">
        <v>502</v>
      </c>
      <c r="I1830" s="614"/>
      <c r="J1830" s="681"/>
    </row>
    <row r="1831" spans="1:10" s="671" customFormat="1">
      <c r="A1831" s="676">
        <v>1</v>
      </c>
      <c r="B1831" s="568" t="str">
        <f>INDEX('[2]MANO DE OBRA'!$C$5:$C$38,A1831)</f>
        <v>Peon  (estr.ocp. E2)</v>
      </c>
      <c r="C1831" s="586"/>
      <c r="D1831" s="646">
        <v>1</v>
      </c>
      <c r="E1831" s="537">
        <f>INDEX('MANO DE OBRA'!$F$5:$F$38,A1831)</f>
        <v>4.2300000000000004</v>
      </c>
      <c r="F1831" s="616">
        <f>ROUND(E1831*D1831,4)</f>
        <v>4.2300000000000004</v>
      </c>
      <c r="G1831" s="538">
        <f>+H1818</f>
        <v>5.3100000000000001E-2</v>
      </c>
      <c r="H1831" s="569">
        <f>ROUND(F1831*G1831,3)</f>
        <v>0.22500000000000001</v>
      </c>
      <c r="I1831" s="614"/>
      <c r="J1831" s="681"/>
    </row>
    <row r="1832" spans="1:10" s="671" customFormat="1">
      <c r="A1832" s="676">
        <v>11</v>
      </c>
      <c r="B1832" s="568" t="str">
        <f>INDEX('[2]MANO DE OBRA'!$C$5:$C$38,A1832)</f>
        <v>Maestro   (estr.ocp. C1)</v>
      </c>
      <c r="C1832" s="586"/>
      <c r="D1832" s="646">
        <v>1</v>
      </c>
      <c r="E1832" s="532">
        <f>INDEX('MANO DE OBRA'!$F$5:$F$38,A1832)</f>
        <v>4.75</v>
      </c>
      <c r="F1832" s="616">
        <f>ROUND(E1832*D1832,4)</f>
        <v>4.75</v>
      </c>
      <c r="G1832" s="535">
        <f>H1818</f>
        <v>5.3100000000000001E-2</v>
      </c>
      <c r="H1832" s="569">
        <f>ROUND(F1832*G1832,3)</f>
        <v>0.252</v>
      </c>
      <c r="I1832" s="614"/>
      <c r="J1832" s="681"/>
    </row>
    <row r="1833" spans="1:10" s="671" customFormat="1">
      <c r="A1833" s="676">
        <v>3</v>
      </c>
      <c r="B1833" s="568" t="str">
        <f>INDEX('[2]MANO DE OBRA'!$C$5:$C$38,A1833)</f>
        <v>Albañil  (estr.ocp. D2) cat III</v>
      </c>
      <c r="C1833" s="586"/>
      <c r="D1833" s="646">
        <v>1</v>
      </c>
      <c r="E1833" s="532">
        <f>INDEX('MANO DE OBRA'!$F$5:$F$38,A1833)</f>
        <v>4.28</v>
      </c>
      <c r="F1833" s="616">
        <f>ROUND(E1833*D1833,4)</f>
        <v>4.28</v>
      </c>
      <c r="G1833" s="535">
        <f>+G1832</f>
        <v>5.3100000000000001E-2</v>
      </c>
      <c r="H1833" s="569">
        <f>ROUND(F1833*G1833,3)</f>
        <v>0.22700000000000001</v>
      </c>
      <c r="I1833" s="614"/>
      <c r="J1833" s="681"/>
    </row>
    <row r="1834" spans="1:10" s="671" customFormat="1">
      <c r="A1834" s="676">
        <v>34</v>
      </c>
      <c r="B1834" s="568">
        <f>INDEX('[2]MANO DE OBRA'!$C$5:$C$38,A1834)</f>
        <v>0</v>
      </c>
      <c r="C1834" s="586"/>
      <c r="D1834" s="646"/>
      <c r="E1834" s="532">
        <f>INDEX('MANO DE OBRA'!$F$5:$F$38,A1834)</f>
        <v>0</v>
      </c>
      <c r="F1834" s="616">
        <f>ROUND(E1834*D1834,4)</f>
        <v>0</v>
      </c>
      <c r="G1834" s="535"/>
      <c r="H1834" s="569">
        <f>ROUND(F1834*G1834,3)</f>
        <v>0</v>
      </c>
      <c r="I1834" s="614"/>
      <c r="J1834" s="681"/>
    </row>
    <row r="1835" spans="1:10" s="671" customFormat="1">
      <c r="A1835" s="676">
        <v>34</v>
      </c>
      <c r="B1835" s="568">
        <f>INDEX('[2]MANO DE OBRA'!$C$5:$C$38,A1835)</f>
        <v>0</v>
      </c>
      <c r="C1835" s="586"/>
      <c r="D1835" s="646"/>
      <c r="E1835" s="532">
        <f>INDEX('MANO DE OBRA'!$F$5:$F$38,A1835)</f>
        <v>0</v>
      </c>
      <c r="F1835" s="616">
        <f>ROUND(E1835*D1835,4)</f>
        <v>0</v>
      </c>
      <c r="G1835" s="535"/>
      <c r="H1835" s="569">
        <f>ROUND(F1835*G1835,4)</f>
        <v>0</v>
      </c>
      <c r="I1835" s="614"/>
      <c r="J1835" s="681"/>
    </row>
    <row r="1836" spans="1:10" s="671" customFormat="1">
      <c r="A1836" s="676">
        <v>34</v>
      </c>
      <c r="B1836" s="568"/>
      <c r="C1836" s="586"/>
      <c r="D1836" s="647"/>
      <c r="E1836" s="535"/>
      <c r="F1836" s="616"/>
      <c r="G1836" s="535"/>
      <c r="H1836" s="569">
        <f>ROUND(F1836*G1836,4)</f>
        <v>0</v>
      </c>
      <c r="I1836" s="614"/>
      <c r="J1836" s="681"/>
    </row>
    <row r="1837" spans="1:10" s="671" customFormat="1">
      <c r="A1837" s="676">
        <v>34</v>
      </c>
      <c r="B1837" s="568"/>
      <c r="C1837" s="586"/>
      <c r="D1837" s="647"/>
      <c r="E1837" s="535"/>
      <c r="F1837" s="616"/>
      <c r="G1837" s="535"/>
      <c r="H1837" s="569">
        <f>ROUND(F1837*G1837,4)</f>
        <v>0</v>
      </c>
      <c r="I1837" s="614"/>
      <c r="J1837" s="681"/>
    </row>
    <row r="1838" spans="1:10" s="671" customFormat="1">
      <c r="A1838" s="676">
        <v>34</v>
      </c>
      <c r="B1838" s="571" t="s">
        <v>1202</v>
      </c>
      <c r="C1838" s="796"/>
      <c r="D1838" s="617">
        <v>0</v>
      </c>
      <c r="E1838" s="536"/>
      <c r="F1838" s="616">
        <f>ROUND(E1838*D1838,3)</f>
        <v>0</v>
      </c>
      <c r="G1838" s="536">
        <v>0</v>
      </c>
      <c r="H1838" s="572">
        <f>ROUND(SUM(H1831:H1837),2)</f>
        <v>0.7</v>
      </c>
      <c r="I1838" s="614"/>
      <c r="J1838" s="681"/>
    </row>
    <row r="1839" spans="1:10" s="671" customFormat="1">
      <c r="A1839" s="676"/>
      <c r="B1839" s="573" t="s">
        <v>493</v>
      </c>
      <c r="C1839" s="587"/>
      <c r="D1839" s="588"/>
      <c r="E1839" s="576"/>
      <c r="F1839" s="577"/>
      <c r="G1839" s="578"/>
      <c r="H1839" s="579"/>
      <c r="I1839" s="614"/>
      <c r="J1839" s="681"/>
    </row>
    <row r="1840" spans="1:10" s="671" customFormat="1">
      <c r="A1840" s="676"/>
      <c r="B1840" s="580" t="s">
        <v>1133</v>
      </c>
      <c r="C1840" s="581"/>
      <c r="D1840" s="649"/>
      <c r="E1840" s="583" t="s">
        <v>1600</v>
      </c>
      <c r="F1840" s="583" t="s">
        <v>1302</v>
      </c>
      <c r="G1840" s="583" t="s">
        <v>960</v>
      </c>
      <c r="H1840" s="585" t="s">
        <v>1485</v>
      </c>
      <c r="I1840" s="614"/>
      <c r="J1840" s="681"/>
    </row>
    <row r="1841" spans="1:10" s="671" customFormat="1">
      <c r="A1841" s="676"/>
      <c r="B1841" s="566"/>
      <c r="C1841" s="567"/>
      <c r="D1841" s="589"/>
      <c r="E1841" s="590"/>
      <c r="F1841" s="527" t="s">
        <v>499</v>
      </c>
      <c r="G1841" s="528" t="s">
        <v>500</v>
      </c>
      <c r="H1841" s="529" t="s">
        <v>501</v>
      </c>
      <c r="I1841" s="614"/>
      <c r="J1841" s="681"/>
    </row>
    <row r="1842" spans="1:10" s="671" customFormat="1">
      <c r="A1842" s="623">
        <v>282</v>
      </c>
      <c r="B1842" s="658" t="str">
        <f>INDEX(MATERIALES!$D$5:$D$1604,A1842)</f>
        <v>Cemento tipo I(50 Kg)</v>
      </c>
      <c r="C1842" s="591"/>
      <c r="D1842" s="592"/>
      <c r="E1842" s="677" t="str">
        <f>INDEX([2]MATERIALES!$E$5:$E$1604,A1842)</f>
        <v>kg</v>
      </c>
      <c r="F1842" s="679">
        <v>37</v>
      </c>
      <c r="G1842" s="535">
        <f>INDEX([2]MATERIALES!$F$5:$F$1604,A1842)</f>
        <v>0.15060000000000001</v>
      </c>
      <c r="H1842" s="593">
        <f t="shared" ref="H1842:H1848" si="12">ROUND(F1842*G1842,4)</f>
        <v>5.5721999999999996</v>
      </c>
      <c r="I1842" s="614"/>
      <c r="J1842" s="681"/>
    </row>
    <row r="1843" spans="1:10" s="671" customFormat="1">
      <c r="A1843" s="623">
        <v>291</v>
      </c>
      <c r="B1843" s="658" t="str">
        <f>INDEX(MATERIALES!$D$5:$D$1604,A1843)</f>
        <v>Piedra # 3/4</v>
      </c>
      <c r="C1843" s="591"/>
      <c r="D1843" s="592"/>
      <c r="E1843" s="677" t="str">
        <f>INDEX([2]MATERIALES!$E$5:$E$1604,A1843)</f>
        <v>m3</v>
      </c>
      <c r="F1843" s="679">
        <v>0.15</v>
      </c>
      <c r="G1843" s="535">
        <f>INDEX([2]MATERIALES!$F$5:$F$1604,A1843)</f>
        <v>15.62</v>
      </c>
      <c r="H1843" s="593">
        <f t="shared" si="12"/>
        <v>2.343</v>
      </c>
      <c r="I1843" s="614"/>
      <c r="J1843" s="681"/>
    </row>
    <row r="1844" spans="1:10" s="671" customFormat="1">
      <c r="A1844" s="623">
        <v>296</v>
      </c>
      <c r="B1844" s="658" t="str">
        <f>INDEX(MATERIALES!$D$5:$D$1604,A1844)</f>
        <v>Agua(100 m3)</v>
      </c>
      <c r="C1844" s="591"/>
      <c r="D1844" s="592"/>
      <c r="E1844" s="677" t="str">
        <f>INDEX([2]MATERIALES!$E$5:$E$1604,A1844)</f>
        <v>m3</v>
      </c>
      <c r="F1844" s="679">
        <v>0.05</v>
      </c>
      <c r="G1844" s="535">
        <f>INDEX([2]MATERIALES!$F$5:$F$1604,A1844)</f>
        <v>1.08</v>
      </c>
      <c r="H1844" s="593">
        <f t="shared" si="12"/>
        <v>5.3999999999999999E-2</v>
      </c>
      <c r="I1844" s="614"/>
      <c r="J1844" s="681"/>
    </row>
    <row r="1845" spans="1:10" s="671" customFormat="1">
      <c r="A1845" s="623">
        <v>295</v>
      </c>
      <c r="B1845" s="658" t="str">
        <f>INDEX(MATERIALES!$D$5:$D$1604,A1845)</f>
        <v>Arena gruesa</v>
      </c>
      <c r="C1845" s="591"/>
      <c r="D1845" s="592"/>
      <c r="E1845" s="677" t="str">
        <f>INDEX([2]MATERIALES!$E$5:$E$1604,A1845)</f>
        <v>m3</v>
      </c>
      <c r="F1845" s="679">
        <v>0.2</v>
      </c>
      <c r="G1845" s="535">
        <f>INDEX([2]MATERIALES!$F$5:$F$1604,A1845)</f>
        <v>11.25</v>
      </c>
      <c r="H1845" s="593">
        <f t="shared" si="12"/>
        <v>2.25</v>
      </c>
      <c r="I1845" s="614"/>
      <c r="J1845" s="681"/>
    </row>
    <row r="1846" spans="1:10" s="671" customFormat="1">
      <c r="A1846" s="623">
        <v>1162</v>
      </c>
      <c r="B1846" s="658" t="str">
        <f>INDEX(MATERIALES!$D$5:$D$1604,A1846)</f>
        <v>Tablas  de encofrado semidura</v>
      </c>
      <c r="C1846" s="591"/>
      <c r="D1846" s="592"/>
      <c r="E1846" s="677" t="str">
        <f>INDEX([2]MATERIALES!$E$5:$E$1604,A1846)</f>
        <v>u</v>
      </c>
      <c r="F1846" s="679">
        <v>0.25</v>
      </c>
      <c r="G1846" s="535">
        <f>INDEX([2]MATERIALES!$F$5:$F$1604,A1846)</f>
        <v>4.4800000000000004</v>
      </c>
      <c r="H1846" s="593">
        <f>ROUND(F1846*G1846,4)</f>
        <v>1.1200000000000001</v>
      </c>
      <c r="I1846" s="614"/>
      <c r="J1846" s="681"/>
    </row>
    <row r="1847" spans="1:10" s="671" customFormat="1">
      <c r="A1847" s="623">
        <v>1163</v>
      </c>
      <c r="B1847" s="658" t="str">
        <f>INDEX(MATERIALES!$D$5:$D$1604,A1847)</f>
        <v>Cuarton de encofrado semiduro</v>
      </c>
      <c r="C1847" s="591"/>
      <c r="D1847" s="592"/>
      <c r="E1847" s="677" t="str">
        <f>INDEX([2]MATERIALES!$E$5:$E$1604,A1847)</f>
        <v>u</v>
      </c>
      <c r="F1847" s="679">
        <v>0.2</v>
      </c>
      <c r="G1847" s="535">
        <f>INDEX([2]MATERIALES!$F$5:$F$1604,A1847)</f>
        <v>2.8</v>
      </c>
      <c r="H1847" s="593">
        <f>ROUND(F1847*G1847,4)</f>
        <v>0.56000000000000005</v>
      </c>
      <c r="I1847" s="614"/>
      <c r="J1847" s="681"/>
    </row>
    <row r="1848" spans="1:10" s="671" customFormat="1">
      <c r="A1848" s="623">
        <v>1164</v>
      </c>
      <c r="B1848" s="658" t="str">
        <f>INDEX(MATERIALES!$D$5:$D$1604,A1848)</f>
        <v>Tiras de encofrado semiduras</v>
      </c>
      <c r="C1848" s="591"/>
      <c r="D1848" s="592"/>
      <c r="E1848" s="677" t="str">
        <f>INDEX([2]MATERIALES!$E$5:$E$1604,A1848)</f>
        <v>u</v>
      </c>
      <c r="F1848" s="679">
        <v>0.3</v>
      </c>
      <c r="G1848" s="535">
        <f>INDEX([2]MATERIALES!$F$5:$F$1604,A1848)</f>
        <v>1.68</v>
      </c>
      <c r="H1848" s="593">
        <f t="shared" si="12"/>
        <v>0.504</v>
      </c>
      <c r="I1848" s="614"/>
      <c r="J1848" s="681"/>
    </row>
    <row r="1849" spans="1:10" s="671" customFormat="1">
      <c r="A1849" s="623">
        <v>1165</v>
      </c>
      <c r="B1849" s="658" t="str">
        <f>INDEX(MATERIALES!$D$5:$D$1604,A1849)</f>
        <v>Clavos para encofrado de 2 " a 31/2"</v>
      </c>
      <c r="C1849" s="591"/>
      <c r="D1849" s="592"/>
      <c r="E1849" s="677" t="str">
        <f>INDEX([2]MATERIALES!$E$5:$E$1604,A1849)</f>
        <v>kg</v>
      </c>
      <c r="F1849" s="679">
        <v>0.1</v>
      </c>
      <c r="G1849" s="535">
        <f>INDEX([2]MATERIALES!$F$5:$F$1604,A1849)</f>
        <v>1.43</v>
      </c>
      <c r="H1849" s="593">
        <f>ROUND(F1849*G1849,3)</f>
        <v>0.14299999999999999</v>
      </c>
      <c r="I1849" s="614"/>
      <c r="J1849" s="681"/>
    </row>
    <row r="1850" spans="1:10" s="671" customFormat="1">
      <c r="A1850" s="676"/>
      <c r="B1850" s="571" t="s">
        <v>1349</v>
      </c>
      <c r="C1850" s="796"/>
      <c r="D1850" s="594">
        <v>0</v>
      </c>
      <c r="E1850" s="677"/>
      <c r="F1850" s="672"/>
      <c r="G1850" s="536">
        <v>0</v>
      </c>
      <c r="H1850" s="572">
        <f>ROUND(SUM(H1842:H1849),4)</f>
        <v>12.546200000000001</v>
      </c>
      <c r="I1850" s="614"/>
      <c r="J1850" s="681"/>
    </row>
    <row r="1851" spans="1:10" s="671" customFormat="1">
      <c r="A1851" s="676"/>
      <c r="B1851" s="573" t="s">
        <v>494</v>
      </c>
      <c r="C1851" s="587"/>
      <c r="D1851" s="588"/>
      <c r="E1851" s="576"/>
      <c r="F1851" s="577"/>
      <c r="G1851" s="578"/>
      <c r="H1851" s="579"/>
      <c r="I1851" s="614"/>
      <c r="J1851" s="681"/>
    </row>
    <row r="1852" spans="1:10" s="671" customFormat="1">
      <c r="A1852" s="676"/>
      <c r="B1852" s="580" t="s">
        <v>1133</v>
      </c>
      <c r="C1852" s="581"/>
      <c r="D1852" s="649"/>
      <c r="E1852" s="582" t="s">
        <v>1600</v>
      </c>
      <c r="F1852" s="582" t="s">
        <v>1302</v>
      </c>
      <c r="G1852" s="582" t="s">
        <v>1596</v>
      </c>
      <c r="H1852" s="585" t="s">
        <v>1485</v>
      </c>
      <c r="I1852" s="614"/>
      <c r="J1852" s="681"/>
    </row>
    <row r="1853" spans="1:10" s="671" customFormat="1">
      <c r="A1853" s="676"/>
      <c r="B1853" s="566"/>
      <c r="C1853" s="567"/>
      <c r="D1853" s="589"/>
      <c r="E1853" s="595"/>
      <c r="F1853" s="539" t="s">
        <v>499</v>
      </c>
      <c r="G1853" s="526" t="s">
        <v>500</v>
      </c>
      <c r="H1853" s="529" t="s">
        <v>501</v>
      </c>
      <c r="I1853" s="614"/>
      <c r="J1853" s="681"/>
    </row>
    <row r="1854" spans="1:10" s="671" customFormat="1">
      <c r="A1854" s="676">
        <v>1</v>
      </c>
      <c r="B1854" s="540" t="str">
        <f>INDEX('MANO DE OBRA'!$C$41:$C$60,A1854)</f>
        <v>transporte de material petreo</v>
      </c>
      <c r="C1854" s="521"/>
      <c r="D1854" s="541"/>
      <c r="E1854" s="531" t="str">
        <f>INDEX('MANO DE OBRA'!$B$41:$B$60,A1854)</f>
        <v>m3/km</v>
      </c>
      <c r="F1854" s="542">
        <f>+F1843+F1845</f>
        <v>0.35</v>
      </c>
      <c r="G1854" s="542">
        <f>INDEX('MANO DE OBRA'!$F$41:$F$60,A1854)</f>
        <v>0.25</v>
      </c>
      <c r="H1854" s="460">
        <f>F1854*G1854</f>
        <v>8.7499999999999994E-2</v>
      </c>
      <c r="I1854" s="614"/>
      <c r="J1854" s="681"/>
    </row>
    <row r="1855" spans="1:10" s="671" customFormat="1">
      <c r="A1855" s="676">
        <v>2</v>
      </c>
      <c r="B1855" s="540" t="str">
        <f>INDEX('MANO DE OBRA'!$C$41:$C$60,A1855)</f>
        <v>transporte de madera</v>
      </c>
      <c r="C1855" s="521"/>
      <c r="D1855" s="541"/>
      <c r="E1855" s="531" t="str">
        <f>INDEX('MANO DE OBRA'!$B$41:$B$60,A1855)</f>
        <v>u/km</v>
      </c>
      <c r="F1855" s="542">
        <f>+F1846+F1847</f>
        <v>0.45</v>
      </c>
      <c r="G1855" s="542">
        <f>INDEX('MANO DE OBRA'!$F$41:$F$60,A1855)</f>
        <v>0.03</v>
      </c>
      <c r="H1855" s="543">
        <f>ROUND(F1855*G1855,3)</f>
        <v>1.4E-2</v>
      </c>
      <c r="I1855" s="614"/>
      <c r="J1855" s="681"/>
    </row>
    <row r="1856" spans="1:10" s="671" customFormat="1">
      <c r="A1856" s="676">
        <v>3</v>
      </c>
      <c r="B1856" s="540" t="str">
        <f>INDEX('MANO DE OBRA'!$C$41:$C$60,A1856)</f>
        <v>transporte de cemento</v>
      </c>
      <c r="C1856" s="521"/>
      <c r="D1856" s="541"/>
      <c r="E1856" s="531" t="str">
        <f>INDEX('MANO DE OBRA'!$B$41:$B$60,A1856)</f>
        <v>kg/km</v>
      </c>
      <c r="F1856" s="542">
        <f>+F1842</f>
        <v>37</v>
      </c>
      <c r="G1856" s="542">
        <f>INDEX('MANO DE OBRA'!$F$41:$F$60,A1856)</f>
        <v>7.0000000000000001E-3</v>
      </c>
      <c r="H1856" s="543">
        <f>ROUND(F1856*G1856,3)</f>
        <v>0.25900000000000001</v>
      </c>
      <c r="I1856" s="614"/>
      <c r="J1856" s="681"/>
    </row>
    <row r="1857" spans="1:10" s="671" customFormat="1">
      <c r="A1857" s="680"/>
      <c r="B1857" s="571" t="s">
        <v>1350</v>
      </c>
      <c r="C1857" s="597"/>
      <c r="D1857" s="659"/>
      <c r="E1857" s="598"/>
      <c r="F1857" s="599"/>
      <c r="G1857" s="590"/>
      <c r="H1857" s="572">
        <f>ROUND(SUM(H1854:H1856),4)</f>
        <v>0.36049999999999999</v>
      </c>
      <c r="I1857" s="614"/>
      <c r="J1857" s="681"/>
    </row>
    <row r="1858" spans="1:10" s="671" customFormat="1">
      <c r="A1858" s="680"/>
      <c r="B1858" s="554"/>
      <c r="C1858" s="554"/>
      <c r="D1858" s="596"/>
      <c r="E1858" s="600" t="s">
        <v>495</v>
      </c>
      <c r="F1858" s="601"/>
      <c r="G1858" s="601"/>
      <c r="H1858" s="602">
        <f>ROUND(SUM(H1857,H1850,H1838,H1827),4)</f>
        <v>13.746700000000001</v>
      </c>
      <c r="I1858" s="614"/>
      <c r="J1858" s="681"/>
    </row>
    <row r="1859" spans="1:10" s="671" customFormat="1">
      <c r="A1859" s="680"/>
      <c r="B1859" s="554"/>
      <c r="C1859" s="554"/>
      <c r="D1859" s="596"/>
      <c r="E1859" s="603" t="s">
        <v>177</v>
      </c>
      <c r="F1859" s="604"/>
      <c r="G1859" s="660">
        <f>(FORMATO!$C$37)</f>
        <v>0.2</v>
      </c>
      <c r="H1859" s="602">
        <f>ROUND(H1858*G1859,4)</f>
        <v>2.7492999999999999</v>
      </c>
      <c r="I1859" s="614"/>
      <c r="J1859" s="681"/>
    </row>
    <row r="1860" spans="1:10" s="671" customFormat="1">
      <c r="A1860" s="680"/>
      <c r="B1860" s="554"/>
      <c r="C1860" s="554"/>
      <c r="D1860" s="596"/>
      <c r="E1860" s="603" t="s">
        <v>178</v>
      </c>
      <c r="F1860" s="604"/>
      <c r="G1860" s="605"/>
      <c r="H1860" s="606"/>
      <c r="I1860" s="614"/>
      <c r="J1860" s="681"/>
    </row>
    <row r="1861" spans="1:10" s="671" customFormat="1">
      <c r="A1861" s="680"/>
      <c r="B1861" s="554"/>
      <c r="C1861" s="554"/>
      <c r="D1861" s="596"/>
      <c r="E1861" s="603" t="s">
        <v>496</v>
      </c>
      <c r="F1861" s="607"/>
      <c r="G1861" s="607"/>
      <c r="H1861" s="606">
        <f>ROUND(SUM(H1858:H1859),4)</f>
        <v>16.495999999999999</v>
      </c>
      <c r="I1861" s="614"/>
      <c r="J1861" s="681"/>
    </row>
    <row r="1862" spans="1:10" s="671" customFormat="1" ht="16.2" thickBot="1">
      <c r="A1862" s="680"/>
      <c r="B1862" s="796" t="str">
        <f>(FORMATO!$C$8)</f>
        <v>PAJAN, AGOSTO DE 2025</v>
      </c>
      <c r="C1862" s="554"/>
      <c r="D1862" s="596"/>
      <c r="E1862" s="544" t="str">
        <f>+FORMATO!$J$18</f>
        <v>PRECIO SIN IVA</v>
      </c>
      <c r="F1862" s="545"/>
      <c r="G1862" s="545" t="s">
        <v>504</v>
      </c>
      <c r="H1862" s="613">
        <f>ROUND(H1861,2)</f>
        <v>16.5</v>
      </c>
      <c r="I1862" s="614"/>
      <c r="J1862" s="681"/>
    </row>
    <row r="1863" spans="1:10" s="671" customFormat="1" ht="16.2" thickTop="1">
      <c r="A1863" s="680"/>
      <c r="B1863" s="796"/>
      <c r="C1863" s="554"/>
      <c r="D1863" s="666"/>
      <c r="E1863" s="664"/>
      <c r="F1863" s="663"/>
      <c r="G1863" s="663"/>
      <c r="H1863" s="665"/>
      <c r="I1863" s="614"/>
      <c r="J1863" s="681"/>
    </row>
    <row r="1864" spans="1:10" s="671" customFormat="1" ht="15.6">
      <c r="A1864" s="680"/>
      <c r="B1864" s="796"/>
      <c r="C1864" s="554"/>
      <c r="D1864" s="666"/>
      <c r="E1864" s="664"/>
      <c r="F1864" s="663"/>
      <c r="G1864" s="663"/>
      <c r="H1864" s="665"/>
      <c r="I1864" s="614"/>
      <c r="J1864" s="681"/>
    </row>
    <row r="1865" spans="1:10" s="671" customFormat="1" ht="15.6">
      <c r="A1865" s="680"/>
      <c r="B1865" s="796"/>
      <c r="C1865" s="554"/>
      <c r="D1865" s="666"/>
      <c r="E1865" s="664"/>
      <c r="F1865" s="663"/>
      <c r="G1865" s="663"/>
      <c r="H1865" s="665"/>
      <c r="I1865" s="614"/>
      <c r="J1865" s="681"/>
    </row>
    <row r="1866" spans="1:10" s="671" customFormat="1">
      <c r="A1866" s="546"/>
      <c r="B1866" s="796"/>
      <c r="C1866" s="653"/>
      <c r="D1866" s="654"/>
      <c r="E1866" s="655"/>
      <c r="F1866" s="655"/>
      <c r="G1866" s="655"/>
      <c r="H1866" s="611"/>
      <c r="I1866" s="614"/>
      <c r="J1866" s="641"/>
    </row>
    <row r="1867" spans="1:10" s="671" customFormat="1">
      <c r="A1867" s="546"/>
      <c r="B1867" s="870"/>
      <c r="C1867" s="870"/>
      <c r="D1867" s="870"/>
      <c r="E1867" s="870"/>
      <c r="F1867" s="870"/>
      <c r="G1867" s="870"/>
      <c r="H1867" s="870"/>
      <c r="I1867" s="614"/>
      <c r="J1867" s="681"/>
    </row>
    <row r="1868" spans="1:10" s="671" customFormat="1">
      <c r="A1868" s="553"/>
      <c r="B1868" s="517"/>
      <c r="C1868" s="517"/>
      <c r="D1868" s="520"/>
      <c r="E1868" s="517"/>
      <c r="F1868" s="517"/>
      <c r="G1868" s="517"/>
      <c r="H1868" s="518"/>
      <c r="I1868" s="614"/>
      <c r="J1868" s="681"/>
    </row>
    <row r="1869" spans="1:10" s="681" customFormat="1" ht="17.399999999999999">
      <c r="A1869" s="680"/>
      <c r="B1869" s="680"/>
      <c r="C1869" s="871" t="s">
        <v>1891</v>
      </c>
      <c r="D1869" s="871"/>
      <c r="E1869" s="871"/>
      <c r="F1869" s="871"/>
      <c r="G1869" s="871"/>
      <c r="H1869" s="680"/>
      <c r="I1869" s="669"/>
    </row>
    <row r="1870" spans="1:10" s="671" customFormat="1" ht="17.399999999999999">
      <c r="A1870" s="680"/>
      <c r="B1870" s="554"/>
      <c r="C1870" s="872" t="s">
        <v>1892</v>
      </c>
      <c r="D1870" s="872"/>
      <c r="E1870" s="872"/>
      <c r="F1870" s="872"/>
      <c r="G1870" s="872"/>
      <c r="H1870" s="680"/>
      <c r="I1870" s="614"/>
      <c r="J1870" s="681"/>
    </row>
    <row r="1871" spans="1:10" s="671" customFormat="1" ht="14.4">
      <c r="A1871" s="680"/>
      <c r="B1871" s="554"/>
      <c r="C1871" s="873"/>
      <c r="D1871" s="873"/>
      <c r="E1871" s="873"/>
      <c r="F1871" s="873"/>
      <c r="G1871" s="873"/>
      <c r="H1871" s="680"/>
      <c r="I1871" s="614"/>
      <c r="J1871" s="681"/>
    </row>
    <row r="1872" spans="1:10" s="671" customFormat="1" ht="13.8" thickBot="1">
      <c r="A1872" s="680"/>
      <c r="B1872" s="554"/>
      <c r="C1872" s="554"/>
      <c r="D1872" s="649"/>
      <c r="E1872" s="554"/>
      <c r="F1872" s="554"/>
      <c r="G1872" s="554"/>
      <c r="H1872" s="680"/>
      <c r="I1872" s="614"/>
      <c r="J1872" s="681"/>
    </row>
    <row r="1873" spans="1:10" s="671" customFormat="1" ht="13.8" thickBot="1">
      <c r="A1873" s="680"/>
      <c r="B1873" s="796"/>
      <c r="C1873" s="874" t="str">
        <f>+FORMATO!$J$13</f>
        <v>ANÁLISIS DE PRECIOS UNITARIOS</v>
      </c>
      <c r="D1873" s="875" t="s">
        <v>687</v>
      </c>
      <c r="E1873" s="875"/>
      <c r="F1873" s="875"/>
      <c r="G1873" s="675" t="str">
        <f>+FORMATO!$J$14</f>
        <v>ITEM</v>
      </c>
      <c r="H1873" s="716">
        <f>+PRESUPUESTO!A46</f>
        <v>33</v>
      </c>
      <c r="I1873" s="614"/>
      <c r="J1873" s="681"/>
    </row>
    <row r="1874" spans="1:10" s="671" customFormat="1">
      <c r="A1874" s="522"/>
      <c r="B1874" s="673" t="str">
        <f>FORMATO!$B$4</f>
        <v>RUBRO:</v>
      </c>
      <c r="C1874" s="876" t="str">
        <f>+PRESUPUESTO!B46</f>
        <v>MANTENIMIENTO E INSTALACION EN PUERTAS DE MADERAS (INCLUYE CAMBIO DE CHAPAS)</v>
      </c>
      <c r="D1874" s="877"/>
      <c r="E1874" s="877"/>
      <c r="F1874" s="877"/>
      <c r="G1874" s="675" t="str">
        <f>+FORMATO!$J$15</f>
        <v>UNIDAD</v>
      </c>
      <c r="H1874" s="674" t="str">
        <f>+PRESUPUESTO!C46</f>
        <v>U</v>
      </c>
      <c r="I1874" s="614"/>
      <c r="J1874" s="681"/>
    </row>
    <row r="1875" spans="1:10" s="671" customFormat="1">
      <c r="A1875" s="522"/>
      <c r="B1875" s="673" t="str">
        <f>FORMATO!$B$5</f>
        <v>ELABORADO:</v>
      </c>
      <c r="C1875" s="796">
        <f>(FORMATO!$C$5)</f>
        <v>0</v>
      </c>
      <c r="D1875" s="656"/>
      <c r="E1875" s="657"/>
      <c r="F1875" s="657"/>
      <c r="G1875" s="675" t="str">
        <f>+FORMATO!$J$16</f>
        <v>REND.</v>
      </c>
      <c r="H1875" s="642">
        <f>+ROUND(8/5.64,4)</f>
        <v>1.4184000000000001</v>
      </c>
      <c r="I1875" s="614"/>
      <c r="J1875" s="681"/>
    </row>
    <row r="1876" spans="1:10" s="671" customFormat="1">
      <c r="A1876" s="525"/>
      <c r="B1876" s="673" t="str">
        <f>FORMATO!$B$9</f>
        <v xml:space="preserve">PROYECTO: </v>
      </c>
      <c r="C1876" s="878" t="str">
        <f>(FORMATO!C$9)</f>
        <v>MANTENIMIENTO INTEGRAL DE LA COMPAÑIA DE CUERPO DE BOMBERO CASCOL PERTENECIENTE AL CANTON PAJAN</v>
      </c>
      <c r="D1876" s="879"/>
      <c r="E1876" s="879"/>
      <c r="F1876" s="879"/>
      <c r="G1876" s="879"/>
      <c r="H1876" s="879"/>
      <c r="I1876" s="622">
        <f>+H1919</f>
        <v>60</v>
      </c>
      <c r="J1876" s="641"/>
    </row>
    <row r="1877" spans="1:10" s="671" customFormat="1" ht="13.8" thickBot="1">
      <c r="A1877" s="522"/>
      <c r="B1877" s="555" t="s">
        <v>689</v>
      </c>
      <c r="C1877" s="555"/>
      <c r="D1877" s="556"/>
      <c r="E1877" s="557"/>
      <c r="F1877" s="558"/>
      <c r="G1877" s="558"/>
      <c r="H1877" s="559"/>
      <c r="I1877" s="614"/>
      <c r="J1877" s="681"/>
    </row>
    <row r="1878" spans="1:10" s="671" customFormat="1" ht="13.8" thickTop="1">
      <c r="A1878" s="522"/>
      <c r="B1878" s="560" t="s">
        <v>1133</v>
      </c>
      <c r="C1878" s="767"/>
      <c r="D1878" s="562" t="s">
        <v>1302</v>
      </c>
      <c r="E1878" s="563" t="s">
        <v>1596</v>
      </c>
      <c r="F1878" s="678" t="s">
        <v>1597</v>
      </c>
      <c r="G1878" s="564" t="s">
        <v>1598</v>
      </c>
      <c r="H1878" s="565" t="s">
        <v>1485</v>
      </c>
      <c r="I1878" s="614"/>
      <c r="J1878" s="640"/>
    </row>
    <row r="1879" spans="1:10" s="671" customFormat="1">
      <c r="A1879" s="522"/>
      <c r="B1879" s="566"/>
      <c r="C1879" s="567"/>
      <c r="D1879" s="526" t="s">
        <v>499</v>
      </c>
      <c r="E1879" s="527" t="s">
        <v>500</v>
      </c>
      <c r="F1879" s="528" t="s">
        <v>501</v>
      </c>
      <c r="G1879" s="528" t="s">
        <v>1599</v>
      </c>
      <c r="H1879" s="529" t="s">
        <v>502</v>
      </c>
      <c r="I1879" s="614"/>
      <c r="J1879" s="681"/>
    </row>
    <row r="1880" spans="1:10" s="671" customFormat="1">
      <c r="A1880" s="676">
        <v>1600</v>
      </c>
      <c r="B1880" s="568" t="s">
        <v>1632</v>
      </c>
      <c r="C1880" s="796"/>
      <c r="D1880" s="645"/>
      <c r="E1880" s="535"/>
      <c r="F1880" s="672"/>
      <c r="G1880" s="533"/>
      <c r="H1880" s="569">
        <f>ROUND(H1895*0.05,3)</f>
        <v>0.94099999999999995</v>
      </c>
      <c r="I1880" s="614"/>
      <c r="J1880" s="681"/>
    </row>
    <row r="1881" spans="1:10" s="671" customFormat="1">
      <c r="A1881" s="676">
        <v>1600</v>
      </c>
      <c r="B1881" s="530">
        <f>INDEX(MATERIALES!$D$5:$D$1604,A1881)</f>
        <v>0</v>
      </c>
      <c r="C1881" s="521"/>
      <c r="D1881" s="531"/>
      <c r="E1881" s="532">
        <f>INDEX(MATERIALES!$F$5:$F$1604,A1881)</f>
        <v>0</v>
      </c>
      <c r="F1881" s="459">
        <f>ROUND(E1881*D1881,3)</f>
        <v>0</v>
      </c>
      <c r="G1881" s="535"/>
      <c r="H1881" s="534">
        <f>ROUND(F1881*G1881,4)</f>
        <v>0</v>
      </c>
      <c r="I1881" s="614"/>
      <c r="J1881" s="681"/>
    </row>
    <row r="1882" spans="1:10" s="671" customFormat="1">
      <c r="A1882" s="676">
        <v>1600</v>
      </c>
      <c r="B1882" s="530">
        <f>INDEX(MATERIALES!$D$5:$D$1604,A1882)</f>
        <v>0</v>
      </c>
      <c r="C1882" s="521"/>
      <c r="D1882" s="531"/>
      <c r="E1882" s="532">
        <f>INDEX(MATERIALES!$F$5:$F$1604,A1882)</f>
        <v>0</v>
      </c>
      <c r="F1882" s="459">
        <f>ROUND(E1882*D1882,3)</f>
        <v>0</v>
      </c>
      <c r="G1882" s="535"/>
      <c r="H1882" s="570">
        <f>ROUND(F1882*G1882,3)</f>
        <v>0</v>
      </c>
      <c r="I1882" s="614"/>
      <c r="J1882" s="681"/>
    </row>
    <row r="1883" spans="1:10" s="671" customFormat="1">
      <c r="A1883" s="676">
        <v>1600</v>
      </c>
      <c r="B1883" s="530">
        <f>INDEX(MATERIALES!$D$5:$D$1604,A1883)</f>
        <v>0</v>
      </c>
      <c r="C1883" s="521"/>
      <c r="D1883" s="531"/>
      <c r="E1883" s="532">
        <f>INDEX(MATERIALES!$F$5:$F$1604,A1883)</f>
        <v>0</v>
      </c>
      <c r="F1883" s="459">
        <f>ROUND(E1883*D1883,3)</f>
        <v>0</v>
      </c>
      <c r="G1883" s="535"/>
      <c r="H1883" s="570">
        <f>ROUND(F1883*G1883,3)</f>
        <v>0</v>
      </c>
      <c r="I1883" s="614"/>
      <c r="J1883" s="681"/>
    </row>
    <row r="1884" spans="1:10" s="671" customFormat="1">
      <c r="A1884" s="676">
        <v>1600</v>
      </c>
      <c r="B1884" s="571" t="s">
        <v>1348</v>
      </c>
      <c r="C1884" s="796"/>
      <c r="D1884" s="645">
        <v>0</v>
      </c>
      <c r="E1884" s="535"/>
      <c r="F1884" s="672">
        <f>ROUND(E1884*D1884,3)</f>
        <v>0</v>
      </c>
      <c r="G1884" s="536">
        <v>0</v>
      </c>
      <c r="H1884" s="572">
        <f>ROUND(SUM(H1880:H1883),2)</f>
        <v>0.94</v>
      </c>
      <c r="I1884" s="614"/>
      <c r="J1884" s="681"/>
    </row>
    <row r="1885" spans="1:10" s="671" customFormat="1">
      <c r="A1885" s="676"/>
      <c r="B1885" s="573" t="s">
        <v>1135</v>
      </c>
      <c r="C1885" s="574"/>
      <c r="D1885" s="575"/>
      <c r="E1885" s="576"/>
      <c r="F1885" s="577"/>
      <c r="G1885" s="578"/>
      <c r="H1885" s="579"/>
      <c r="I1885" s="614"/>
      <c r="J1885" s="681"/>
    </row>
    <row r="1886" spans="1:10" s="671" customFormat="1">
      <c r="A1886" s="676"/>
      <c r="B1886" s="580" t="s">
        <v>1133</v>
      </c>
      <c r="C1886" s="581"/>
      <c r="D1886" s="582" t="s">
        <v>1302</v>
      </c>
      <c r="E1886" s="583" t="s">
        <v>961</v>
      </c>
      <c r="F1886" s="583" t="s">
        <v>1597</v>
      </c>
      <c r="G1886" s="584" t="s">
        <v>1598</v>
      </c>
      <c r="H1886" s="585" t="s">
        <v>1485</v>
      </c>
      <c r="I1886" s="614"/>
      <c r="J1886" s="681"/>
    </row>
    <row r="1887" spans="1:10" s="671" customFormat="1">
      <c r="A1887" s="676"/>
      <c r="B1887" s="566"/>
      <c r="C1887" s="567"/>
      <c r="D1887" s="526" t="s">
        <v>499</v>
      </c>
      <c r="E1887" s="528" t="s">
        <v>500</v>
      </c>
      <c r="F1887" s="528" t="s">
        <v>501</v>
      </c>
      <c r="G1887" s="528" t="s">
        <v>1599</v>
      </c>
      <c r="H1887" s="529" t="s">
        <v>502</v>
      </c>
      <c r="I1887" s="614"/>
      <c r="J1887" s="681"/>
    </row>
    <row r="1888" spans="1:10" s="671" customFormat="1">
      <c r="A1888" s="676">
        <v>4</v>
      </c>
      <c r="B1888" s="568" t="str">
        <f>INDEX('[2]MANO DE OBRA'!$C$5:$C$38,A1888)</f>
        <v>Carpintero  (estr.ocp. D2) cat III</v>
      </c>
      <c r="C1888" s="586"/>
      <c r="D1888" s="646">
        <v>1</v>
      </c>
      <c r="E1888" s="537">
        <f>INDEX('MANO DE OBRA'!$F$5:$F$38,A1888)</f>
        <v>4.28</v>
      </c>
      <c r="F1888" s="616">
        <f>ROUND(E1888*D1888,4)</f>
        <v>4.28</v>
      </c>
      <c r="G1888" s="538">
        <f>+H1875</f>
        <v>1.4184000000000001</v>
      </c>
      <c r="H1888" s="569">
        <f>ROUND(F1888*G1888,3)</f>
        <v>6.0709999999999997</v>
      </c>
      <c r="I1888" s="614"/>
      <c r="J1888" s="681"/>
    </row>
    <row r="1889" spans="1:10" s="671" customFormat="1">
      <c r="A1889" s="676">
        <v>11</v>
      </c>
      <c r="B1889" s="568" t="str">
        <f>INDEX('[2]MANO DE OBRA'!$C$5:$C$38,A1889)</f>
        <v>Maestro   (estr.ocp. C1)</v>
      </c>
      <c r="C1889" s="586"/>
      <c r="D1889" s="646">
        <v>1</v>
      </c>
      <c r="E1889" s="532">
        <f>INDEX('MANO DE OBRA'!$F$5:$F$38,A1889)</f>
        <v>4.75</v>
      </c>
      <c r="F1889" s="616">
        <f>ROUND(E1889*D1889,4)</f>
        <v>4.75</v>
      </c>
      <c r="G1889" s="535">
        <f>H1875</f>
        <v>1.4184000000000001</v>
      </c>
      <c r="H1889" s="569">
        <f>ROUND(F1889*G1889,3)</f>
        <v>6.7370000000000001</v>
      </c>
      <c r="I1889" s="614"/>
      <c r="J1889" s="681"/>
    </row>
    <row r="1890" spans="1:10" s="671" customFormat="1">
      <c r="A1890" s="676">
        <v>1</v>
      </c>
      <c r="B1890" s="568" t="str">
        <f>INDEX('[2]MANO DE OBRA'!$C$5:$C$38,A1890)</f>
        <v>Peon  (estr.ocp. E2)</v>
      </c>
      <c r="C1890" s="586"/>
      <c r="D1890" s="646">
        <v>1</v>
      </c>
      <c r="E1890" s="532">
        <f>INDEX('MANO DE OBRA'!$F$5:$F$38,A1890)</f>
        <v>4.2300000000000004</v>
      </c>
      <c r="F1890" s="616">
        <f>ROUND(E1890*D1890,4)</f>
        <v>4.2300000000000004</v>
      </c>
      <c r="G1890" s="535">
        <f>+G1889</f>
        <v>1.4184000000000001</v>
      </c>
      <c r="H1890" s="569">
        <f>ROUND(F1890*G1890,3)</f>
        <v>6</v>
      </c>
      <c r="I1890" s="614"/>
      <c r="J1890" s="681"/>
    </row>
    <row r="1891" spans="1:10" s="671" customFormat="1">
      <c r="A1891" s="676">
        <v>34</v>
      </c>
      <c r="B1891" s="568">
        <f>INDEX('[2]MANO DE OBRA'!$C$5:$C$38,A1891)</f>
        <v>0</v>
      </c>
      <c r="C1891" s="586"/>
      <c r="D1891" s="646"/>
      <c r="E1891" s="532">
        <f>INDEX('MANO DE OBRA'!$F$5:$F$38,A1891)</f>
        <v>0</v>
      </c>
      <c r="F1891" s="616">
        <f>ROUND(E1891*D1891,4)</f>
        <v>0</v>
      </c>
      <c r="G1891" s="535"/>
      <c r="H1891" s="569">
        <f>ROUND(F1891*G1891,3)</f>
        <v>0</v>
      </c>
      <c r="I1891" s="614"/>
      <c r="J1891" s="681"/>
    </row>
    <row r="1892" spans="1:10" s="671" customFormat="1">
      <c r="A1892" s="676">
        <v>34</v>
      </c>
      <c r="B1892" s="568">
        <f>INDEX('[2]MANO DE OBRA'!$C$5:$C$38,A1892)</f>
        <v>0</v>
      </c>
      <c r="C1892" s="586"/>
      <c r="D1892" s="646"/>
      <c r="E1892" s="532">
        <f>INDEX('MANO DE OBRA'!$F$5:$F$38,A1892)</f>
        <v>0</v>
      </c>
      <c r="F1892" s="616">
        <f>ROUND(E1892*D1892,4)</f>
        <v>0</v>
      </c>
      <c r="G1892" s="535"/>
      <c r="H1892" s="569">
        <f>ROUND(F1892*G1892,4)</f>
        <v>0</v>
      </c>
      <c r="I1892" s="614"/>
      <c r="J1892" s="681"/>
    </row>
    <row r="1893" spans="1:10" s="671" customFormat="1">
      <c r="A1893" s="676">
        <v>34</v>
      </c>
      <c r="B1893" s="568"/>
      <c r="C1893" s="586"/>
      <c r="D1893" s="647"/>
      <c r="E1893" s="535"/>
      <c r="F1893" s="616"/>
      <c r="G1893" s="535"/>
      <c r="H1893" s="569">
        <f>ROUND(F1893*G1893,4)</f>
        <v>0</v>
      </c>
      <c r="I1893" s="614"/>
      <c r="J1893" s="681"/>
    </row>
    <row r="1894" spans="1:10" s="671" customFormat="1">
      <c r="A1894" s="676">
        <v>34</v>
      </c>
      <c r="B1894" s="568"/>
      <c r="C1894" s="586"/>
      <c r="D1894" s="647"/>
      <c r="E1894" s="535"/>
      <c r="F1894" s="616"/>
      <c r="G1894" s="535"/>
      <c r="H1894" s="569">
        <f>ROUND(F1894*G1894,4)</f>
        <v>0</v>
      </c>
      <c r="I1894" s="614"/>
      <c r="J1894" s="681"/>
    </row>
    <row r="1895" spans="1:10" s="671" customFormat="1">
      <c r="A1895" s="676">
        <v>34</v>
      </c>
      <c r="B1895" s="571" t="s">
        <v>1202</v>
      </c>
      <c r="C1895" s="796"/>
      <c r="D1895" s="617">
        <v>0</v>
      </c>
      <c r="E1895" s="536"/>
      <c r="F1895" s="616">
        <f>ROUND(E1895*D1895,3)</f>
        <v>0</v>
      </c>
      <c r="G1895" s="536">
        <v>0</v>
      </c>
      <c r="H1895" s="572">
        <f>ROUND(SUM(H1888:H1894),2)</f>
        <v>18.809999999999999</v>
      </c>
      <c r="I1895" s="614"/>
      <c r="J1895" s="681"/>
    </row>
    <row r="1896" spans="1:10" s="671" customFormat="1">
      <c r="A1896" s="676"/>
      <c r="B1896" s="573" t="s">
        <v>493</v>
      </c>
      <c r="C1896" s="587"/>
      <c r="D1896" s="588"/>
      <c r="E1896" s="576"/>
      <c r="F1896" s="577"/>
      <c r="G1896" s="578"/>
      <c r="H1896" s="579"/>
      <c r="I1896" s="614"/>
      <c r="J1896" s="681"/>
    </row>
    <row r="1897" spans="1:10" s="671" customFormat="1">
      <c r="A1897" s="676"/>
      <c r="B1897" s="580" t="s">
        <v>1133</v>
      </c>
      <c r="C1897" s="581"/>
      <c r="D1897" s="649"/>
      <c r="E1897" s="583" t="s">
        <v>1600</v>
      </c>
      <c r="F1897" s="583" t="s">
        <v>1302</v>
      </c>
      <c r="G1897" s="583" t="s">
        <v>960</v>
      </c>
      <c r="H1897" s="585" t="s">
        <v>1485</v>
      </c>
      <c r="I1897" s="614"/>
      <c r="J1897" s="681"/>
    </row>
    <row r="1898" spans="1:10" s="671" customFormat="1">
      <c r="A1898" s="676"/>
      <c r="B1898" s="566"/>
      <c r="C1898" s="567"/>
      <c r="D1898" s="589"/>
      <c r="E1898" s="590"/>
      <c r="F1898" s="527" t="s">
        <v>499</v>
      </c>
      <c r="G1898" s="528" t="s">
        <v>500</v>
      </c>
      <c r="H1898" s="529" t="s">
        <v>501</v>
      </c>
      <c r="I1898" s="614"/>
      <c r="J1898" s="681"/>
    </row>
    <row r="1899" spans="1:10" s="671" customFormat="1">
      <c r="A1899" s="623">
        <v>1600</v>
      </c>
      <c r="B1899" s="658" t="s">
        <v>1889</v>
      </c>
      <c r="C1899" s="591"/>
      <c r="D1899" s="592"/>
      <c r="E1899" s="677" t="s">
        <v>476</v>
      </c>
      <c r="F1899" s="679">
        <v>1</v>
      </c>
      <c r="G1899" s="535">
        <v>5</v>
      </c>
      <c r="H1899" s="593">
        <f t="shared" ref="H1899:H1905" si="13">ROUND(F1899*G1899,4)</f>
        <v>5</v>
      </c>
      <c r="I1899" s="614"/>
      <c r="J1899" s="681"/>
    </row>
    <row r="1900" spans="1:10" s="671" customFormat="1">
      <c r="A1900" s="623">
        <v>1600</v>
      </c>
      <c r="B1900" s="658" t="s">
        <v>1890</v>
      </c>
      <c r="C1900" s="591"/>
      <c r="D1900" s="592"/>
      <c r="E1900" s="677" t="s">
        <v>1672</v>
      </c>
      <c r="F1900" s="679">
        <v>0.15</v>
      </c>
      <c r="G1900" s="535">
        <v>35</v>
      </c>
      <c r="H1900" s="593">
        <f t="shared" si="13"/>
        <v>5.25</v>
      </c>
      <c r="I1900" s="614"/>
      <c r="J1900" s="681"/>
    </row>
    <row r="1901" spans="1:10" s="671" customFormat="1">
      <c r="A1901" s="623">
        <v>505</v>
      </c>
      <c r="B1901" s="658" t="str">
        <f>INDEX(MATERIALES!$D$5:$D$1604,A1901)</f>
        <v>Cerradura  principal de pomo</v>
      </c>
      <c r="C1901" s="591"/>
      <c r="D1901" s="592"/>
      <c r="E1901" s="677" t="str">
        <f>INDEX([2]MATERIALES!$E$5:$E$1604,A1901)</f>
        <v>u.</v>
      </c>
      <c r="F1901" s="679">
        <v>1</v>
      </c>
      <c r="G1901" s="535">
        <v>20</v>
      </c>
      <c r="H1901" s="593">
        <f t="shared" si="13"/>
        <v>20</v>
      </c>
      <c r="I1901" s="614"/>
      <c r="J1901" s="681"/>
    </row>
    <row r="1902" spans="1:10" s="671" customFormat="1">
      <c r="A1902" s="623">
        <v>1600</v>
      </c>
      <c r="B1902" s="658"/>
      <c r="C1902" s="591"/>
      <c r="D1902" s="592"/>
      <c r="E1902" s="677"/>
      <c r="F1902" s="679"/>
      <c r="G1902" s="535"/>
      <c r="H1902" s="593"/>
      <c r="I1902" s="614"/>
      <c r="J1902" s="681"/>
    </row>
    <row r="1903" spans="1:10" s="671" customFormat="1">
      <c r="A1903" s="623">
        <v>1600</v>
      </c>
      <c r="B1903" s="658">
        <f>INDEX(MATERIALES!$D$5:$D$1604,A1903)</f>
        <v>0</v>
      </c>
      <c r="C1903" s="591"/>
      <c r="D1903" s="592"/>
      <c r="E1903" s="677">
        <f>INDEX([2]MATERIALES!$E$5:$E$1604,A1903)</f>
        <v>0</v>
      </c>
      <c r="F1903" s="679"/>
      <c r="G1903" s="535">
        <f>INDEX([2]MATERIALES!$F$5:$F$1604,A1903)</f>
        <v>0</v>
      </c>
      <c r="H1903" s="593">
        <f t="shared" si="13"/>
        <v>0</v>
      </c>
      <c r="I1903" s="614"/>
      <c r="J1903" s="681"/>
    </row>
    <row r="1904" spans="1:10" s="671" customFormat="1">
      <c r="A1904" s="623">
        <v>1600</v>
      </c>
      <c r="B1904" s="658">
        <f>INDEX(MATERIALES!$D$5:$D$1604,A1904)</f>
        <v>0</v>
      </c>
      <c r="C1904" s="591"/>
      <c r="D1904" s="592"/>
      <c r="E1904" s="677">
        <f>INDEX([2]MATERIALES!$E$5:$E$1604,A1904)</f>
        <v>0</v>
      </c>
      <c r="F1904" s="679"/>
      <c r="G1904" s="535">
        <f>INDEX([2]MATERIALES!$F$5:$F$1604,A1904)</f>
        <v>0</v>
      </c>
      <c r="H1904" s="593">
        <f t="shared" si="13"/>
        <v>0</v>
      </c>
      <c r="I1904" s="614"/>
      <c r="J1904" s="681"/>
    </row>
    <row r="1905" spans="1:10" s="671" customFormat="1">
      <c r="A1905" s="623">
        <v>1600</v>
      </c>
      <c r="B1905" s="658">
        <f>INDEX(MATERIALES!$D$5:$D$1604,A1905)</f>
        <v>0</v>
      </c>
      <c r="C1905" s="591"/>
      <c r="D1905" s="592"/>
      <c r="E1905" s="677">
        <f>INDEX([2]MATERIALES!$E$5:$E$1604,A1905)</f>
        <v>0</v>
      </c>
      <c r="F1905" s="679"/>
      <c r="G1905" s="535">
        <f>INDEX([2]MATERIALES!$F$5:$F$1604,A1905)</f>
        <v>0</v>
      </c>
      <c r="H1905" s="593">
        <f t="shared" si="13"/>
        <v>0</v>
      </c>
      <c r="I1905" s="614"/>
      <c r="J1905" s="681"/>
    </row>
    <row r="1906" spans="1:10" s="671" customFormat="1">
      <c r="A1906" s="623">
        <v>1600</v>
      </c>
      <c r="B1906" s="658">
        <f>INDEX(MATERIALES!$D$5:$D$1604,A1906)</f>
        <v>0</v>
      </c>
      <c r="C1906" s="591"/>
      <c r="D1906" s="592"/>
      <c r="E1906" s="677">
        <f>INDEX([2]MATERIALES!$E$5:$E$1604,A1906)</f>
        <v>0</v>
      </c>
      <c r="F1906" s="679"/>
      <c r="G1906" s="535">
        <f>INDEX([2]MATERIALES!$F$5:$F$1604,A1906)</f>
        <v>0</v>
      </c>
      <c r="H1906" s="593">
        <f>ROUND(F1906*G1906,3)</f>
        <v>0</v>
      </c>
      <c r="I1906" s="614"/>
      <c r="J1906" s="681"/>
    </row>
    <row r="1907" spans="1:10" s="671" customFormat="1">
      <c r="A1907" s="676"/>
      <c r="B1907" s="571" t="s">
        <v>1349</v>
      </c>
      <c r="C1907" s="796"/>
      <c r="D1907" s="594">
        <v>0</v>
      </c>
      <c r="E1907" s="677"/>
      <c r="F1907" s="672"/>
      <c r="G1907" s="536">
        <v>0</v>
      </c>
      <c r="H1907" s="572">
        <f>ROUND(SUM(H1899:H1906),4)</f>
        <v>30.25</v>
      </c>
      <c r="I1907" s="614"/>
      <c r="J1907" s="681"/>
    </row>
    <row r="1908" spans="1:10" s="671" customFormat="1">
      <c r="A1908" s="676"/>
      <c r="B1908" s="573" t="s">
        <v>494</v>
      </c>
      <c r="C1908" s="587"/>
      <c r="D1908" s="588"/>
      <c r="E1908" s="576"/>
      <c r="F1908" s="577"/>
      <c r="G1908" s="578"/>
      <c r="H1908" s="579"/>
      <c r="I1908" s="614"/>
      <c r="J1908" s="681"/>
    </row>
    <row r="1909" spans="1:10" s="671" customFormat="1">
      <c r="A1909" s="676"/>
      <c r="B1909" s="580" t="s">
        <v>1133</v>
      </c>
      <c r="C1909" s="581"/>
      <c r="D1909" s="649"/>
      <c r="E1909" s="582" t="s">
        <v>1600</v>
      </c>
      <c r="F1909" s="582" t="s">
        <v>1302</v>
      </c>
      <c r="G1909" s="582" t="s">
        <v>1596</v>
      </c>
      <c r="H1909" s="585" t="s">
        <v>1485</v>
      </c>
      <c r="I1909" s="614"/>
      <c r="J1909" s="681"/>
    </row>
    <row r="1910" spans="1:10" s="671" customFormat="1">
      <c r="A1910" s="676"/>
      <c r="B1910" s="566"/>
      <c r="C1910" s="567"/>
      <c r="D1910" s="589"/>
      <c r="E1910" s="595"/>
      <c r="F1910" s="539" t="s">
        <v>499</v>
      </c>
      <c r="G1910" s="526" t="s">
        <v>500</v>
      </c>
      <c r="H1910" s="529" t="s">
        <v>501</v>
      </c>
      <c r="I1910" s="614"/>
      <c r="J1910" s="681"/>
    </row>
    <row r="1911" spans="1:10" s="671" customFormat="1">
      <c r="A1911" s="676">
        <v>20</v>
      </c>
      <c r="B1911" s="540">
        <f>INDEX('MANO DE OBRA'!$C$41:$C$60,A1911)</f>
        <v>0</v>
      </c>
      <c r="C1911" s="521"/>
      <c r="D1911" s="541"/>
      <c r="E1911" s="531">
        <f>INDEX('MANO DE OBRA'!$B$41:$B$60,A1911)</f>
        <v>0</v>
      </c>
      <c r="F1911" s="542"/>
      <c r="G1911" s="542">
        <f>INDEX('MANO DE OBRA'!$F$41:$F$60,A1911)</f>
        <v>0</v>
      </c>
      <c r="H1911" s="460">
        <f>F1911*G1911</f>
        <v>0</v>
      </c>
      <c r="I1911" s="614"/>
      <c r="J1911" s="681"/>
    </row>
    <row r="1912" spans="1:10" s="671" customFormat="1">
      <c r="A1912" s="676">
        <v>20</v>
      </c>
      <c r="B1912" s="540">
        <f>INDEX('MANO DE OBRA'!$C$41:$C$60,A1912)</f>
        <v>0</v>
      </c>
      <c r="C1912" s="521"/>
      <c r="D1912" s="541"/>
      <c r="E1912" s="531">
        <f>INDEX('MANO DE OBRA'!$B$41:$B$60,A1912)</f>
        <v>0</v>
      </c>
      <c r="F1912" s="542"/>
      <c r="G1912" s="542">
        <f>INDEX('MANO DE OBRA'!$F$41:$F$60,A1912)</f>
        <v>0</v>
      </c>
      <c r="H1912" s="543">
        <f>ROUND(F1912*G1912,3)</f>
        <v>0</v>
      </c>
      <c r="I1912" s="614"/>
      <c r="J1912" s="681"/>
    </row>
    <row r="1913" spans="1:10" s="671" customFormat="1">
      <c r="A1913" s="676">
        <v>20</v>
      </c>
      <c r="B1913" s="540">
        <f>INDEX('MANO DE OBRA'!$C$41:$C$60,A1913)</f>
        <v>0</v>
      </c>
      <c r="C1913" s="521"/>
      <c r="D1913" s="541"/>
      <c r="E1913" s="531">
        <f>INDEX('MANO DE OBRA'!$B$41:$B$60,A1913)</f>
        <v>0</v>
      </c>
      <c r="F1913" s="542"/>
      <c r="G1913" s="542">
        <f>INDEX('MANO DE OBRA'!$F$41:$F$60,A1913)</f>
        <v>0</v>
      </c>
      <c r="H1913" s="543">
        <f>ROUND(F1913*G1913,3)</f>
        <v>0</v>
      </c>
      <c r="I1913" s="614"/>
      <c r="J1913" s="681"/>
    </row>
    <row r="1914" spans="1:10" s="671" customFormat="1">
      <c r="A1914" s="680"/>
      <c r="B1914" s="571" t="s">
        <v>1350</v>
      </c>
      <c r="C1914" s="597"/>
      <c r="D1914" s="659"/>
      <c r="E1914" s="598"/>
      <c r="F1914" s="599"/>
      <c r="G1914" s="590"/>
      <c r="H1914" s="572">
        <f>ROUND(SUM(H1911:H1913),4)</f>
        <v>0</v>
      </c>
      <c r="I1914" s="614"/>
      <c r="J1914" s="681"/>
    </row>
    <row r="1915" spans="1:10" s="671" customFormat="1">
      <c r="A1915" s="680"/>
      <c r="B1915" s="554"/>
      <c r="C1915" s="554"/>
      <c r="D1915" s="596"/>
      <c r="E1915" s="600" t="s">
        <v>495</v>
      </c>
      <c r="F1915" s="601"/>
      <c r="G1915" s="601"/>
      <c r="H1915" s="602">
        <f>ROUND(SUM(H1914,H1907,H1895,H1884),4)</f>
        <v>50</v>
      </c>
      <c r="I1915" s="614"/>
      <c r="J1915" s="681"/>
    </row>
    <row r="1916" spans="1:10" s="671" customFormat="1">
      <c r="A1916" s="680"/>
      <c r="B1916" s="554"/>
      <c r="C1916" s="554"/>
      <c r="D1916" s="596"/>
      <c r="E1916" s="603" t="s">
        <v>177</v>
      </c>
      <c r="F1916" s="604"/>
      <c r="G1916" s="660">
        <f>(FORMATO!$C$37)</f>
        <v>0.2</v>
      </c>
      <c r="H1916" s="602">
        <f>ROUND(H1915*G1916,4)</f>
        <v>10</v>
      </c>
      <c r="I1916" s="614"/>
      <c r="J1916" s="681"/>
    </row>
    <row r="1917" spans="1:10" s="671" customFormat="1">
      <c r="A1917" s="680"/>
      <c r="B1917" s="554"/>
      <c r="C1917" s="554"/>
      <c r="D1917" s="596"/>
      <c r="E1917" s="603" t="s">
        <v>178</v>
      </c>
      <c r="F1917" s="604"/>
      <c r="G1917" s="605"/>
      <c r="H1917" s="606"/>
      <c r="I1917" s="614"/>
      <c r="J1917" s="681"/>
    </row>
    <row r="1918" spans="1:10" s="671" customFormat="1">
      <c r="A1918" s="680"/>
      <c r="B1918" s="554"/>
      <c r="C1918" s="554"/>
      <c r="D1918" s="596"/>
      <c r="E1918" s="603" t="s">
        <v>496</v>
      </c>
      <c r="F1918" s="607"/>
      <c r="G1918" s="607"/>
      <c r="H1918" s="606">
        <f>ROUND(SUM(H1915:H1916),4)</f>
        <v>60</v>
      </c>
      <c r="I1918" s="614"/>
      <c r="J1918" s="681"/>
    </row>
    <row r="1919" spans="1:10" s="671" customFormat="1" ht="16.2" thickBot="1">
      <c r="A1919" s="680"/>
      <c r="B1919" s="796" t="str">
        <f>(FORMATO!$C$8)</f>
        <v>PAJAN, AGOSTO DE 2025</v>
      </c>
      <c r="C1919" s="554"/>
      <c r="D1919" s="596"/>
      <c r="E1919" s="544" t="str">
        <f>+FORMATO!$J$18</f>
        <v>PRECIO SIN IVA</v>
      </c>
      <c r="F1919" s="545"/>
      <c r="G1919" s="545" t="s">
        <v>504</v>
      </c>
      <c r="H1919" s="613">
        <f>ROUND(H1918,2)</f>
        <v>60</v>
      </c>
      <c r="I1919" s="614"/>
      <c r="J1919" s="681"/>
    </row>
    <row r="1920" spans="1:10" s="671" customFormat="1" ht="16.2" thickTop="1">
      <c r="A1920" s="680"/>
      <c r="B1920" s="796"/>
      <c r="C1920" s="554"/>
      <c r="D1920" s="666"/>
      <c r="E1920" s="664"/>
      <c r="F1920" s="663"/>
      <c r="G1920" s="663"/>
      <c r="H1920" s="665"/>
      <c r="I1920" s="614"/>
      <c r="J1920" s="681"/>
    </row>
    <row r="1921" spans="1:10" s="671" customFormat="1" ht="15.6">
      <c r="A1921" s="680"/>
      <c r="B1921" s="796"/>
      <c r="C1921" s="554"/>
      <c r="D1921" s="666"/>
      <c r="E1921" s="664"/>
      <c r="F1921" s="663"/>
      <c r="G1921" s="663"/>
      <c r="H1921" s="665"/>
      <c r="I1921" s="614"/>
      <c r="J1921" s="681"/>
    </row>
    <row r="1922" spans="1:10" s="671" customFormat="1">
      <c r="A1922" s="546"/>
      <c r="B1922" s="796"/>
      <c r="C1922" s="653"/>
      <c r="D1922" s="654"/>
      <c r="E1922" s="655"/>
      <c r="F1922" s="655"/>
      <c r="G1922" s="655"/>
      <c r="H1922" s="611"/>
      <c r="I1922" s="614"/>
      <c r="J1922" s="641"/>
    </row>
    <row r="1923" spans="1:10" s="671" customFormat="1">
      <c r="A1923" s="546"/>
      <c r="B1923" s="870"/>
      <c r="C1923" s="870"/>
      <c r="D1923" s="870"/>
      <c r="E1923" s="870"/>
      <c r="F1923" s="870"/>
      <c r="G1923" s="870"/>
      <c r="H1923" s="870"/>
      <c r="I1923" s="614"/>
      <c r="J1923" s="681"/>
    </row>
    <row r="1924" spans="1:10" s="671" customFormat="1">
      <c r="A1924" s="553"/>
      <c r="B1924" s="517"/>
      <c r="C1924" s="517"/>
      <c r="D1924" s="520"/>
      <c r="E1924" s="517"/>
      <c r="F1924" s="517"/>
      <c r="G1924" s="517"/>
      <c r="H1924" s="518"/>
      <c r="I1924" s="614"/>
      <c r="J1924" s="681"/>
    </row>
    <row r="1925" spans="1:10" s="681" customFormat="1" ht="17.399999999999999">
      <c r="A1925" s="680"/>
      <c r="B1925" s="680"/>
      <c r="C1925" s="871" t="s">
        <v>1891</v>
      </c>
      <c r="D1925" s="871"/>
      <c r="E1925" s="871"/>
      <c r="F1925" s="871"/>
      <c r="G1925" s="871"/>
      <c r="H1925" s="680"/>
      <c r="I1925" s="669"/>
    </row>
    <row r="1926" spans="1:10" s="671" customFormat="1" ht="17.399999999999999">
      <c r="A1926" s="680"/>
      <c r="B1926" s="554"/>
      <c r="C1926" s="872" t="s">
        <v>1892</v>
      </c>
      <c r="D1926" s="872"/>
      <c r="E1926" s="872"/>
      <c r="F1926" s="872"/>
      <c r="G1926" s="872"/>
      <c r="H1926" s="680"/>
      <c r="I1926" s="614"/>
      <c r="J1926" s="681"/>
    </row>
    <row r="1927" spans="1:10" s="671" customFormat="1" ht="14.4">
      <c r="A1927" s="680"/>
      <c r="B1927" s="554"/>
      <c r="C1927" s="873"/>
      <c r="D1927" s="873"/>
      <c r="E1927" s="873"/>
      <c r="F1927" s="873"/>
      <c r="G1927" s="873"/>
      <c r="H1927" s="680"/>
      <c r="I1927" s="614"/>
      <c r="J1927" s="681"/>
    </row>
    <row r="1928" spans="1:10" s="671" customFormat="1" ht="13.8" thickBot="1">
      <c r="A1928" s="680"/>
      <c r="B1928" s="554"/>
      <c r="C1928" s="554"/>
      <c r="D1928" s="649"/>
      <c r="E1928" s="554"/>
      <c r="F1928" s="554"/>
      <c r="G1928" s="554"/>
      <c r="H1928" s="680"/>
      <c r="I1928" s="614"/>
      <c r="J1928" s="681"/>
    </row>
    <row r="1929" spans="1:10" s="671" customFormat="1" ht="13.8" thickBot="1">
      <c r="A1929" s="680"/>
      <c r="B1929" s="796"/>
      <c r="C1929" s="874" t="str">
        <f>+FORMATO!$J$13</f>
        <v>ANÁLISIS DE PRECIOS UNITARIOS</v>
      </c>
      <c r="D1929" s="875" t="s">
        <v>687</v>
      </c>
      <c r="E1929" s="875"/>
      <c r="F1929" s="875"/>
      <c r="G1929" s="675" t="str">
        <f>+FORMATO!$J$14</f>
        <v>ITEM</v>
      </c>
      <c r="H1929" s="716">
        <f>+PRESUPUESTO!A47</f>
        <v>34</v>
      </c>
      <c r="I1929" s="614"/>
      <c r="J1929" s="681"/>
    </row>
    <row r="1930" spans="1:10" s="671" customFormat="1">
      <c r="A1930" s="522"/>
      <c r="B1930" s="673" t="str">
        <f>FORMATO!$B$4</f>
        <v>RUBRO:</v>
      </c>
      <c r="C1930" s="876" t="str">
        <f>+PRESUPUESTO!B47</f>
        <v>ESTRUCTURA DE HORMIGÓN ARMADO F´C 210KG/CM2 E=10CM PARA TANQUE ELEVADO (INCLUYE ELEVACIÓN DE DADO DE HORMIGÓN)</v>
      </c>
      <c r="D1930" s="877"/>
      <c r="E1930" s="877"/>
      <c r="F1930" s="877"/>
      <c r="G1930" s="675" t="str">
        <f>+FORMATO!$J$15</f>
        <v>UNIDAD</v>
      </c>
      <c r="H1930" s="674" t="str">
        <f>+PRESUPUESTO!C47</f>
        <v>U</v>
      </c>
      <c r="I1930" s="614"/>
      <c r="J1930" s="681"/>
    </row>
    <row r="1931" spans="1:10" s="671" customFormat="1">
      <c r="A1931" s="522"/>
      <c r="B1931" s="673" t="str">
        <f>FORMATO!$B$5</f>
        <v>ELABORADO:</v>
      </c>
      <c r="C1931" s="796">
        <f>(FORMATO!$C$5)</f>
        <v>0</v>
      </c>
      <c r="D1931" s="656"/>
      <c r="E1931" s="657"/>
      <c r="F1931" s="657"/>
      <c r="G1931" s="675" t="str">
        <f>+FORMATO!$J$16</f>
        <v>REND.</v>
      </c>
      <c r="H1931" s="642">
        <f>+ROUND(8/1.3053,4)</f>
        <v>6.1288999999999998</v>
      </c>
      <c r="I1931" s="614"/>
      <c r="J1931" s="681"/>
    </row>
    <row r="1932" spans="1:10" s="671" customFormat="1">
      <c r="A1932" s="525"/>
      <c r="B1932" s="673" t="str">
        <f>FORMATO!$B$9</f>
        <v xml:space="preserve">PROYECTO: </v>
      </c>
      <c r="C1932" s="878" t="str">
        <f>+$C$785</f>
        <v>MANTENIMIENTO INTEGRAL DE LA COMPAÑIA DE CUERPO DE BOMBERO CASCOL PERTENECIENTE AL CANTON PAJAN</v>
      </c>
      <c r="D1932" s="879"/>
      <c r="E1932" s="879"/>
      <c r="F1932" s="879"/>
      <c r="G1932" s="879"/>
      <c r="H1932" s="879"/>
      <c r="I1932" s="622">
        <f>+H1981</f>
        <v>680</v>
      </c>
      <c r="J1932" s="641"/>
    </row>
    <row r="1933" spans="1:10" s="671" customFormat="1" ht="13.8" thickBot="1">
      <c r="A1933" s="522"/>
      <c r="B1933" s="555" t="s">
        <v>689</v>
      </c>
      <c r="C1933" s="555"/>
      <c r="D1933" s="556"/>
      <c r="E1933" s="557"/>
      <c r="F1933" s="558"/>
      <c r="G1933" s="558"/>
      <c r="H1933" s="559"/>
      <c r="I1933" s="614"/>
      <c r="J1933" s="681"/>
    </row>
    <row r="1934" spans="1:10" s="671" customFormat="1" ht="13.8" thickTop="1">
      <c r="A1934" s="522"/>
      <c r="B1934" s="560" t="s">
        <v>1133</v>
      </c>
      <c r="C1934" s="767"/>
      <c r="D1934" s="562" t="s">
        <v>1302</v>
      </c>
      <c r="E1934" s="563" t="s">
        <v>1596</v>
      </c>
      <c r="F1934" s="678" t="s">
        <v>1597</v>
      </c>
      <c r="G1934" s="564" t="s">
        <v>1598</v>
      </c>
      <c r="H1934" s="565" t="s">
        <v>1485</v>
      </c>
      <c r="I1934" s="614"/>
      <c r="J1934" s="640"/>
    </row>
    <row r="1935" spans="1:10" s="671" customFormat="1">
      <c r="A1935" s="522"/>
      <c r="B1935" s="566"/>
      <c r="C1935" s="567"/>
      <c r="D1935" s="526" t="s">
        <v>499</v>
      </c>
      <c r="E1935" s="527" t="s">
        <v>500</v>
      </c>
      <c r="F1935" s="528" t="s">
        <v>501</v>
      </c>
      <c r="G1935" s="528" t="s">
        <v>1599</v>
      </c>
      <c r="H1935" s="529" t="s">
        <v>502</v>
      </c>
      <c r="I1935" s="614"/>
      <c r="J1935" s="681"/>
    </row>
    <row r="1936" spans="1:10" s="671" customFormat="1">
      <c r="A1936" s="676">
        <v>1600</v>
      </c>
      <c r="B1936" s="568" t="s">
        <v>1632</v>
      </c>
      <c r="C1936" s="796"/>
      <c r="D1936" s="645"/>
      <c r="E1936" s="535"/>
      <c r="F1936" s="672"/>
      <c r="G1936" s="533"/>
      <c r="H1936" s="569">
        <f>ROUND(H1951*0.05,3)</f>
        <v>11.872</v>
      </c>
      <c r="I1936" s="614"/>
      <c r="J1936" s="681"/>
    </row>
    <row r="1937" spans="1:15" s="671" customFormat="1">
      <c r="A1937" s="676">
        <v>1449</v>
      </c>
      <c r="B1937" s="530" t="str">
        <f>INDEX(MATERIALES!$D$5:$D$1604,A1937)</f>
        <v>Concretera de 1 Saco</v>
      </c>
      <c r="C1937" s="521"/>
      <c r="D1937" s="531">
        <v>1</v>
      </c>
      <c r="E1937" s="532">
        <f>INDEX(MATERIALES!$F$5:$F$1604,A1937)</f>
        <v>3.75</v>
      </c>
      <c r="F1937" s="459">
        <f>ROUND(E1937*D1937,3)</f>
        <v>3.75</v>
      </c>
      <c r="G1937" s="535">
        <f>+H1931</f>
        <v>6.1288999999999998</v>
      </c>
      <c r="H1937" s="534">
        <f>ROUND(F1937*G1937,4)</f>
        <v>22.9834</v>
      </c>
      <c r="I1937" s="614"/>
      <c r="J1937" s="681"/>
    </row>
    <row r="1938" spans="1:15" s="671" customFormat="1">
      <c r="A1938" s="676">
        <v>1600</v>
      </c>
      <c r="B1938" s="530">
        <f>INDEX(MATERIALES!$D$5:$D$1604,A1938)</f>
        <v>0</v>
      </c>
      <c r="C1938" s="521"/>
      <c r="D1938" s="531"/>
      <c r="E1938" s="532">
        <f>INDEX(MATERIALES!$F$5:$F$1604,A1938)</f>
        <v>0</v>
      </c>
      <c r="F1938" s="459">
        <f>ROUND(E1938*D1938,3)</f>
        <v>0</v>
      </c>
      <c r="G1938" s="535"/>
      <c r="H1938" s="570">
        <f>ROUND(F1938*G1938,3)</f>
        <v>0</v>
      </c>
      <c r="I1938" s="614"/>
      <c r="J1938" s="681"/>
    </row>
    <row r="1939" spans="1:15" s="671" customFormat="1">
      <c r="A1939" s="676">
        <v>1600</v>
      </c>
      <c r="B1939" s="530">
        <f>INDEX(MATERIALES!$D$5:$D$1604,A1939)</f>
        <v>0</v>
      </c>
      <c r="C1939" s="521"/>
      <c r="D1939" s="531"/>
      <c r="E1939" s="532">
        <f>INDEX(MATERIALES!$F$5:$F$1604,A1939)</f>
        <v>0</v>
      </c>
      <c r="F1939" s="459">
        <f>ROUND(E1939*D1939,3)</f>
        <v>0</v>
      </c>
      <c r="G1939" s="535"/>
      <c r="H1939" s="570">
        <f>ROUND(F1939*G1939,3)</f>
        <v>0</v>
      </c>
      <c r="I1939" s="614"/>
      <c r="J1939" s="681"/>
    </row>
    <row r="1940" spans="1:15" s="671" customFormat="1">
      <c r="A1940" s="676">
        <v>1600</v>
      </c>
      <c r="B1940" s="571" t="s">
        <v>1348</v>
      </c>
      <c r="C1940" s="796"/>
      <c r="D1940" s="645">
        <v>0</v>
      </c>
      <c r="E1940" s="535"/>
      <c r="F1940" s="672">
        <f>ROUND(E1940*D1940,3)</f>
        <v>0</v>
      </c>
      <c r="G1940" s="536">
        <v>0</v>
      </c>
      <c r="H1940" s="572">
        <f>ROUND(SUM(H1936:H1939),4)</f>
        <v>34.855400000000003</v>
      </c>
      <c r="I1940" s="614"/>
      <c r="J1940" s="681"/>
    </row>
    <row r="1941" spans="1:15" s="671" customFormat="1">
      <c r="A1941" s="676"/>
      <c r="B1941" s="573" t="s">
        <v>1135</v>
      </c>
      <c r="C1941" s="574"/>
      <c r="D1941" s="575"/>
      <c r="E1941" s="576"/>
      <c r="F1941" s="577"/>
      <c r="G1941" s="578"/>
      <c r="H1941" s="579"/>
      <c r="I1941" s="614"/>
      <c r="J1941" s="681"/>
    </row>
    <row r="1942" spans="1:15" s="671" customFormat="1">
      <c r="A1942" s="676"/>
      <c r="B1942" s="580" t="s">
        <v>1133</v>
      </c>
      <c r="C1942" s="581"/>
      <c r="D1942" s="582" t="s">
        <v>1302</v>
      </c>
      <c r="E1942" s="583" t="s">
        <v>961</v>
      </c>
      <c r="F1942" s="583" t="s">
        <v>1597</v>
      </c>
      <c r="G1942" s="584" t="s">
        <v>1598</v>
      </c>
      <c r="H1942" s="585" t="s">
        <v>1485</v>
      </c>
      <c r="I1942" s="614"/>
      <c r="J1942" s="681"/>
    </row>
    <row r="1943" spans="1:15" s="671" customFormat="1">
      <c r="A1943" s="676"/>
      <c r="B1943" s="566"/>
      <c r="C1943" s="567"/>
      <c r="D1943" s="526" t="s">
        <v>499</v>
      </c>
      <c r="E1943" s="528" t="s">
        <v>500</v>
      </c>
      <c r="F1943" s="528" t="s">
        <v>501</v>
      </c>
      <c r="G1943" s="528" t="s">
        <v>1599</v>
      </c>
      <c r="H1943" s="529" t="s">
        <v>502</v>
      </c>
      <c r="I1943" s="614"/>
      <c r="J1943" s="681"/>
    </row>
    <row r="1944" spans="1:15" s="671" customFormat="1">
      <c r="A1944" s="676">
        <v>1</v>
      </c>
      <c r="B1944" s="568" t="str">
        <f>INDEX('[2]MANO DE OBRA'!$C$5:$C$38,A1944)</f>
        <v>Peon  (estr.ocp. E2)</v>
      </c>
      <c r="C1944" s="586"/>
      <c r="D1944" s="646">
        <v>5</v>
      </c>
      <c r="E1944" s="537">
        <f>INDEX('MANO DE OBRA'!$F$5:$F$38,A1944)</f>
        <v>4.2300000000000004</v>
      </c>
      <c r="F1944" s="616">
        <f t="shared" ref="F1944:F1950" si="14">ROUND(E1944*D1944,4)</f>
        <v>21.15</v>
      </c>
      <c r="G1944" s="538">
        <f>+H1931</f>
        <v>6.1288999999999998</v>
      </c>
      <c r="H1944" s="569">
        <f>ROUND(F1944*G1944,3)</f>
        <v>129.626</v>
      </c>
      <c r="I1944" s="614"/>
      <c r="J1944" s="681"/>
    </row>
    <row r="1945" spans="1:15" s="671" customFormat="1">
      <c r="A1945" s="676">
        <v>3</v>
      </c>
      <c r="B1945" s="568" t="str">
        <f>INDEX('[2]MANO DE OBRA'!$C$5:$C$38,A1945)</f>
        <v>Albañil  (estr.ocp. D2) cat III</v>
      </c>
      <c r="C1945" s="586"/>
      <c r="D1945" s="646">
        <v>1</v>
      </c>
      <c r="E1945" s="532">
        <f>INDEX('MANO DE OBRA'!$F$5:$F$38,A1945)</f>
        <v>4.28</v>
      </c>
      <c r="F1945" s="616">
        <f t="shared" si="14"/>
        <v>4.28</v>
      </c>
      <c r="G1945" s="535">
        <f>H1931</f>
        <v>6.1288999999999998</v>
      </c>
      <c r="H1945" s="569">
        <f>ROUND(F1945*G1945,3)</f>
        <v>26.231999999999999</v>
      </c>
      <c r="I1945" s="614"/>
      <c r="J1945" s="681"/>
    </row>
    <row r="1946" spans="1:15" s="671" customFormat="1">
      <c r="A1946" s="676">
        <v>4</v>
      </c>
      <c r="B1946" s="568" t="str">
        <f>INDEX('[2]MANO DE OBRA'!$C$5:$C$38,A1946)</f>
        <v>Carpintero  (estr.ocp. D2) cat III</v>
      </c>
      <c r="C1946" s="586"/>
      <c r="D1946" s="646">
        <v>1</v>
      </c>
      <c r="E1946" s="532">
        <f>INDEX('MANO DE OBRA'!$F$5:$F$38,A1946)</f>
        <v>4.28</v>
      </c>
      <c r="F1946" s="616">
        <f t="shared" si="14"/>
        <v>4.28</v>
      </c>
      <c r="G1946" s="535">
        <f>+G1945</f>
        <v>6.1288999999999998</v>
      </c>
      <c r="H1946" s="569">
        <f>ROUND(F1946*G1946,3)</f>
        <v>26.231999999999999</v>
      </c>
      <c r="I1946" s="614"/>
      <c r="J1946" s="681"/>
    </row>
    <row r="1947" spans="1:15" s="671" customFormat="1">
      <c r="A1947" s="676">
        <v>11</v>
      </c>
      <c r="B1947" s="568" t="str">
        <f>INDEX('[2]MANO DE OBRA'!$C$5:$C$38,A1947)</f>
        <v>Maestro   (estr.ocp. C1)</v>
      </c>
      <c r="C1947" s="586"/>
      <c r="D1947" s="646">
        <v>1</v>
      </c>
      <c r="E1947" s="532">
        <f>INDEX('MANO DE OBRA'!$F$5:$F$38,A1947)</f>
        <v>4.75</v>
      </c>
      <c r="F1947" s="616">
        <f t="shared" si="14"/>
        <v>4.75</v>
      </c>
      <c r="G1947" s="535">
        <f>+G1945</f>
        <v>6.1288999999999998</v>
      </c>
      <c r="H1947" s="569">
        <f>ROUND(F1947*G1947,3)</f>
        <v>29.111999999999998</v>
      </c>
      <c r="I1947" s="614"/>
      <c r="J1947" s="681"/>
    </row>
    <row r="1948" spans="1:15" s="671" customFormat="1">
      <c r="A1948" s="676">
        <v>5</v>
      </c>
      <c r="B1948" s="568" t="str">
        <f>INDEX('[2]MANO DE OBRA'!$C$5:$C$38,A1948)</f>
        <v>Fierrero  (estr.ocp. D2) cat III</v>
      </c>
      <c r="C1948" s="586"/>
      <c r="D1948" s="646">
        <v>1</v>
      </c>
      <c r="E1948" s="532">
        <f>INDEX('MANO DE OBRA'!$F$5:$F$38,A1948)</f>
        <v>4.28</v>
      </c>
      <c r="F1948" s="616">
        <f t="shared" si="14"/>
        <v>4.28</v>
      </c>
      <c r="G1948" s="535">
        <f>+G1946</f>
        <v>6.1288999999999998</v>
      </c>
      <c r="H1948" s="569">
        <f>ROUND(F1948*G1948,4)</f>
        <v>26.2317</v>
      </c>
      <c r="I1948" s="614"/>
      <c r="J1948" s="681"/>
    </row>
    <row r="1949" spans="1:15" s="671" customFormat="1">
      <c r="A1949" s="676">
        <v>34</v>
      </c>
      <c r="B1949" s="568">
        <f>INDEX('[2]MANO DE OBRA'!$C$5:$C$38,A1949)</f>
        <v>0</v>
      </c>
      <c r="C1949" s="586"/>
      <c r="D1949" s="646"/>
      <c r="E1949" s="532">
        <f>INDEX('MANO DE OBRA'!$F$5:$F$38,A1949)</f>
        <v>0</v>
      </c>
      <c r="F1949" s="616">
        <f t="shared" si="14"/>
        <v>0</v>
      </c>
      <c r="G1949" s="535"/>
      <c r="H1949" s="569">
        <f>ROUND(F1949*G1949,4)</f>
        <v>0</v>
      </c>
      <c r="I1949" s="614"/>
      <c r="J1949" s="681"/>
    </row>
    <row r="1950" spans="1:15" s="671" customFormat="1">
      <c r="A1950" s="676">
        <v>34</v>
      </c>
      <c r="B1950" s="568">
        <f>INDEX('[2]MANO DE OBRA'!$C$5:$C$38,A1950)</f>
        <v>0</v>
      </c>
      <c r="C1950" s="586"/>
      <c r="D1950" s="646"/>
      <c r="E1950" s="532">
        <f>INDEX('MANO DE OBRA'!$F$5:$F$38,A1950)</f>
        <v>0</v>
      </c>
      <c r="F1950" s="616">
        <f t="shared" si="14"/>
        <v>0</v>
      </c>
      <c r="G1950" s="535"/>
      <c r="H1950" s="569">
        <f>ROUND(F1950*G1950,4)</f>
        <v>0</v>
      </c>
      <c r="I1950" s="614"/>
      <c r="J1950" s="681"/>
    </row>
    <row r="1951" spans="1:15" s="671" customFormat="1">
      <c r="A1951" s="676">
        <v>34</v>
      </c>
      <c r="B1951" s="571" t="s">
        <v>1202</v>
      </c>
      <c r="C1951" s="796"/>
      <c r="D1951" s="617">
        <v>0</v>
      </c>
      <c r="E1951" s="536"/>
      <c r="F1951" s="616">
        <f>ROUND(E1951*D1951,3)</f>
        <v>0</v>
      </c>
      <c r="G1951" s="536">
        <v>0</v>
      </c>
      <c r="H1951" s="572">
        <f>ROUND(SUM(H1944:H1950),4)</f>
        <v>237.43369999999999</v>
      </c>
      <c r="I1951" s="614"/>
      <c r="J1951" s="681"/>
    </row>
    <row r="1952" spans="1:15" s="671" customFormat="1">
      <c r="A1952" s="676"/>
      <c r="B1952" s="573" t="s">
        <v>493</v>
      </c>
      <c r="C1952" s="587"/>
      <c r="D1952" s="588"/>
      <c r="E1952" s="576"/>
      <c r="F1952" s="577"/>
      <c r="G1952" s="578"/>
      <c r="H1952" s="579"/>
      <c r="I1952" s="614"/>
      <c r="J1952" s="880" t="s">
        <v>1896</v>
      </c>
      <c r="K1952" s="880"/>
      <c r="L1952" s="880"/>
      <c r="N1952" s="831" t="s">
        <v>1898</v>
      </c>
      <c r="O1952" s="831"/>
    </row>
    <row r="1953" spans="1:16" s="671" customFormat="1">
      <c r="A1953" s="676"/>
      <c r="B1953" s="580" t="s">
        <v>1133</v>
      </c>
      <c r="C1953" s="581"/>
      <c r="D1953" s="649"/>
      <c r="E1953" s="583" t="s">
        <v>1600</v>
      </c>
      <c r="F1953" s="583" t="s">
        <v>1302</v>
      </c>
      <c r="G1953" s="583" t="s">
        <v>960</v>
      </c>
      <c r="H1953" s="585" t="s">
        <v>1485</v>
      </c>
      <c r="I1953" s="614"/>
      <c r="J1953" s="832" t="s">
        <v>499</v>
      </c>
      <c r="K1953" s="833" t="s">
        <v>500</v>
      </c>
      <c r="L1953" s="833" t="s">
        <v>507</v>
      </c>
      <c r="M1953" s="833" t="s">
        <v>480</v>
      </c>
    </row>
    <row r="1954" spans="1:16" s="671" customFormat="1">
      <c r="A1954" s="676"/>
      <c r="B1954" s="566"/>
      <c r="C1954" s="567"/>
      <c r="D1954" s="589"/>
      <c r="E1954" s="590"/>
      <c r="F1954" s="527" t="s">
        <v>499</v>
      </c>
      <c r="G1954" s="528" t="s">
        <v>500</v>
      </c>
      <c r="H1954" s="529" t="s">
        <v>501</v>
      </c>
      <c r="I1954" s="614"/>
      <c r="J1954" s="826">
        <v>1.2</v>
      </c>
      <c r="K1954" s="827">
        <v>1.2</v>
      </c>
      <c r="L1954" s="827">
        <v>0.15</v>
      </c>
      <c r="M1954" s="827">
        <f>+J1954*K1954*L1954</f>
        <v>0.216</v>
      </c>
      <c r="N1954" s="671">
        <f>+M1954*7</f>
        <v>1.512</v>
      </c>
    </row>
    <row r="1955" spans="1:16" s="671" customFormat="1">
      <c r="A1955" s="623">
        <v>282</v>
      </c>
      <c r="B1955" s="658" t="str">
        <f>INDEX(MATERIALES!$D$5:$D$1604,A1955)</f>
        <v>Cemento tipo I(50 Kg)</v>
      </c>
      <c r="C1955" s="591"/>
      <c r="D1955" s="592"/>
      <c r="E1955" s="677" t="str">
        <f>INDEX([2]MATERIALES!$E$5:$E$1604,A1955)</f>
        <v>kg</v>
      </c>
      <c r="F1955" s="679">
        <v>150</v>
      </c>
      <c r="G1955" s="535">
        <f>INDEX([2]MATERIALES!$F$5:$F$1604,A1955)</f>
        <v>0.15060000000000001</v>
      </c>
      <c r="H1955" s="593">
        <f>ROUND(F1955*G1955,4)</f>
        <v>22.59</v>
      </c>
      <c r="I1955" s="614"/>
      <c r="J1955" s="834" t="s">
        <v>1897</v>
      </c>
      <c r="K1955" s="827"/>
      <c r="L1955" s="827"/>
      <c r="M1955" s="827"/>
    </row>
    <row r="1956" spans="1:16" s="671" customFormat="1">
      <c r="A1956" s="623">
        <v>291</v>
      </c>
      <c r="B1956" s="658" t="str">
        <f>INDEX(MATERIALES!$D$5:$D$1604,A1956)</f>
        <v>Piedra # 3/4</v>
      </c>
      <c r="C1956" s="591"/>
      <c r="D1956" s="592"/>
      <c r="E1956" s="677" t="str">
        <f>INDEX([2]MATERIALES!$E$5:$E$1604,A1956)</f>
        <v>m3</v>
      </c>
      <c r="F1956" s="679">
        <v>0.8</v>
      </c>
      <c r="G1956" s="535">
        <f>INDEX([2]MATERIALES!$F$5:$F$1604,A1956)</f>
        <v>15.62</v>
      </c>
      <c r="H1956" s="593">
        <f t="shared" ref="H1956:H1963" si="15">ROUND(F1956*G1956,4)</f>
        <v>12.496</v>
      </c>
      <c r="I1956" s="614"/>
      <c r="J1956" s="826">
        <v>0.25</v>
      </c>
      <c r="K1956" s="827">
        <v>0.25</v>
      </c>
      <c r="L1956" s="827">
        <v>1.2</v>
      </c>
      <c r="M1956" s="827">
        <f>+J1956*K1956*L1956</f>
        <v>7.4999999999999997E-2</v>
      </c>
      <c r="N1956" s="671">
        <f>+M1956*7</f>
        <v>0.52500000000000002</v>
      </c>
      <c r="P1956" s="671">
        <f>1*0.612</f>
        <v>0.61199999999999999</v>
      </c>
    </row>
    <row r="1957" spans="1:16" s="671" customFormat="1">
      <c r="A1957" s="623">
        <v>295</v>
      </c>
      <c r="B1957" s="658" t="str">
        <f>INDEX(MATERIALES!$D$5:$D$1604,A1957)</f>
        <v>Arena gruesa</v>
      </c>
      <c r="C1957" s="591"/>
      <c r="D1957" s="592"/>
      <c r="E1957" s="677" t="str">
        <f>INDEX([2]MATERIALES!$E$5:$E$1604,A1957)</f>
        <v>m3</v>
      </c>
      <c r="F1957" s="679">
        <v>0.7</v>
      </c>
      <c r="G1957" s="535">
        <f>INDEX([2]MATERIALES!$F$5:$F$1604,A1957)</f>
        <v>11.25</v>
      </c>
      <c r="H1957" s="593">
        <f t="shared" si="15"/>
        <v>7.875</v>
      </c>
      <c r="I1957" s="614"/>
      <c r="J1957" s="681"/>
      <c r="N1957" s="831">
        <f>+N1954+N1956</f>
        <v>2.0369999999999999</v>
      </c>
      <c r="O1957" s="831"/>
      <c r="P1957" s="671">
        <f>+P1956*10</f>
        <v>6.12</v>
      </c>
    </row>
    <row r="1958" spans="1:16" s="671" customFormat="1">
      <c r="A1958" s="623">
        <v>296</v>
      </c>
      <c r="B1958" s="658" t="str">
        <f>INDEX(MATERIALES!$D$5:$D$1604,A1958)</f>
        <v>Agua(100 m3)</v>
      </c>
      <c r="C1958" s="591"/>
      <c r="D1958" s="592"/>
      <c r="E1958" s="677" t="str">
        <f>INDEX([2]MATERIALES!$E$5:$E$1604,A1958)</f>
        <v>m3</v>
      </c>
      <c r="F1958" s="679">
        <v>0.4</v>
      </c>
      <c r="G1958" s="535">
        <f>INDEX([2]MATERIALES!$F$5:$F$1604,A1958)</f>
        <v>1.08</v>
      </c>
      <c r="H1958" s="593">
        <f t="shared" si="15"/>
        <v>0.432</v>
      </c>
      <c r="I1958" s="614"/>
      <c r="J1958" s="881" t="s">
        <v>1900</v>
      </c>
      <c r="K1958" s="882"/>
      <c r="L1958" s="882"/>
      <c r="M1958" s="882"/>
      <c r="P1958" s="671">
        <f>+O1957+P1957</f>
        <v>6.12</v>
      </c>
    </row>
    <row r="1959" spans="1:16" s="671" customFormat="1">
      <c r="A1959" s="623">
        <v>1162</v>
      </c>
      <c r="B1959" s="658" t="str">
        <f>INDEX(MATERIALES!$D$5:$D$1604,A1959)</f>
        <v>Tablas  de encofrado semidura</v>
      </c>
      <c r="C1959" s="591"/>
      <c r="D1959" s="592"/>
      <c r="E1959" s="677" t="str">
        <f>INDEX([2]MATERIALES!$E$5:$E$1604,A1959)</f>
        <v>u</v>
      </c>
      <c r="F1959" s="679">
        <v>5</v>
      </c>
      <c r="G1959" s="535">
        <f>INDEX([2]MATERIALES!$F$5:$F$1604,A1959)</f>
        <v>4.4800000000000004</v>
      </c>
      <c r="H1959" s="593">
        <f t="shared" si="15"/>
        <v>22.4</v>
      </c>
      <c r="I1959" s="614"/>
      <c r="J1959" s="830" t="s">
        <v>1902</v>
      </c>
      <c r="K1959" s="831" t="s">
        <v>1874</v>
      </c>
      <c r="L1959" s="831" t="s">
        <v>480</v>
      </c>
    </row>
    <row r="1960" spans="1:16" s="671" customFormat="1" ht="13.5" customHeight="1">
      <c r="A1960" s="623">
        <v>1163</v>
      </c>
      <c r="B1960" s="658" t="str">
        <f>INDEX(MATERIALES!$D$5:$D$1604,A1960)</f>
        <v>Cuarton de encofrado semiduro</v>
      </c>
      <c r="C1960" s="591"/>
      <c r="D1960" s="592"/>
      <c r="E1960" s="677" t="str">
        <f>INDEX([2]MATERIALES!$E$5:$E$1604,A1960)</f>
        <v>u</v>
      </c>
      <c r="F1960" s="679">
        <v>2</v>
      </c>
      <c r="G1960" s="535">
        <f>INDEX([2]MATERIALES!$F$5:$F$1604,A1960)</f>
        <v>2.8</v>
      </c>
      <c r="H1960" s="593">
        <f t="shared" si="15"/>
        <v>5.6</v>
      </c>
      <c r="I1960" s="614"/>
      <c r="J1960" s="829">
        <v>1.8</v>
      </c>
      <c r="K1960" s="671">
        <v>9.17</v>
      </c>
      <c r="L1960" s="671">
        <f>+J1960*2*K1960</f>
        <v>33.012</v>
      </c>
    </row>
    <row r="1961" spans="1:16" s="671" customFormat="1">
      <c r="A1961" s="623">
        <v>1164</v>
      </c>
      <c r="B1961" s="658" t="str">
        <f>INDEX(MATERIALES!$D$5:$D$1604,A1961)</f>
        <v>Tiras de encofrado semiduras</v>
      </c>
      <c r="C1961" s="591"/>
      <c r="D1961" s="592"/>
      <c r="E1961" s="677" t="str">
        <f>INDEX([2]MATERIALES!$E$5:$E$1604,A1961)</f>
        <v>u</v>
      </c>
      <c r="F1961" s="679">
        <v>3</v>
      </c>
      <c r="G1961" s="535">
        <f>INDEX([2]MATERIALES!$F$5:$F$1604,A1961)</f>
        <v>1.68</v>
      </c>
      <c r="H1961" s="593">
        <f t="shared" si="15"/>
        <v>5.04</v>
      </c>
      <c r="I1961" s="614"/>
      <c r="J1961" s="681">
        <v>2</v>
      </c>
      <c r="K1961" s="671">
        <v>9.17</v>
      </c>
      <c r="L1961" s="671">
        <f>+J1961*2*K1961</f>
        <v>36.68</v>
      </c>
    </row>
    <row r="1962" spans="1:16" s="671" customFormat="1">
      <c r="A1962" s="623">
        <v>1165</v>
      </c>
      <c r="B1962" s="658" t="str">
        <f>INDEX(MATERIALES!$D$5:$D$1604,A1962)</f>
        <v>Clavos para encofrado de 2 " a 31/2"</v>
      </c>
      <c r="C1962" s="591"/>
      <c r="D1962" s="592"/>
      <c r="E1962" s="677" t="str">
        <f>INDEX([2]MATERIALES!$E$5:$E$1604,A1962)</f>
        <v>kg</v>
      </c>
      <c r="F1962" s="679">
        <v>2</v>
      </c>
      <c r="G1962" s="535">
        <f>INDEX([2]MATERIALES!$F$5:$F$1604,A1962)</f>
        <v>1.43</v>
      </c>
      <c r="H1962" s="593">
        <f t="shared" si="15"/>
        <v>2.86</v>
      </c>
      <c r="I1962"/>
      <c r="J1962" s="681"/>
      <c r="L1962" s="831">
        <f>+L1960+L1961</f>
        <v>69.692000000000007</v>
      </c>
    </row>
    <row r="1963" spans="1:16" s="671" customFormat="1">
      <c r="A1963" s="623">
        <v>1</v>
      </c>
      <c r="B1963" s="658" t="str">
        <f>INDEX(MATERIALES!$D$5:$D$1604,A1963)</f>
        <v>Acero de refuerzo  fy=4200 kg/cm2</v>
      </c>
      <c r="C1963" s="591"/>
      <c r="D1963" s="592"/>
      <c r="E1963" s="677" t="str">
        <f>INDEX([2]MATERIALES!$E$5:$E$1604,A1963)</f>
        <v>kg</v>
      </c>
      <c r="F1963" s="679">
        <v>40</v>
      </c>
      <c r="G1963" s="535">
        <f>INDEX([2]MATERIALES!$F$5:$F$1604,A1963)</f>
        <v>1.2</v>
      </c>
      <c r="H1963" s="593">
        <f t="shared" si="15"/>
        <v>48</v>
      </c>
      <c r="I1963" s="614"/>
      <c r="J1963" s="880" t="s">
        <v>1901</v>
      </c>
      <c r="K1963" s="880"/>
      <c r="L1963" s="880"/>
    </row>
    <row r="1964" spans="1:16" s="671" customFormat="1">
      <c r="A1964" s="623">
        <v>10</v>
      </c>
      <c r="B1964" s="658" t="str">
        <f>INDEX(MATERIALES!$D$5:$D$1604,A1964)</f>
        <v>Perfil de acero</v>
      </c>
      <c r="C1964" s="591"/>
      <c r="D1964" s="592"/>
      <c r="E1964" s="677" t="str">
        <f>INDEX([2]MATERIALES!$E$5:$E$1604,A1964)</f>
        <v>kg</v>
      </c>
      <c r="F1964" s="679">
        <f>+L1967+L1962</f>
        <v>89.292000000000002</v>
      </c>
      <c r="G1964" s="535">
        <f>INDEX([2]MATERIALES!$F$5:$F$1604,A1964)</f>
        <v>1.25</v>
      </c>
      <c r="H1964" s="593">
        <f>ROUND(F1964*G1964,4)</f>
        <v>111.61499999999999</v>
      </c>
      <c r="I1964" s="614"/>
      <c r="J1964" s="830" t="s">
        <v>1902</v>
      </c>
      <c r="K1964" s="831" t="s">
        <v>1874</v>
      </c>
      <c r="L1964" s="831" t="s">
        <v>480</v>
      </c>
    </row>
    <row r="1965" spans="1:16" s="671" customFormat="1">
      <c r="A1965" s="623">
        <v>1600</v>
      </c>
      <c r="B1965" s="658" t="s">
        <v>1899</v>
      </c>
      <c r="C1965" s="591"/>
      <c r="D1965" s="592"/>
      <c r="E1965" s="677" t="s">
        <v>59</v>
      </c>
      <c r="F1965" s="679">
        <v>4</v>
      </c>
      <c r="G1965" s="535">
        <v>5</v>
      </c>
      <c r="H1965" s="593">
        <f>ROUND(F1965*G1965,4)</f>
        <v>20</v>
      </c>
      <c r="I1965" s="614"/>
      <c r="J1965" s="681">
        <v>2</v>
      </c>
      <c r="K1965" s="671">
        <v>1.96</v>
      </c>
      <c r="L1965" s="671">
        <f>+J1965*K1965*2</f>
        <v>7.84</v>
      </c>
    </row>
    <row r="1966" spans="1:16" s="671" customFormat="1">
      <c r="A1966" s="623">
        <v>539</v>
      </c>
      <c r="B1966" s="658" t="str">
        <f>INDEX(MATERIALES!$D$5:$D$1604,A1966)</f>
        <v>Cubierta de panel de aluminio 0,3 mm.</v>
      </c>
      <c r="C1966" s="591"/>
      <c r="D1966" s="592"/>
      <c r="E1966" s="677" t="str">
        <f>INDEX([2]MATERIALES!$E$5:$E$1604,A1966)</f>
        <v>m2</v>
      </c>
      <c r="F1966" s="679">
        <f>2.2*2.2</f>
        <v>4.8400000000000007</v>
      </c>
      <c r="G1966" s="535">
        <f>INDEX([2]MATERIALES!$F$5:$F$1604,A1966)</f>
        <v>7.2</v>
      </c>
      <c r="H1966" s="593">
        <f>ROUND(F1966*G1966,4)</f>
        <v>34.847999999999999</v>
      </c>
      <c r="I1966" s="614"/>
      <c r="J1966" s="681">
        <v>2</v>
      </c>
      <c r="K1966" s="671">
        <v>1.96</v>
      </c>
      <c r="L1966" s="671">
        <f>+J1966*K1966*3</f>
        <v>11.76</v>
      </c>
    </row>
    <row r="1967" spans="1:16" s="671" customFormat="1">
      <c r="A1967" s="623">
        <v>1600</v>
      </c>
      <c r="B1967" s="658">
        <f>INDEX(MATERIALES!$D$5:$D$1604,A1967)</f>
        <v>0</v>
      </c>
      <c r="C1967" s="591"/>
      <c r="D1967" s="592"/>
      <c r="E1967" s="677">
        <f>INDEX([2]MATERIALES!$E$5:$E$1604,A1967)</f>
        <v>0</v>
      </c>
      <c r="F1967" s="679"/>
      <c r="G1967" s="535">
        <f>INDEX([2]MATERIALES!$F$5:$F$1604,A1967)</f>
        <v>0</v>
      </c>
      <c r="H1967" s="593">
        <f>ROUND(F1967*G1967,4)</f>
        <v>0</v>
      </c>
      <c r="I1967" s="614"/>
      <c r="J1967" s="681"/>
      <c r="L1967" s="831">
        <f>+L1965+L1966</f>
        <v>19.600000000000001</v>
      </c>
    </row>
    <row r="1968" spans="1:16" s="671" customFormat="1">
      <c r="A1968" s="623">
        <v>1600</v>
      </c>
      <c r="B1968" s="658">
        <f>INDEX(MATERIALES!$D$5:$D$1604,A1968)</f>
        <v>0</v>
      </c>
      <c r="C1968" s="591"/>
      <c r="D1968" s="592"/>
      <c r="E1968" s="677">
        <f>INDEX([2]MATERIALES!$E$5:$E$1604,A1968)</f>
        <v>0</v>
      </c>
      <c r="F1968" s="679"/>
      <c r="G1968" s="535">
        <f>INDEX([2]MATERIALES!$F$5:$F$1604,A1968)</f>
        <v>0</v>
      </c>
      <c r="H1968" s="593">
        <f>ROUND(F1968*G1968,4)</f>
        <v>0</v>
      </c>
      <c r="I1968" s="614"/>
      <c r="J1968" s="681"/>
    </row>
    <row r="1969" spans="1:10" s="671" customFormat="1">
      <c r="A1969" s="676"/>
      <c r="B1969" s="571" t="s">
        <v>1349</v>
      </c>
      <c r="C1969" s="796"/>
      <c r="D1969" s="594">
        <v>0</v>
      </c>
      <c r="E1969" s="677"/>
      <c r="F1969" s="672"/>
      <c r="G1969" s="536">
        <v>0</v>
      </c>
      <c r="H1969" s="572">
        <f>ROUND(SUM(H1955:H1967),4)</f>
        <v>293.75599999999997</v>
      </c>
      <c r="I1969" s="614"/>
      <c r="J1969" s="681"/>
    </row>
    <row r="1970" spans="1:10" s="671" customFormat="1">
      <c r="A1970" s="676"/>
      <c r="B1970" s="573" t="s">
        <v>494</v>
      </c>
      <c r="C1970" s="587"/>
      <c r="D1970" s="588"/>
      <c r="E1970" s="576"/>
      <c r="F1970" s="577"/>
      <c r="G1970" s="578"/>
      <c r="H1970" s="579"/>
      <c r="I1970" s="614"/>
      <c r="J1970" s="681"/>
    </row>
    <row r="1971" spans="1:10" s="671" customFormat="1">
      <c r="A1971" s="676"/>
      <c r="B1971" s="580" t="s">
        <v>1133</v>
      </c>
      <c r="C1971" s="581"/>
      <c r="D1971" s="649"/>
      <c r="E1971" s="582" t="s">
        <v>1600</v>
      </c>
      <c r="F1971" s="582" t="s">
        <v>1302</v>
      </c>
      <c r="G1971" s="582" t="s">
        <v>1596</v>
      </c>
      <c r="H1971" s="585" t="s">
        <v>1485</v>
      </c>
      <c r="I1971" s="614"/>
      <c r="J1971" s="681"/>
    </row>
    <row r="1972" spans="1:10" s="671" customFormat="1">
      <c r="A1972" s="676"/>
      <c r="B1972" s="566"/>
      <c r="C1972" s="567"/>
      <c r="D1972" s="589"/>
      <c r="E1972" s="595"/>
      <c r="F1972" s="539" t="s">
        <v>499</v>
      </c>
      <c r="G1972" s="526" t="s">
        <v>500</v>
      </c>
      <c r="H1972" s="529" t="s">
        <v>501</v>
      </c>
      <c r="I1972" s="614"/>
      <c r="J1972" s="681"/>
    </row>
    <row r="1973" spans="1:10" s="671" customFormat="1">
      <c r="A1973" s="676">
        <v>1</v>
      </c>
      <c r="B1973" s="540" t="str">
        <f>INDEX('MANO DE OBRA'!$C$41:$C$60,A1973)</f>
        <v>transporte de material petreo</v>
      </c>
      <c r="C1973" s="521"/>
      <c r="D1973" s="541"/>
      <c r="E1973" s="645" t="s">
        <v>448</v>
      </c>
      <c r="F1973" s="542">
        <f>+F1956+F1957</f>
        <v>1.5</v>
      </c>
      <c r="G1973" s="542">
        <v>2.5000000000000001E-2</v>
      </c>
      <c r="H1973" s="460">
        <f>F1973*G1973</f>
        <v>3.7500000000000006E-2</v>
      </c>
      <c r="I1973" s="614"/>
      <c r="J1973" s="681"/>
    </row>
    <row r="1974" spans="1:10" s="671" customFormat="1">
      <c r="A1974" s="676">
        <v>2</v>
      </c>
      <c r="B1974" s="540" t="str">
        <f>INDEX('MANO DE OBRA'!$C$41:$C$60,A1974)</f>
        <v>transporte de madera</v>
      </c>
      <c r="C1974" s="521"/>
      <c r="D1974" s="541"/>
      <c r="E1974" s="531" t="str">
        <f>INDEX('MANO DE OBRA'!$B$41:$B$60,A1974)</f>
        <v>u/km</v>
      </c>
      <c r="F1974" s="542">
        <f>+F1959+F1960+F1961</f>
        <v>10</v>
      </c>
      <c r="G1974" s="542">
        <f>INDEX('MANO DE OBRA'!$F$41:$F$60,A1974)</f>
        <v>0.03</v>
      </c>
      <c r="H1974" s="543">
        <f>ROUND(F1974*G1974,3)</f>
        <v>0.3</v>
      </c>
      <c r="I1974" s="614"/>
      <c r="J1974" s="681"/>
    </row>
    <row r="1975" spans="1:10" s="671" customFormat="1">
      <c r="A1975" s="676">
        <v>4</v>
      </c>
      <c r="B1975" s="540" t="str">
        <f>INDEX('MANO DE OBRA'!$C$41:$C$60,A1975)</f>
        <v>transporte del acero de refuerzo</v>
      </c>
      <c r="C1975" s="521"/>
      <c r="D1975" s="541"/>
      <c r="E1975" s="531" t="str">
        <f>INDEX('MANO DE OBRA'!$B$41:$B$60,A1975)</f>
        <v>kg/km</v>
      </c>
      <c r="F1975" s="542">
        <f>+F1963</f>
        <v>40</v>
      </c>
      <c r="G1975" s="542">
        <v>7.0000000000000001E-3</v>
      </c>
      <c r="H1975" s="543">
        <f>ROUND(F1975*G1975,3)</f>
        <v>0.28000000000000003</v>
      </c>
      <c r="I1975" s="614"/>
      <c r="J1975" s="681"/>
    </row>
    <row r="1976" spans="1:10" s="671" customFormat="1">
      <c r="A1976" s="680"/>
      <c r="B1976" s="571" t="s">
        <v>1350</v>
      </c>
      <c r="C1976" s="597"/>
      <c r="D1976" s="659"/>
      <c r="E1976" s="598"/>
      <c r="F1976" s="599"/>
      <c r="G1976" s="590"/>
      <c r="H1976" s="572">
        <f>ROUND(SUM(H1973:H1975),4)</f>
        <v>0.61750000000000005</v>
      </c>
      <c r="I1976" s="614"/>
      <c r="J1976" s="681"/>
    </row>
    <row r="1977" spans="1:10" s="671" customFormat="1">
      <c r="A1977" s="680"/>
      <c r="B1977" s="554"/>
      <c r="C1977" s="554"/>
      <c r="D1977" s="596"/>
      <c r="E1977" s="600" t="s">
        <v>495</v>
      </c>
      <c r="F1977" s="601"/>
      <c r="G1977" s="601"/>
      <c r="H1977" s="602">
        <f>ROUND(SUM(H1976,H1969,H1951,H1940),4)</f>
        <v>566.6626</v>
      </c>
      <c r="I1977" s="614"/>
      <c r="J1977" s="681"/>
    </row>
    <row r="1978" spans="1:10" s="671" customFormat="1">
      <c r="A1978" s="680"/>
      <c r="B1978" s="554"/>
      <c r="C1978" s="554"/>
      <c r="D1978" s="596"/>
      <c r="E1978" s="603" t="s">
        <v>177</v>
      </c>
      <c r="F1978" s="604"/>
      <c r="G1978" s="660">
        <f>(FORMATO!$C$37)</f>
        <v>0.2</v>
      </c>
      <c r="H1978" s="602">
        <f>ROUND(H1977*G1978,4)</f>
        <v>113.3325</v>
      </c>
      <c r="I1978" s="614"/>
      <c r="J1978" s="681"/>
    </row>
    <row r="1979" spans="1:10" s="671" customFormat="1">
      <c r="A1979" s="680"/>
      <c r="B1979" s="554"/>
      <c r="C1979" s="554"/>
      <c r="D1979" s="596"/>
      <c r="E1979" s="603" t="s">
        <v>178</v>
      </c>
      <c r="F1979" s="604"/>
      <c r="G1979" s="605"/>
      <c r="H1979" s="606"/>
      <c r="I1979" s="614"/>
      <c r="J1979" s="681"/>
    </row>
    <row r="1980" spans="1:10" s="671" customFormat="1">
      <c r="A1980" s="680"/>
      <c r="B1980" s="554"/>
      <c r="C1980" s="554"/>
      <c r="D1980" s="596"/>
      <c r="E1980" s="603" t="s">
        <v>496</v>
      </c>
      <c r="F1980" s="607"/>
      <c r="G1980" s="607"/>
      <c r="H1980" s="606">
        <f>ROUND(SUM(H1977:H1978),4)</f>
        <v>679.99509999999998</v>
      </c>
      <c r="I1980" s="614"/>
      <c r="J1980" s="681"/>
    </row>
    <row r="1981" spans="1:10" s="671" customFormat="1" ht="16.2" thickBot="1">
      <c r="A1981" s="680"/>
      <c r="B1981" s="796" t="str">
        <f>(FORMATO!$C$8)</f>
        <v>PAJAN, AGOSTO DE 2025</v>
      </c>
      <c r="C1981" s="554"/>
      <c r="D1981" s="596"/>
      <c r="E1981" s="544" t="str">
        <f>+FORMATO!$J$18</f>
        <v>PRECIO SIN IVA</v>
      </c>
      <c r="F1981" s="545"/>
      <c r="G1981" s="545" t="s">
        <v>504</v>
      </c>
      <c r="H1981" s="613">
        <f>ROUND(H1980,2)</f>
        <v>680</v>
      </c>
      <c r="I1981" s="614"/>
      <c r="J1981" s="681"/>
    </row>
    <row r="1982" spans="1:10" s="671" customFormat="1" ht="16.2" thickTop="1">
      <c r="A1982" s="680"/>
      <c r="B1982" s="796"/>
      <c r="C1982" s="554"/>
      <c r="D1982" s="666"/>
      <c r="E1982" s="664"/>
      <c r="F1982" s="663"/>
      <c r="G1982" s="663"/>
      <c r="H1982" s="665"/>
      <c r="I1982" s="614"/>
      <c r="J1982" s="681"/>
    </row>
    <row r="1983" spans="1:10" s="671" customFormat="1" ht="15.6">
      <c r="A1983" s="680"/>
      <c r="B1983" s="796"/>
      <c r="C1983" s="554"/>
      <c r="D1983" s="666"/>
      <c r="E1983" s="664"/>
      <c r="F1983" s="663"/>
      <c r="G1983" s="663"/>
      <c r="H1983" s="665"/>
      <c r="I1983" s="614"/>
      <c r="J1983" s="681"/>
    </row>
    <row r="1984" spans="1:10" s="671" customFormat="1" ht="15.6">
      <c r="A1984" s="680"/>
      <c r="B1984" s="796"/>
      <c r="C1984" s="554"/>
      <c r="D1984" s="666"/>
      <c r="E1984" s="664"/>
      <c r="F1984" s="663"/>
      <c r="G1984" s="663"/>
      <c r="H1984" s="665"/>
      <c r="I1984" s="614"/>
      <c r="J1984" s="681"/>
    </row>
    <row r="1985" spans="1:10" s="671" customFormat="1">
      <c r="A1985" s="546"/>
      <c r="B1985" s="796"/>
      <c r="C1985" s="653"/>
      <c r="D1985" s="654"/>
      <c r="E1985" s="655"/>
      <c r="F1985" s="655"/>
      <c r="G1985" s="655"/>
      <c r="H1985" s="611"/>
      <c r="I1985" s="614"/>
      <c r="J1985" s="641"/>
    </row>
    <row r="1986" spans="1:10" s="671" customFormat="1">
      <c r="A1986" s="546"/>
      <c r="B1986" s="870"/>
      <c r="C1986" s="870"/>
      <c r="D1986" s="870"/>
      <c r="E1986" s="870"/>
      <c r="F1986" s="870"/>
      <c r="G1986" s="870"/>
      <c r="H1986" s="870"/>
      <c r="I1986" s="614"/>
      <c r="J1986" s="681"/>
    </row>
    <row r="1987" spans="1:10" s="671" customFormat="1">
      <c r="A1987" s="553"/>
      <c r="B1987" s="517"/>
      <c r="C1987" s="517"/>
      <c r="D1987" s="520"/>
      <c r="E1987" s="517"/>
      <c r="F1987" s="517"/>
      <c r="G1987" s="517"/>
      <c r="H1987" s="518"/>
      <c r="I1987" s="614"/>
      <c r="J1987" s="681"/>
    </row>
    <row r="1988" spans="1:10" s="681" customFormat="1" ht="17.399999999999999">
      <c r="A1988" s="680"/>
      <c r="B1988" s="680"/>
      <c r="C1988" s="871" t="s">
        <v>1891</v>
      </c>
      <c r="D1988" s="871"/>
      <c r="E1988" s="871"/>
      <c r="F1988" s="871"/>
      <c r="G1988" s="871"/>
      <c r="H1988" s="680"/>
      <c r="I1988" s="669"/>
    </row>
    <row r="1989" spans="1:10" s="671" customFormat="1" ht="17.399999999999999">
      <c r="A1989" s="680"/>
      <c r="B1989" s="554"/>
      <c r="C1989" s="872" t="s">
        <v>1892</v>
      </c>
      <c r="D1989" s="872"/>
      <c r="E1989" s="872"/>
      <c r="F1989" s="872"/>
      <c r="G1989" s="872"/>
      <c r="H1989" s="680"/>
      <c r="I1989" s="614"/>
      <c r="J1989" s="681"/>
    </row>
    <row r="1990" spans="1:10" s="671" customFormat="1" ht="14.4">
      <c r="A1990" s="680"/>
      <c r="B1990" s="554"/>
      <c r="C1990" s="873"/>
      <c r="D1990" s="873"/>
      <c r="E1990" s="873"/>
      <c r="F1990" s="873"/>
      <c r="G1990" s="873"/>
      <c r="H1990" s="680"/>
      <c r="I1990" s="614"/>
      <c r="J1990" s="681"/>
    </row>
    <row r="1991" spans="1:10" s="671" customFormat="1" ht="13.8" thickBot="1">
      <c r="A1991" s="680"/>
      <c r="B1991" s="554"/>
      <c r="C1991" s="554"/>
      <c r="D1991" s="649"/>
      <c r="E1991" s="554"/>
      <c r="F1991" s="554"/>
      <c r="G1991" s="554"/>
      <c r="H1991" s="680"/>
      <c r="I1991" s="614"/>
      <c r="J1991" s="681"/>
    </row>
    <row r="1992" spans="1:10" s="671" customFormat="1" ht="13.8" thickBot="1">
      <c r="A1992" s="680"/>
      <c r="B1992" s="796"/>
      <c r="C1992" s="874" t="str">
        <f>+FORMATO!$J$13</f>
        <v>ANÁLISIS DE PRECIOS UNITARIOS</v>
      </c>
      <c r="D1992" s="875" t="s">
        <v>687</v>
      </c>
      <c r="E1992" s="875"/>
      <c r="F1992" s="875"/>
      <c r="G1992" s="675" t="str">
        <f>+FORMATO!$J$14</f>
        <v>ITEM</v>
      </c>
      <c r="H1992" s="716">
        <f>+PRESUPUESTO!A48</f>
        <v>35</v>
      </c>
      <c r="I1992" s="614"/>
      <c r="J1992" s="681"/>
    </row>
    <row r="1993" spans="1:10" s="671" customFormat="1">
      <c r="A1993" s="522"/>
      <c r="B1993" s="673" t="str">
        <f>FORMATO!$B$4</f>
        <v>RUBRO:</v>
      </c>
      <c r="C1993" s="876" t="str">
        <f>+PRESUPUESTO!B48</f>
        <v>SUMINISTRO E INSTALACION DE TANQUE ELEVADO DE 2000 LITROS (INCLUYE ACCESORIOS Y CONEXIÓN A LINEA DE DISTRIBUCION )</v>
      </c>
      <c r="D1993" s="877"/>
      <c r="E1993" s="877"/>
      <c r="F1993" s="877"/>
      <c r="G1993" s="675" t="str">
        <f>+FORMATO!$J$15</f>
        <v>UNIDAD</v>
      </c>
      <c r="H1993" s="674" t="str">
        <f>+PRESUPUESTO!C48</f>
        <v>U</v>
      </c>
      <c r="I1993" s="614"/>
      <c r="J1993" s="681"/>
    </row>
    <row r="1994" spans="1:10" s="671" customFormat="1">
      <c r="A1994" s="522"/>
      <c r="B1994" s="673" t="str">
        <f>FORMATO!$B$5</f>
        <v>ELABORADO:</v>
      </c>
      <c r="C1994" s="796">
        <f>(FORMATO!$C$5)</f>
        <v>0</v>
      </c>
      <c r="D1994" s="656"/>
      <c r="E1994" s="657"/>
      <c r="F1994" s="657"/>
      <c r="G1994" s="675" t="str">
        <f>+FORMATO!$J$16</f>
        <v>REND.</v>
      </c>
      <c r="H1994" s="642">
        <f>+ROUND(8/1.6583,4)</f>
        <v>4.8242000000000003</v>
      </c>
      <c r="I1994" s="614"/>
      <c r="J1994" s="681"/>
    </row>
    <row r="1995" spans="1:10" s="671" customFormat="1">
      <c r="A1995" s="525"/>
      <c r="B1995" s="673" t="str">
        <f>FORMATO!$B$9</f>
        <v xml:space="preserve">PROYECTO: </v>
      </c>
      <c r="C1995" s="878" t="str">
        <f>+$C$785</f>
        <v>MANTENIMIENTO INTEGRAL DE LA COMPAÑIA DE CUERPO DE BOMBERO CASCOL PERTENECIENTE AL CANTON PAJAN</v>
      </c>
      <c r="D1995" s="879"/>
      <c r="E1995" s="879"/>
      <c r="F1995" s="879"/>
      <c r="G1995" s="879"/>
      <c r="H1995" s="879"/>
      <c r="I1995" s="622">
        <f>+H2039</f>
        <v>570</v>
      </c>
      <c r="J1995" s="641"/>
    </row>
    <row r="1996" spans="1:10" s="671" customFormat="1" ht="13.8" thickBot="1">
      <c r="A1996" s="522"/>
      <c r="B1996" s="555" t="s">
        <v>689</v>
      </c>
      <c r="C1996" s="555"/>
      <c r="D1996" s="556"/>
      <c r="E1996" s="557"/>
      <c r="F1996" s="558"/>
      <c r="G1996" s="558"/>
      <c r="H1996" s="559"/>
      <c r="I1996" s="614"/>
      <c r="J1996" s="681"/>
    </row>
    <row r="1997" spans="1:10" s="671" customFormat="1" ht="13.8" thickTop="1">
      <c r="A1997" s="522"/>
      <c r="B1997" s="560" t="s">
        <v>1133</v>
      </c>
      <c r="C1997" s="767"/>
      <c r="D1997" s="562" t="s">
        <v>1302</v>
      </c>
      <c r="E1997" s="563" t="s">
        <v>1596</v>
      </c>
      <c r="F1997" s="678" t="s">
        <v>1597</v>
      </c>
      <c r="G1997" s="564" t="s">
        <v>1598</v>
      </c>
      <c r="H1997" s="565" t="s">
        <v>1485</v>
      </c>
      <c r="I1997" s="614"/>
      <c r="J1997" s="640"/>
    </row>
    <row r="1998" spans="1:10" s="671" customFormat="1">
      <c r="A1998" s="522"/>
      <c r="B1998" s="566"/>
      <c r="C1998" s="567"/>
      <c r="D1998" s="526" t="s">
        <v>499</v>
      </c>
      <c r="E1998" s="527" t="s">
        <v>500</v>
      </c>
      <c r="F1998" s="528" t="s">
        <v>501</v>
      </c>
      <c r="G1998" s="528" t="s">
        <v>1599</v>
      </c>
      <c r="H1998" s="529" t="s">
        <v>502</v>
      </c>
      <c r="I1998" s="614"/>
      <c r="J1998" s="681"/>
    </row>
    <row r="1999" spans="1:10" s="671" customFormat="1">
      <c r="A1999" s="676">
        <v>1600</v>
      </c>
      <c r="B1999" s="568" t="s">
        <v>1632</v>
      </c>
      <c r="C1999" s="796"/>
      <c r="D1999" s="645"/>
      <c r="E1999" s="535"/>
      <c r="F1999" s="672"/>
      <c r="G1999" s="533"/>
      <c r="H1999" s="569">
        <f>ROUND(H2014*0.05,3)</f>
        <v>4.1050000000000004</v>
      </c>
      <c r="I1999" s="614"/>
      <c r="J1999" s="681"/>
    </row>
    <row r="2000" spans="1:10" s="671" customFormat="1">
      <c r="A2000" s="676">
        <v>1600</v>
      </c>
      <c r="B2000" s="530">
        <f>INDEX(MATERIALES!$D$5:$D$1604,A2000)</f>
        <v>0</v>
      </c>
      <c r="C2000" s="521"/>
      <c r="D2000" s="531"/>
      <c r="E2000" s="532">
        <f>INDEX(MATERIALES!$F$5:$F$1604,A2000)</f>
        <v>0</v>
      </c>
      <c r="F2000" s="459">
        <f>ROUND(E2000*D2000,3)</f>
        <v>0</v>
      </c>
      <c r="G2000" s="535"/>
      <c r="H2000" s="534">
        <f>ROUND(F2000*G2000,4)</f>
        <v>0</v>
      </c>
      <c r="I2000" s="614"/>
      <c r="J2000" s="681"/>
    </row>
    <row r="2001" spans="1:15" s="671" customFormat="1">
      <c r="A2001" s="676">
        <v>1600</v>
      </c>
      <c r="B2001" s="530">
        <f>INDEX(MATERIALES!$D$5:$D$1604,A2001)</f>
        <v>0</v>
      </c>
      <c r="C2001" s="521"/>
      <c r="D2001" s="531"/>
      <c r="E2001" s="532">
        <f>INDEX(MATERIALES!$F$5:$F$1604,A2001)</f>
        <v>0</v>
      </c>
      <c r="F2001" s="459">
        <f>ROUND(E2001*D2001,3)</f>
        <v>0</v>
      </c>
      <c r="G2001" s="535"/>
      <c r="H2001" s="570">
        <f>ROUND(F2001*G2001,3)</f>
        <v>0</v>
      </c>
      <c r="I2001" s="614"/>
      <c r="J2001" s="681"/>
    </row>
    <row r="2002" spans="1:15" s="671" customFormat="1">
      <c r="A2002" s="676">
        <v>1600</v>
      </c>
      <c r="B2002" s="530">
        <f>INDEX(MATERIALES!$D$5:$D$1604,A2002)</f>
        <v>0</v>
      </c>
      <c r="C2002" s="521"/>
      <c r="D2002" s="531"/>
      <c r="E2002" s="532">
        <f>INDEX(MATERIALES!$F$5:$F$1604,A2002)</f>
        <v>0</v>
      </c>
      <c r="F2002" s="459">
        <f>ROUND(E2002*D2002,3)</f>
        <v>0</v>
      </c>
      <c r="G2002" s="535"/>
      <c r="H2002" s="570">
        <f>ROUND(F2002*G2002,3)</f>
        <v>0</v>
      </c>
      <c r="I2002" s="614"/>
      <c r="J2002" s="681"/>
    </row>
    <row r="2003" spans="1:15" s="671" customFormat="1">
      <c r="A2003" s="676">
        <v>1600</v>
      </c>
      <c r="B2003" s="571" t="s">
        <v>1348</v>
      </c>
      <c r="C2003" s="796"/>
      <c r="D2003" s="645">
        <v>0</v>
      </c>
      <c r="E2003" s="535"/>
      <c r="F2003" s="672">
        <f>ROUND(E2003*D2003,3)</f>
        <v>0</v>
      </c>
      <c r="G2003" s="536">
        <v>0</v>
      </c>
      <c r="H2003" s="572">
        <f>ROUND(SUM(H1999:H2002),4)</f>
        <v>4.1050000000000004</v>
      </c>
      <c r="I2003" s="614"/>
      <c r="J2003" s="681"/>
    </row>
    <row r="2004" spans="1:15" s="671" customFormat="1">
      <c r="A2004" s="676"/>
      <c r="B2004" s="573" t="s">
        <v>1135</v>
      </c>
      <c r="C2004" s="574"/>
      <c r="D2004" s="575"/>
      <c r="E2004" s="576"/>
      <c r="F2004" s="577"/>
      <c r="G2004" s="578"/>
      <c r="H2004" s="579"/>
      <c r="I2004" s="614"/>
      <c r="J2004" s="681"/>
    </row>
    <row r="2005" spans="1:15" s="671" customFormat="1">
      <c r="A2005" s="676"/>
      <c r="B2005" s="580" t="s">
        <v>1133</v>
      </c>
      <c r="C2005" s="581"/>
      <c r="D2005" s="582" t="s">
        <v>1302</v>
      </c>
      <c r="E2005" s="583" t="s">
        <v>961</v>
      </c>
      <c r="F2005" s="583" t="s">
        <v>1597</v>
      </c>
      <c r="G2005" s="584" t="s">
        <v>1598</v>
      </c>
      <c r="H2005" s="585" t="s">
        <v>1485</v>
      </c>
      <c r="I2005" s="614"/>
      <c r="J2005" s="681"/>
    </row>
    <row r="2006" spans="1:15" s="671" customFormat="1">
      <c r="A2006" s="676"/>
      <c r="B2006" s="566"/>
      <c r="C2006" s="567"/>
      <c r="D2006" s="526" t="s">
        <v>499</v>
      </c>
      <c r="E2006" s="528" t="s">
        <v>500</v>
      </c>
      <c r="F2006" s="528" t="s">
        <v>501</v>
      </c>
      <c r="G2006" s="528" t="s">
        <v>1599</v>
      </c>
      <c r="H2006" s="529" t="s">
        <v>502</v>
      </c>
      <c r="I2006" s="614"/>
      <c r="J2006" s="681"/>
    </row>
    <row r="2007" spans="1:15" s="671" customFormat="1">
      <c r="A2007" s="676">
        <v>1</v>
      </c>
      <c r="B2007" s="568" t="str">
        <f>INDEX('[2]MANO DE OBRA'!$C$5:$C$38,A2007)</f>
        <v>Peon  (estr.ocp. E2)</v>
      </c>
      <c r="C2007" s="586"/>
      <c r="D2007" s="646">
        <v>2</v>
      </c>
      <c r="E2007" s="537">
        <f>INDEX('MANO DE OBRA'!$F$5:$F$38,A2007)</f>
        <v>4.2300000000000004</v>
      </c>
      <c r="F2007" s="616">
        <f t="shared" ref="F2007:F2013" si="16">ROUND(E2007*D2007,4)</f>
        <v>8.4600000000000009</v>
      </c>
      <c r="G2007" s="538">
        <f>+H1994</f>
        <v>4.8242000000000003</v>
      </c>
      <c r="H2007" s="569">
        <f>ROUND(F2007*G2007,3)</f>
        <v>40.813000000000002</v>
      </c>
      <c r="I2007" s="614"/>
      <c r="J2007" s="681"/>
    </row>
    <row r="2008" spans="1:15" s="671" customFormat="1">
      <c r="A2008" s="676">
        <v>3</v>
      </c>
      <c r="B2008" s="568" t="str">
        <f>INDEX('[2]MANO DE OBRA'!$C$5:$C$38,A2008)</f>
        <v>Albañil  (estr.ocp. D2) cat III</v>
      </c>
      <c r="C2008" s="586"/>
      <c r="D2008" s="646">
        <v>1</v>
      </c>
      <c r="E2008" s="532">
        <f>INDEX('MANO DE OBRA'!$F$5:$F$38,A2008)</f>
        <v>4.28</v>
      </c>
      <c r="F2008" s="616">
        <f t="shared" si="16"/>
        <v>4.28</v>
      </c>
      <c r="G2008" s="535">
        <f>H1994</f>
        <v>4.8242000000000003</v>
      </c>
      <c r="H2008" s="569">
        <f>ROUND(F2008*G2008,3)</f>
        <v>20.648</v>
      </c>
      <c r="I2008" s="614"/>
      <c r="J2008" s="681"/>
    </row>
    <row r="2009" spans="1:15" s="671" customFormat="1">
      <c r="A2009" s="676">
        <v>8</v>
      </c>
      <c r="B2009" s="568" t="str">
        <f>INDEX('[2]MANO DE OBRA'!$C$5:$C$38,A2009)</f>
        <v>Plomero  (estr.ocp. D2) catIII</v>
      </c>
      <c r="C2009" s="586"/>
      <c r="D2009" s="646">
        <v>1</v>
      </c>
      <c r="E2009" s="532">
        <f>INDEX('MANO DE OBRA'!$F$5:$F$38,A2009)</f>
        <v>4.28</v>
      </c>
      <c r="F2009" s="616">
        <f t="shared" si="16"/>
        <v>4.28</v>
      </c>
      <c r="G2009" s="535">
        <f>+G2008</f>
        <v>4.8242000000000003</v>
      </c>
      <c r="H2009" s="569">
        <f>ROUND(F2009*G2009,3)</f>
        <v>20.648</v>
      </c>
      <c r="I2009" s="614"/>
      <c r="J2009" s="681"/>
    </row>
    <row r="2010" spans="1:15" s="671" customFormat="1">
      <c r="A2010" s="676">
        <v>34</v>
      </c>
      <c r="B2010" s="568">
        <f>INDEX('[2]MANO DE OBRA'!$C$5:$C$38,A2010)</f>
        <v>0</v>
      </c>
      <c r="C2010" s="586"/>
      <c r="D2010" s="646"/>
      <c r="E2010" s="532">
        <f>INDEX('MANO DE OBRA'!$F$5:$F$38,A2010)</f>
        <v>0</v>
      </c>
      <c r="F2010" s="616">
        <f t="shared" si="16"/>
        <v>0</v>
      </c>
      <c r="G2010" s="535"/>
      <c r="H2010" s="569">
        <f>ROUND(F2010*G2010,3)</f>
        <v>0</v>
      </c>
      <c r="I2010" s="614"/>
      <c r="J2010" s="681"/>
    </row>
    <row r="2011" spans="1:15" s="671" customFormat="1">
      <c r="A2011" s="676">
        <v>34</v>
      </c>
      <c r="B2011" s="568">
        <f>INDEX('[2]MANO DE OBRA'!$C$5:$C$38,A2011)</f>
        <v>0</v>
      </c>
      <c r="C2011" s="586"/>
      <c r="D2011" s="646"/>
      <c r="E2011" s="532">
        <f>INDEX('MANO DE OBRA'!$F$5:$F$38,A2011)</f>
        <v>0</v>
      </c>
      <c r="F2011" s="616">
        <f t="shared" si="16"/>
        <v>0</v>
      </c>
      <c r="G2011" s="535"/>
      <c r="H2011" s="569">
        <f>ROUND(F2011*G2011,4)</f>
        <v>0</v>
      </c>
      <c r="I2011" s="614"/>
      <c r="J2011" s="681"/>
    </row>
    <row r="2012" spans="1:15" s="671" customFormat="1">
      <c r="A2012" s="676">
        <v>34</v>
      </c>
      <c r="B2012" s="568">
        <f>INDEX('[2]MANO DE OBRA'!$C$5:$C$38,A2012)</f>
        <v>0</v>
      </c>
      <c r="C2012" s="586"/>
      <c r="D2012" s="646"/>
      <c r="E2012" s="532">
        <f>INDEX('MANO DE OBRA'!$F$5:$F$38,A2012)</f>
        <v>0</v>
      </c>
      <c r="F2012" s="616">
        <f t="shared" si="16"/>
        <v>0</v>
      </c>
      <c r="G2012" s="535"/>
      <c r="H2012" s="569">
        <f>ROUND(F2012*G2012,4)</f>
        <v>0</v>
      </c>
      <c r="I2012" s="614"/>
      <c r="J2012" s="681"/>
    </row>
    <row r="2013" spans="1:15" s="671" customFormat="1">
      <c r="A2013" s="676">
        <v>34</v>
      </c>
      <c r="B2013" s="568">
        <f>INDEX('[2]MANO DE OBRA'!$C$5:$C$38,A2013)</f>
        <v>0</v>
      </c>
      <c r="C2013" s="586"/>
      <c r="D2013" s="646"/>
      <c r="E2013" s="532">
        <f>INDEX('MANO DE OBRA'!$F$5:$F$38,A2013)</f>
        <v>0</v>
      </c>
      <c r="F2013" s="616">
        <f t="shared" si="16"/>
        <v>0</v>
      </c>
      <c r="G2013" s="535"/>
      <c r="H2013" s="569">
        <f>ROUND(F2013*G2013,4)</f>
        <v>0</v>
      </c>
      <c r="I2013" s="614"/>
      <c r="J2013" s="681"/>
    </row>
    <row r="2014" spans="1:15" s="671" customFormat="1">
      <c r="A2014" s="676">
        <v>34</v>
      </c>
      <c r="B2014" s="571" t="s">
        <v>1202</v>
      </c>
      <c r="C2014" s="796"/>
      <c r="D2014" s="617">
        <v>0</v>
      </c>
      <c r="E2014" s="536"/>
      <c r="F2014" s="616">
        <f>ROUND(E2014*D2014,3)</f>
        <v>0</v>
      </c>
      <c r="G2014" s="536">
        <v>0</v>
      </c>
      <c r="H2014" s="572">
        <f>ROUND(SUM(H2007:H2013),4)</f>
        <v>82.108999999999995</v>
      </c>
      <c r="I2014" s="614"/>
      <c r="J2014" s="681"/>
    </row>
    <row r="2015" spans="1:15" s="671" customFormat="1">
      <c r="A2015" s="676"/>
      <c r="B2015" s="573" t="s">
        <v>493</v>
      </c>
      <c r="C2015" s="587"/>
      <c r="D2015" s="588"/>
      <c r="E2015" s="576"/>
      <c r="F2015" s="577"/>
      <c r="G2015" s="578"/>
      <c r="H2015" s="579"/>
      <c r="I2015" s="614"/>
      <c r="J2015" s="880"/>
      <c r="K2015" s="880"/>
      <c r="L2015" s="880"/>
      <c r="N2015" s="831"/>
      <c r="O2015" s="831"/>
    </row>
    <row r="2016" spans="1:15" s="671" customFormat="1">
      <c r="A2016" s="676"/>
      <c r="B2016" s="580" t="s">
        <v>1133</v>
      </c>
      <c r="C2016" s="581"/>
      <c r="D2016" s="649"/>
      <c r="E2016" s="583" t="s">
        <v>1600</v>
      </c>
      <c r="F2016" s="583" t="s">
        <v>1302</v>
      </c>
      <c r="G2016" s="583" t="s">
        <v>960</v>
      </c>
      <c r="H2016" s="585" t="s">
        <v>1485</v>
      </c>
      <c r="I2016" s="614"/>
      <c r="J2016" s="832"/>
      <c r="K2016" s="833"/>
      <c r="L2016" s="833"/>
      <c r="M2016" s="833"/>
    </row>
    <row r="2017" spans="1:15" s="671" customFormat="1">
      <c r="A2017" s="676"/>
      <c r="B2017" s="566"/>
      <c r="C2017" s="567"/>
      <c r="D2017" s="589"/>
      <c r="E2017" s="590"/>
      <c r="F2017" s="527" t="s">
        <v>499</v>
      </c>
      <c r="G2017" s="528" t="s">
        <v>500</v>
      </c>
      <c r="H2017" s="529" t="s">
        <v>501</v>
      </c>
      <c r="I2017" s="614"/>
      <c r="J2017" s="826"/>
      <c r="K2017"/>
      <c r="L2017" s="827"/>
      <c r="M2017" s="827"/>
    </row>
    <row r="2018" spans="1:15" s="671" customFormat="1">
      <c r="A2018" s="623">
        <v>1600</v>
      </c>
      <c r="B2018" s="658" t="s">
        <v>1954</v>
      </c>
      <c r="C2018" s="591"/>
      <c r="D2018" s="592"/>
      <c r="E2018" s="677" t="s">
        <v>59</v>
      </c>
      <c r="F2018" s="679">
        <v>1</v>
      </c>
      <c r="G2018" s="535">
        <v>280</v>
      </c>
      <c r="H2018" s="593">
        <f>ROUND(F2018*G2018,4)</f>
        <v>280</v>
      </c>
      <c r="I2018" s="614"/>
      <c r="J2018" s="834"/>
      <c r="K2018" s="827"/>
      <c r="L2018" s="827"/>
      <c r="M2018" s="827"/>
    </row>
    <row r="2019" spans="1:15" s="671" customFormat="1">
      <c r="A2019" s="623">
        <v>735</v>
      </c>
      <c r="B2019" s="658" t="str">
        <f>INDEX(MATERIALES!$D$5:$D$1604,A2019)</f>
        <v>Tubería de PVC 1/2"(roscable)</v>
      </c>
      <c r="C2019" s="591"/>
      <c r="D2019" s="592"/>
      <c r="E2019" s="677" t="str">
        <f>INDEX([2]MATERIALES!$E$5:$E$1604,A2019)</f>
        <v>ml.</v>
      </c>
      <c r="F2019" s="679">
        <v>12</v>
      </c>
      <c r="G2019" s="535">
        <f>INDEX([2]MATERIALES!$F$5:$F$1604,A2019)</f>
        <v>1.52</v>
      </c>
      <c r="H2019" s="593">
        <f t="shared" ref="H2019:H2026" si="17">ROUND(F2019*G2019,4)</f>
        <v>18.239999999999998</v>
      </c>
      <c r="I2019" s="614"/>
      <c r="J2019" s="826"/>
      <c r="K2019" s="827"/>
      <c r="L2019" s="827"/>
      <c r="M2019" s="827"/>
    </row>
    <row r="2020" spans="1:15" s="671" customFormat="1">
      <c r="A2020" s="623">
        <v>736</v>
      </c>
      <c r="B2020" s="658" t="str">
        <f>INDEX(MATERIALES!$D$5:$D$1604,A2020)</f>
        <v>Tubería de PVC 3/4"(roscable)</v>
      </c>
      <c r="C2020" s="591"/>
      <c r="D2020" s="592"/>
      <c r="E2020" s="677" t="str">
        <f>INDEX([2]MATERIALES!$E$5:$E$1604,A2020)</f>
        <v>ml.</v>
      </c>
      <c r="F2020" s="679">
        <v>24</v>
      </c>
      <c r="G2020" s="535">
        <f>INDEX([2]MATERIALES!$F$5:$F$1604,A2020)</f>
        <v>0.94</v>
      </c>
      <c r="H2020" s="593">
        <f t="shared" si="17"/>
        <v>22.56</v>
      </c>
      <c r="I2020" s="614"/>
      <c r="J2020" s="681"/>
      <c r="N2020" s="831"/>
      <c r="O2020" s="831"/>
    </row>
    <row r="2021" spans="1:15" s="671" customFormat="1">
      <c r="A2021" s="623">
        <v>1600</v>
      </c>
      <c r="B2021" s="658" t="s">
        <v>1903</v>
      </c>
      <c r="C2021" s="591"/>
      <c r="D2021" s="592"/>
      <c r="E2021" s="677" t="s">
        <v>59</v>
      </c>
      <c r="F2021" s="679">
        <v>1</v>
      </c>
      <c r="G2021" s="535">
        <v>10</v>
      </c>
      <c r="H2021" s="593">
        <f t="shared" si="17"/>
        <v>10</v>
      </c>
      <c r="I2021" s="614"/>
      <c r="J2021" s="881"/>
      <c r="K2021" s="882"/>
      <c r="L2021" s="882"/>
      <c r="M2021" s="882"/>
    </row>
    <row r="2022" spans="1:15" s="671" customFormat="1">
      <c r="A2022" s="623">
        <v>902</v>
      </c>
      <c r="B2022" s="658" t="str">
        <f>INDEX(MATERIALES!$D$5:$D$1604,A2022)</f>
        <v xml:space="preserve">Cinta de polimero sintetico para tuberia roscable </v>
      </c>
      <c r="C2022" s="591"/>
      <c r="D2022" s="592"/>
      <c r="E2022" s="677" t="str">
        <f>INDEX([2]MATERIALES!$E$5:$E$1604,A2022)</f>
        <v>rll</v>
      </c>
      <c r="F2022" s="679">
        <v>1</v>
      </c>
      <c r="G2022" s="535">
        <f>INDEX([2]MATERIALES!$F$5:$F$1604,A2022)</f>
        <v>0.24</v>
      </c>
      <c r="H2022" s="593">
        <f t="shared" si="17"/>
        <v>0.24</v>
      </c>
      <c r="I2022" s="614"/>
      <c r="J2022" s="830"/>
      <c r="K2022" s="831"/>
      <c r="L2022" s="831"/>
    </row>
    <row r="2023" spans="1:15" s="671" customFormat="1" ht="13.5" customHeight="1">
      <c r="A2023" s="623">
        <v>1600</v>
      </c>
      <c r="B2023" s="658" t="s">
        <v>1904</v>
      </c>
      <c r="C2023" s="591"/>
      <c r="D2023" s="592"/>
      <c r="E2023" s="677" t="s">
        <v>59</v>
      </c>
      <c r="F2023" s="679">
        <v>1</v>
      </c>
      <c r="G2023" s="535">
        <v>20</v>
      </c>
      <c r="H2023" s="593">
        <f t="shared" si="17"/>
        <v>20</v>
      </c>
      <c r="I2023" s="614"/>
      <c r="J2023" s="829"/>
    </row>
    <row r="2024" spans="1:15" s="671" customFormat="1">
      <c r="A2024" s="623">
        <v>1600</v>
      </c>
      <c r="B2024" s="658" t="s">
        <v>1905</v>
      </c>
      <c r="C2024" s="591"/>
      <c r="D2024" s="592"/>
      <c r="E2024" s="677" t="s">
        <v>970</v>
      </c>
      <c r="F2024" s="679">
        <v>15</v>
      </c>
      <c r="G2024" s="535">
        <v>2.5</v>
      </c>
      <c r="H2024" s="593">
        <f t="shared" si="17"/>
        <v>37.5</v>
      </c>
      <c r="I2024" s="614"/>
      <c r="J2024" s="681"/>
    </row>
    <row r="2025" spans="1:15" s="671" customFormat="1">
      <c r="A2025" s="623">
        <v>1600</v>
      </c>
      <c r="B2025" s="658">
        <f>INDEX(MATERIALES!$D$5:$D$1604,A2025)</f>
        <v>0</v>
      </c>
      <c r="C2025" s="591"/>
      <c r="D2025" s="592"/>
      <c r="E2025" s="677">
        <f>INDEX([2]MATERIALES!$E$5:$E$1604,A2025)</f>
        <v>0</v>
      </c>
      <c r="F2025" s="679"/>
      <c r="G2025" s="535">
        <f>INDEX([2]MATERIALES!$F$5:$F$1604,A2025)</f>
        <v>0</v>
      </c>
      <c r="H2025" s="593">
        <f t="shared" si="17"/>
        <v>0</v>
      </c>
      <c r="I2025"/>
      <c r="J2025" s="681"/>
      <c r="L2025" s="831"/>
    </row>
    <row r="2026" spans="1:15" s="671" customFormat="1">
      <c r="A2026" s="623">
        <v>1600</v>
      </c>
      <c r="B2026" s="658">
        <f>INDEX(MATERIALES!$D$5:$D$1604,A2026)</f>
        <v>0</v>
      </c>
      <c r="C2026" s="591"/>
      <c r="D2026" s="592"/>
      <c r="E2026" s="677">
        <f>INDEX([2]MATERIALES!$E$5:$E$1604,A2026)</f>
        <v>0</v>
      </c>
      <c r="F2026" s="679"/>
      <c r="G2026" s="535">
        <f>INDEX([2]MATERIALES!$F$5:$F$1604,A2026)</f>
        <v>0</v>
      </c>
      <c r="H2026" s="593">
        <f t="shared" si="17"/>
        <v>0</v>
      </c>
      <c r="I2026" s="614"/>
      <c r="J2026" s="681"/>
    </row>
    <row r="2027" spans="1:15" s="671" customFormat="1">
      <c r="A2027" s="676"/>
      <c r="B2027" s="571" t="s">
        <v>1349</v>
      </c>
      <c r="C2027" s="796"/>
      <c r="D2027" s="594">
        <v>0</v>
      </c>
      <c r="E2027" s="677"/>
      <c r="F2027" s="672"/>
      <c r="G2027" s="536">
        <v>0</v>
      </c>
      <c r="H2027" s="572">
        <f>ROUND(SUM(H2018:H2025),4)</f>
        <v>388.54</v>
      </c>
      <c r="I2027" s="614"/>
      <c r="J2027" s="681"/>
    </row>
    <row r="2028" spans="1:15" s="671" customFormat="1">
      <c r="A2028" s="676"/>
      <c r="B2028" s="573" t="s">
        <v>494</v>
      </c>
      <c r="C2028" s="587"/>
      <c r="D2028" s="588"/>
      <c r="E2028" s="576"/>
      <c r="F2028" s="577"/>
      <c r="G2028" s="578"/>
      <c r="H2028" s="579"/>
      <c r="I2028" s="614"/>
      <c r="J2028" s="681"/>
    </row>
    <row r="2029" spans="1:15" s="671" customFormat="1">
      <c r="A2029" s="676"/>
      <c r="B2029" s="580" t="s">
        <v>1133</v>
      </c>
      <c r="C2029" s="581"/>
      <c r="D2029" s="649"/>
      <c r="E2029" s="582" t="s">
        <v>1600</v>
      </c>
      <c r="F2029" s="582" t="s">
        <v>1302</v>
      </c>
      <c r="G2029" s="582" t="s">
        <v>1596</v>
      </c>
      <c r="H2029" s="585" t="s">
        <v>1485</v>
      </c>
      <c r="I2029" s="614"/>
      <c r="J2029" s="681"/>
    </row>
    <row r="2030" spans="1:15" s="671" customFormat="1">
      <c r="A2030" s="676"/>
      <c r="B2030" s="566"/>
      <c r="C2030" s="567"/>
      <c r="D2030" s="589"/>
      <c r="E2030" s="595"/>
      <c r="F2030" s="539" t="s">
        <v>499</v>
      </c>
      <c r="G2030" s="526" t="s">
        <v>500</v>
      </c>
      <c r="H2030" s="529" t="s">
        <v>501</v>
      </c>
      <c r="I2030" s="614"/>
      <c r="J2030" s="681"/>
    </row>
    <row r="2031" spans="1:15" s="671" customFormat="1">
      <c r="A2031" s="676">
        <v>20</v>
      </c>
      <c r="B2031" s="835" t="s">
        <v>1906</v>
      </c>
      <c r="C2031" s="521"/>
      <c r="D2031" s="541"/>
      <c r="E2031" s="645" t="s">
        <v>429</v>
      </c>
      <c r="F2031" s="542">
        <v>1</v>
      </c>
      <c r="G2031" s="542">
        <v>0.25</v>
      </c>
      <c r="H2031" s="460">
        <f>F2031*G2031</f>
        <v>0.25</v>
      </c>
      <c r="I2031" s="614"/>
      <c r="J2031" s="681"/>
    </row>
    <row r="2032" spans="1:15" s="671" customFormat="1">
      <c r="A2032" s="676">
        <v>20</v>
      </c>
      <c r="B2032" s="540">
        <f>INDEX('MANO DE OBRA'!$C$41:$C$60,A2032)</f>
        <v>0</v>
      </c>
      <c r="C2032" s="521"/>
      <c r="D2032" s="541"/>
      <c r="E2032" s="531">
        <f>INDEX('MANO DE OBRA'!$B$41:$B$60,A2032)</f>
        <v>0</v>
      </c>
      <c r="F2032" s="542"/>
      <c r="G2032" s="542">
        <f>INDEX('MANO DE OBRA'!$F$41:$F$60,A2032)</f>
        <v>0</v>
      </c>
      <c r="H2032" s="543">
        <f>ROUND(F2032*G2032,3)</f>
        <v>0</v>
      </c>
      <c r="I2032" s="614"/>
      <c r="J2032" s="681"/>
    </row>
    <row r="2033" spans="1:10" s="671" customFormat="1">
      <c r="A2033" s="676">
        <v>20</v>
      </c>
      <c r="B2033" s="540">
        <f>INDEX('MANO DE OBRA'!$C$41:$C$60,A2033)</f>
        <v>0</v>
      </c>
      <c r="C2033" s="521"/>
      <c r="D2033" s="541"/>
      <c r="E2033" s="531">
        <f>INDEX('MANO DE OBRA'!$B$41:$B$60,A2033)</f>
        <v>0</v>
      </c>
      <c r="F2033" s="542"/>
      <c r="G2033" s="542"/>
      <c r="H2033" s="543">
        <f>ROUND(F2033*G2033,3)</f>
        <v>0</v>
      </c>
      <c r="I2033" s="614"/>
      <c r="J2033" s="681"/>
    </row>
    <row r="2034" spans="1:10" s="671" customFormat="1">
      <c r="A2034" s="680"/>
      <c r="B2034" s="571" t="s">
        <v>1350</v>
      </c>
      <c r="C2034" s="597"/>
      <c r="D2034" s="659"/>
      <c r="E2034" s="598"/>
      <c r="F2034" s="599"/>
      <c r="G2034" s="590"/>
      <c r="H2034" s="572">
        <f>ROUND(SUM(H2031:H2033),4)</f>
        <v>0.25</v>
      </c>
      <c r="I2034" s="614"/>
      <c r="J2034" s="681"/>
    </row>
    <row r="2035" spans="1:10" s="671" customFormat="1">
      <c r="A2035" s="680"/>
      <c r="B2035" s="554"/>
      <c r="C2035" s="554"/>
      <c r="D2035" s="596"/>
      <c r="E2035" s="600" t="s">
        <v>495</v>
      </c>
      <c r="F2035" s="601"/>
      <c r="G2035" s="601"/>
      <c r="H2035" s="602">
        <f>ROUND(SUM(H2034,H2027,H2014,H2003),4)</f>
        <v>475.00400000000002</v>
      </c>
      <c r="I2035" s="614"/>
      <c r="J2035" s="681"/>
    </row>
    <row r="2036" spans="1:10" s="671" customFormat="1">
      <c r="A2036" s="680"/>
      <c r="B2036" s="554"/>
      <c r="C2036" s="554"/>
      <c r="D2036" s="596"/>
      <c r="E2036" s="603" t="s">
        <v>177</v>
      </c>
      <c r="F2036" s="604"/>
      <c r="G2036" s="660">
        <f>(FORMATO!$C$37)</f>
        <v>0.2</v>
      </c>
      <c r="H2036" s="602">
        <f>ROUND(H2035*G2036,4)</f>
        <v>95.000799999999998</v>
      </c>
      <c r="I2036" s="614"/>
      <c r="J2036" s="681"/>
    </row>
    <row r="2037" spans="1:10" s="671" customFormat="1">
      <c r="A2037" s="680"/>
      <c r="B2037" s="554"/>
      <c r="C2037" s="554"/>
      <c r="D2037" s="596"/>
      <c r="E2037" s="603" t="s">
        <v>178</v>
      </c>
      <c r="F2037" s="604"/>
      <c r="G2037" s="605"/>
      <c r="H2037" s="606"/>
      <c r="I2037" s="614"/>
      <c r="J2037" s="681"/>
    </row>
    <row r="2038" spans="1:10" s="671" customFormat="1">
      <c r="A2038" s="680"/>
      <c r="B2038" s="554"/>
      <c r="C2038" s="554"/>
      <c r="D2038" s="596"/>
      <c r="E2038" s="603" t="s">
        <v>496</v>
      </c>
      <c r="F2038" s="607"/>
      <c r="G2038" s="607"/>
      <c r="H2038" s="606">
        <f>ROUND(SUM(H2035:H2036),4)</f>
        <v>570.00480000000005</v>
      </c>
      <c r="I2038" s="614"/>
      <c r="J2038" s="681"/>
    </row>
    <row r="2039" spans="1:10" s="671" customFormat="1" ht="16.2" thickBot="1">
      <c r="A2039" s="680"/>
      <c r="B2039" s="796" t="str">
        <f>(FORMATO!$C$8)</f>
        <v>PAJAN, AGOSTO DE 2025</v>
      </c>
      <c r="C2039" s="554"/>
      <c r="D2039" s="596"/>
      <c r="E2039" s="544" t="str">
        <f>+FORMATO!$J$18</f>
        <v>PRECIO SIN IVA</v>
      </c>
      <c r="F2039" s="545"/>
      <c r="G2039" s="545" t="s">
        <v>504</v>
      </c>
      <c r="H2039" s="613">
        <f>ROUND(H2038,2)</f>
        <v>570</v>
      </c>
      <c r="I2039" s="614"/>
      <c r="J2039" s="681"/>
    </row>
    <row r="2040" spans="1:10" s="671" customFormat="1" ht="16.2" thickTop="1">
      <c r="A2040" s="680"/>
      <c r="B2040" s="796"/>
      <c r="C2040" s="554"/>
      <c r="D2040" s="666"/>
      <c r="E2040" s="664"/>
      <c r="F2040" s="663"/>
      <c r="G2040" s="663"/>
      <c r="H2040" s="665"/>
      <c r="I2040" s="614"/>
      <c r="J2040" s="681"/>
    </row>
    <row r="2041" spans="1:10" s="671" customFormat="1" ht="15.6">
      <c r="A2041" s="680"/>
      <c r="B2041" s="796"/>
      <c r="C2041" s="554"/>
      <c r="D2041" s="666"/>
      <c r="E2041" s="664"/>
      <c r="F2041" s="663"/>
      <c r="G2041" s="663"/>
      <c r="H2041" s="665"/>
      <c r="I2041" s="614"/>
      <c r="J2041" s="681"/>
    </row>
    <row r="2042" spans="1:10" s="671" customFormat="1" ht="15.6">
      <c r="A2042" s="680"/>
      <c r="B2042" s="796"/>
      <c r="C2042" s="554"/>
      <c r="D2042" s="666"/>
      <c r="E2042" s="664"/>
      <c r="F2042" s="663"/>
      <c r="G2042" s="663"/>
      <c r="H2042" s="665"/>
      <c r="I2042" s="614"/>
      <c r="J2042" s="681"/>
    </row>
    <row r="2043" spans="1:10" s="671" customFormat="1">
      <c r="A2043" s="546"/>
      <c r="B2043" s="796"/>
      <c r="C2043" s="653"/>
      <c r="D2043" s="654"/>
      <c r="E2043" s="655"/>
      <c r="F2043" s="655"/>
      <c r="G2043" s="655"/>
      <c r="H2043" s="611"/>
      <c r="I2043" s="614"/>
      <c r="J2043" s="641"/>
    </row>
    <row r="2044" spans="1:10" s="671" customFormat="1">
      <c r="A2044" s="546"/>
      <c r="B2044" s="870"/>
      <c r="C2044" s="870"/>
      <c r="D2044" s="870"/>
      <c r="E2044" s="870"/>
      <c r="F2044" s="870"/>
      <c r="G2044" s="870"/>
      <c r="H2044" s="870"/>
      <c r="I2044" s="614"/>
      <c r="J2044" s="681"/>
    </row>
    <row r="2045" spans="1:10" s="671" customFormat="1">
      <c r="A2045" s="553"/>
      <c r="B2045" s="517"/>
      <c r="C2045" s="517"/>
      <c r="D2045" s="520"/>
      <c r="E2045" s="517"/>
      <c r="F2045" s="517"/>
      <c r="G2045" s="517"/>
      <c r="H2045" s="518"/>
      <c r="I2045" s="614"/>
      <c r="J2045" s="681"/>
    </row>
    <row r="2046" spans="1:10" s="681" customFormat="1" ht="17.399999999999999">
      <c r="A2046" s="680"/>
      <c r="B2046" s="680"/>
      <c r="C2046" s="871" t="s">
        <v>1891</v>
      </c>
      <c r="D2046" s="871"/>
      <c r="E2046" s="871"/>
      <c r="F2046" s="871"/>
      <c r="G2046" s="871"/>
      <c r="H2046" s="680"/>
      <c r="I2046" s="669"/>
    </row>
    <row r="2047" spans="1:10" s="671" customFormat="1" ht="17.399999999999999">
      <c r="A2047" s="680"/>
      <c r="B2047" s="554"/>
      <c r="C2047" s="872" t="s">
        <v>1892</v>
      </c>
      <c r="D2047" s="872"/>
      <c r="E2047" s="872"/>
      <c r="F2047" s="872"/>
      <c r="G2047" s="872"/>
      <c r="H2047" s="680"/>
      <c r="I2047" s="614"/>
      <c r="J2047" s="681"/>
    </row>
    <row r="2048" spans="1:10" s="671" customFormat="1" ht="14.4">
      <c r="A2048" s="680"/>
      <c r="B2048" s="554"/>
      <c r="C2048" s="873"/>
      <c r="D2048" s="873"/>
      <c r="E2048" s="873"/>
      <c r="F2048" s="873"/>
      <c r="G2048" s="873"/>
      <c r="H2048" s="680"/>
      <c r="I2048" s="614"/>
      <c r="J2048" s="681"/>
    </row>
    <row r="2049" spans="1:10" s="671" customFormat="1" ht="13.8" thickBot="1">
      <c r="A2049" s="680"/>
      <c r="B2049" s="554"/>
      <c r="C2049" s="554"/>
      <c r="D2049" s="649"/>
      <c r="E2049" s="554"/>
      <c r="F2049" s="554"/>
      <c r="G2049" s="554"/>
      <c r="H2049" s="680"/>
      <c r="I2049" s="614"/>
      <c r="J2049" s="681"/>
    </row>
    <row r="2050" spans="1:10" s="671" customFormat="1" ht="13.8" thickBot="1">
      <c r="A2050" s="680"/>
      <c r="B2050" s="796"/>
      <c r="C2050" s="874" t="str">
        <f>+FORMATO!$J$13</f>
        <v>ANÁLISIS DE PRECIOS UNITARIOS</v>
      </c>
      <c r="D2050" s="875" t="s">
        <v>687</v>
      </c>
      <c r="E2050" s="875"/>
      <c r="F2050" s="875"/>
      <c r="G2050" s="675" t="str">
        <f>+FORMATO!$J$14</f>
        <v>ITEM</v>
      </c>
      <c r="H2050" s="716">
        <f>+PRESUPUESTO!A49</f>
        <v>36</v>
      </c>
      <c r="I2050" s="614"/>
      <c r="J2050" s="681"/>
    </row>
    <row r="2051" spans="1:10" s="671" customFormat="1">
      <c r="A2051" s="522"/>
      <c r="B2051" s="673" t="str">
        <f>FORMATO!$B$4</f>
        <v>RUBRO:</v>
      </c>
      <c r="C2051" s="876" t="str">
        <f>+PRESUPUESTO!B49</f>
        <v>SUMINISTRO E INSTALACION DE BOMBA PERIFERICA DE 3/4"</v>
      </c>
      <c r="D2051" s="877"/>
      <c r="E2051" s="877"/>
      <c r="F2051" s="877"/>
      <c r="G2051" s="675" t="str">
        <f>+FORMATO!$J$15</f>
        <v>UNIDAD</v>
      </c>
      <c r="H2051" s="674" t="str">
        <f>+PRESUPUESTO!C49</f>
        <v>U</v>
      </c>
      <c r="I2051" s="614"/>
      <c r="J2051" s="681"/>
    </row>
    <row r="2052" spans="1:10" s="671" customFormat="1">
      <c r="A2052" s="522"/>
      <c r="B2052" s="673" t="str">
        <f>FORMATO!$B$5</f>
        <v>ELABORADO:</v>
      </c>
      <c r="C2052" s="796">
        <f>(FORMATO!$C$5)</f>
        <v>0</v>
      </c>
      <c r="D2052" s="656"/>
      <c r="E2052" s="657"/>
      <c r="F2052" s="657"/>
      <c r="G2052" s="675" t="str">
        <f>+FORMATO!$J$16</f>
        <v>REND.</v>
      </c>
      <c r="H2052" s="642">
        <f>+ROUND(8/13.6,4)</f>
        <v>0.58819999999999995</v>
      </c>
      <c r="I2052" s="614"/>
      <c r="J2052" s="681"/>
    </row>
    <row r="2053" spans="1:10" s="671" customFormat="1">
      <c r="A2053" s="525"/>
      <c r="B2053" s="673" t="str">
        <f>FORMATO!$B$9</f>
        <v xml:space="preserve">PROYECTO: </v>
      </c>
      <c r="C2053" s="878" t="str">
        <f>+$C$785</f>
        <v>MANTENIMIENTO INTEGRAL DE LA COMPAÑIA DE CUERPO DE BOMBERO CASCOL PERTENECIENTE AL CANTON PAJAN</v>
      </c>
      <c r="D2053" s="879"/>
      <c r="E2053" s="879"/>
      <c r="F2053" s="879"/>
      <c r="G2053" s="879"/>
      <c r="H2053" s="879"/>
      <c r="I2053" s="622">
        <f>+H2097</f>
        <v>169</v>
      </c>
      <c r="J2053" s="641"/>
    </row>
    <row r="2054" spans="1:10" s="671" customFormat="1" ht="13.8" thickBot="1">
      <c r="A2054" s="522"/>
      <c r="B2054" s="555" t="s">
        <v>689</v>
      </c>
      <c r="C2054" s="555"/>
      <c r="D2054" s="556"/>
      <c r="E2054" s="557"/>
      <c r="F2054" s="558"/>
      <c r="G2054" s="558"/>
      <c r="H2054" s="559"/>
      <c r="I2054" s="614"/>
      <c r="J2054" s="681"/>
    </row>
    <row r="2055" spans="1:10" s="671" customFormat="1" ht="13.8" thickTop="1">
      <c r="A2055" s="522"/>
      <c r="B2055" s="560" t="s">
        <v>1133</v>
      </c>
      <c r="C2055" s="767"/>
      <c r="D2055" s="562" t="s">
        <v>1302</v>
      </c>
      <c r="E2055" s="563" t="s">
        <v>1596</v>
      </c>
      <c r="F2055" s="678" t="s">
        <v>1597</v>
      </c>
      <c r="G2055" s="564" t="s">
        <v>1598</v>
      </c>
      <c r="H2055" s="565" t="s">
        <v>1485</v>
      </c>
      <c r="I2055" s="614"/>
      <c r="J2055" s="640"/>
    </row>
    <row r="2056" spans="1:10" s="671" customFormat="1">
      <c r="A2056" s="522"/>
      <c r="B2056" s="566"/>
      <c r="C2056" s="567"/>
      <c r="D2056" s="526" t="s">
        <v>499</v>
      </c>
      <c r="E2056" s="527" t="s">
        <v>500</v>
      </c>
      <c r="F2056" s="528" t="s">
        <v>501</v>
      </c>
      <c r="G2056" s="528" t="s">
        <v>1599</v>
      </c>
      <c r="H2056" s="529" t="s">
        <v>502</v>
      </c>
      <c r="I2056" s="614"/>
      <c r="J2056" s="681"/>
    </row>
    <row r="2057" spans="1:10" s="671" customFormat="1">
      <c r="A2057" s="676">
        <v>1600</v>
      </c>
      <c r="B2057" s="568" t="s">
        <v>1632</v>
      </c>
      <c r="C2057" s="796"/>
      <c r="D2057" s="645"/>
      <c r="E2057" s="535"/>
      <c r="F2057" s="672"/>
      <c r="G2057" s="533"/>
      <c r="H2057" s="569">
        <f>ROUND(H2072*0.05,3)</f>
        <v>0.51600000000000001</v>
      </c>
      <c r="I2057" s="614"/>
      <c r="J2057" s="681"/>
    </row>
    <row r="2058" spans="1:10" s="671" customFormat="1">
      <c r="A2058" s="676">
        <v>1600</v>
      </c>
      <c r="B2058" s="530">
        <f>INDEX(MATERIALES!$D$5:$D$1604,A2058)</f>
        <v>0</v>
      </c>
      <c r="C2058" s="521"/>
      <c r="D2058" s="531"/>
      <c r="E2058" s="532">
        <f>INDEX(MATERIALES!$F$5:$F$1604,A2058)</f>
        <v>0</v>
      </c>
      <c r="F2058" s="459">
        <f>ROUND(E2058*D2058,3)</f>
        <v>0</v>
      </c>
      <c r="G2058" s="535"/>
      <c r="H2058" s="534">
        <f>ROUND(F2058*G2058,4)</f>
        <v>0</v>
      </c>
      <c r="I2058" s="614"/>
      <c r="J2058" s="681"/>
    </row>
    <row r="2059" spans="1:10" s="671" customFormat="1">
      <c r="A2059" s="676">
        <v>1600</v>
      </c>
      <c r="B2059" s="530">
        <f>INDEX(MATERIALES!$D$5:$D$1604,A2059)</f>
        <v>0</v>
      </c>
      <c r="C2059" s="521"/>
      <c r="D2059" s="531"/>
      <c r="E2059" s="532">
        <f>INDEX(MATERIALES!$F$5:$F$1604,A2059)</f>
        <v>0</v>
      </c>
      <c r="F2059" s="459">
        <f>ROUND(E2059*D2059,3)</f>
        <v>0</v>
      </c>
      <c r="G2059" s="535"/>
      <c r="H2059" s="570">
        <f>ROUND(F2059*G2059,3)</f>
        <v>0</v>
      </c>
      <c r="I2059" s="614"/>
      <c r="J2059" s="681"/>
    </row>
    <row r="2060" spans="1:10" s="671" customFormat="1">
      <c r="A2060" s="676">
        <v>1600</v>
      </c>
      <c r="B2060" s="530">
        <f>INDEX(MATERIALES!$D$5:$D$1604,A2060)</f>
        <v>0</v>
      </c>
      <c r="C2060" s="521"/>
      <c r="D2060" s="531"/>
      <c r="E2060" s="532">
        <f>INDEX(MATERIALES!$F$5:$F$1604,A2060)</f>
        <v>0</v>
      </c>
      <c r="F2060" s="459">
        <f>ROUND(E2060*D2060,3)</f>
        <v>0</v>
      </c>
      <c r="G2060" s="535"/>
      <c r="H2060" s="570">
        <f>ROUND(F2060*G2060,3)</f>
        <v>0</v>
      </c>
      <c r="I2060" s="614"/>
      <c r="J2060" s="681"/>
    </row>
    <row r="2061" spans="1:10" s="671" customFormat="1">
      <c r="A2061" s="676">
        <v>1600</v>
      </c>
      <c r="B2061" s="571" t="s">
        <v>1348</v>
      </c>
      <c r="C2061" s="796"/>
      <c r="D2061" s="645">
        <v>0</v>
      </c>
      <c r="E2061" s="535"/>
      <c r="F2061" s="672">
        <f>ROUND(E2061*D2061,3)</f>
        <v>0</v>
      </c>
      <c r="G2061" s="536">
        <v>0</v>
      </c>
      <c r="H2061" s="572">
        <f>ROUND(SUM(H2057:H2060),4)</f>
        <v>0.51600000000000001</v>
      </c>
      <c r="I2061" s="614"/>
      <c r="J2061" s="681"/>
    </row>
    <row r="2062" spans="1:10" s="671" customFormat="1">
      <c r="A2062" s="676"/>
      <c r="B2062" s="573" t="s">
        <v>1135</v>
      </c>
      <c r="C2062" s="574"/>
      <c r="D2062" s="575"/>
      <c r="E2062" s="576"/>
      <c r="F2062" s="577"/>
      <c r="G2062" s="578"/>
      <c r="H2062" s="579"/>
      <c r="I2062" s="614"/>
      <c r="J2062" s="681"/>
    </row>
    <row r="2063" spans="1:10" s="671" customFormat="1">
      <c r="A2063" s="676"/>
      <c r="B2063" s="580" t="s">
        <v>1133</v>
      </c>
      <c r="C2063" s="581"/>
      <c r="D2063" s="582" t="s">
        <v>1302</v>
      </c>
      <c r="E2063" s="583" t="s">
        <v>961</v>
      </c>
      <c r="F2063" s="583" t="s">
        <v>1597</v>
      </c>
      <c r="G2063" s="584" t="s">
        <v>1598</v>
      </c>
      <c r="H2063" s="585" t="s">
        <v>1485</v>
      </c>
      <c r="I2063" s="614"/>
      <c r="J2063" s="681"/>
    </row>
    <row r="2064" spans="1:10" s="671" customFormat="1">
      <c r="A2064" s="676"/>
      <c r="B2064" s="566"/>
      <c r="C2064" s="567"/>
      <c r="D2064" s="526" t="s">
        <v>499</v>
      </c>
      <c r="E2064" s="528" t="s">
        <v>500</v>
      </c>
      <c r="F2064" s="528" t="s">
        <v>501</v>
      </c>
      <c r="G2064" s="528" t="s">
        <v>1599</v>
      </c>
      <c r="H2064" s="529" t="s">
        <v>502</v>
      </c>
      <c r="I2064" s="614"/>
      <c r="J2064" s="681"/>
    </row>
    <row r="2065" spans="1:15" s="671" customFormat="1">
      <c r="A2065" s="676">
        <v>8</v>
      </c>
      <c r="B2065" s="568" t="str">
        <f>INDEX('[2]MANO DE OBRA'!$C$5:$C$38,A2065)</f>
        <v>Plomero  (estr.ocp. D2) catIII</v>
      </c>
      <c r="C2065" s="586"/>
      <c r="D2065" s="646">
        <v>1</v>
      </c>
      <c r="E2065" s="537">
        <f>INDEX('MANO DE OBRA'!$F$5:$F$38,A2065)</f>
        <v>4.28</v>
      </c>
      <c r="F2065" s="616">
        <f t="shared" ref="F2065:F2071" si="18">ROUND(E2065*D2065,4)</f>
        <v>4.28</v>
      </c>
      <c r="G2065" s="538">
        <f>+H2052</f>
        <v>0.58819999999999995</v>
      </c>
      <c r="H2065" s="569">
        <f>ROUND(F2065*G2065,3)</f>
        <v>2.5169999999999999</v>
      </c>
      <c r="I2065" s="614"/>
      <c r="J2065" s="681"/>
    </row>
    <row r="2066" spans="1:15" s="671" customFormat="1">
      <c r="A2066" s="676">
        <v>7</v>
      </c>
      <c r="B2066" s="568" t="str">
        <f>INDEX('[2]MANO DE OBRA'!$C$5:$C$38,A2066)</f>
        <v>Electricista  (estr.ocp. D2) cat.III</v>
      </c>
      <c r="C2066" s="586"/>
      <c r="D2066" s="646">
        <v>1</v>
      </c>
      <c r="E2066" s="532">
        <f>INDEX('MANO DE OBRA'!$F$5:$F$38,A2066)</f>
        <v>4.28</v>
      </c>
      <c r="F2066" s="616">
        <f t="shared" si="18"/>
        <v>4.28</v>
      </c>
      <c r="G2066" s="535">
        <f>H2052</f>
        <v>0.58819999999999995</v>
      </c>
      <c r="H2066" s="569">
        <f>ROUND(F2066*G2066,3)</f>
        <v>2.5169999999999999</v>
      </c>
      <c r="I2066" s="614"/>
      <c r="J2066" s="681"/>
    </row>
    <row r="2067" spans="1:15" s="671" customFormat="1">
      <c r="A2067" s="676">
        <v>1</v>
      </c>
      <c r="B2067" s="568" t="str">
        <f>INDEX('[2]MANO DE OBRA'!$C$5:$C$38,A2067)</f>
        <v>Peon  (estr.ocp. E2)</v>
      </c>
      <c r="C2067" s="586"/>
      <c r="D2067" s="646">
        <v>1</v>
      </c>
      <c r="E2067" s="532">
        <f>INDEX('MANO DE OBRA'!$F$5:$F$38,A2067)</f>
        <v>4.2300000000000004</v>
      </c>
      <c r="F2067" s="616">
        <f t="shared" si="18"/>
        <v>4.2300000000000004</v>
      </c>
      <c r="G2067" s="535">
        <f>+G2066</f>
        <v>0.58819999999999995</v>
      </c>
      <c r="H2067" s="569">
        <f>ROUND(F2067*G2067,3)</f>
        <v>2.488</v>
      </c>
      <c r="I2067" s="614"/>
      <c r="J2067" s="681"/>
    </row>
    <row r="2068" spans="1:15" s="671" customFormat="1">
      <c r="A2068" s="676">
        <v>11</v>
      </c>
      <c r="B2068" s="568" t="str">
        <f>INDEX('[2]MANO DE OBRA'!$C$5:$C$38,A2068)</f>
        <v>Maestro   (estr.ocp. C1)</v>
      </c>
      <c r="C2068" s="586"/>
      <c r="D2068" s="646">
        <v>1</v>
      </c>
      <c r="E2068" s="532">
        <f>INDEX('MANO DE OBRA'!$F$5:$F$38,A2068)</f>
        <v>4.75</v>
      </c>
      <c r="F2068" s="616">
        <f t="shared" si="18"/>
        <v>4.75</v>
      </c>
      <c r="G2068" s="535">
        <f>+G2067</f>
        <v>0.58819999999999995</v>
      </c>
      <c r="H2068" s="569">
        <f>ROUND(F2068*G2068,3)</f>
        <v>2.794</v>
      </c>
      <c r="I2068" s="614"/>
      <c r="J2068" s="681"/>
    </row>
    <row r="2069" spans="1:15" s="671" customFormat="1">
      <c r="A2069" s="676">
        <v>34</v>
      </c>
      <c r="B2069" s="568">
        <f>INDEX('[2]MANO DE OBRA'!$C$5:$C$38,A2069)</f>
        <v>0</v>
      </c>
      <c r="C2069" s="586"/>
      <c r="D2069" s="646"/>
      <c r="E2069" s="532">
        <f>INDEX('MANO DE OBRA'!$F$5:$F$38,A2069)</f>
        <v>0</v>
      </c>
      <c r="F2069" s="616">
        <f t="shared" si="18"/>
        <v>0</v>
      </c>
      <c r="G2069" s="535"/>
      <c r="H2069" s="569">
        <f>ROUND(F2069*G2069,4)</f>
        <v>0</v>
      </c>
      <c r="I2069" s="614"/>
      <c r="J2069" s="681"/>
    </row>
    <row r="2070" spans="1:15" s="671" customFormat="1">
      <c r="A2070" s="676">
        <v>34</v>
      </c>
      <c r="B2070" s="568">
        <f>INDEX('[2]MANO DE OBRA'!$C$5:$C$38,A2070)</f>
        <v>0</v>
      </c>
      <c r="C2070" s="586"/>
      <c r="D2070" s="646"/>
      <c r="E2070" s="532">
        <f>INDEX('MANO DE OBRA'!$F$5:$F$38,A2070)</f>
        <v>0</v>
      </c>
      <c r="F2070" s="616">
        <f t="shared" si="18"/>
        <v>0</v>
      </c>
      <c r="G2070" s="535"/>
      <c r="H2070" s="569">
        <f>ROUND(F2070*G2070,4)</f>
        <v>0</v>
      </c>
      <c r="I2070" s="614"/>
      <c r="J2070" s="681"/>
    </row>
    <row r="2071" spans="1:15" s="671" customFormat="1">
      <c r="A2071" s="676">
        <v>34</v>
      </c>
      <c r="B2071" s="568">
        <f>INDEX('[2]MANO DE OBRA'!$C$5:$C$38,A2071)</f>
        <v>0</v>
      </c>
      <c r="C2071" s="586"/>
      <c r="D2071" s="646"/>
      <c r="E2071" s="532">
        <f>INDEX('MANO DE OBRA'!$F$5:$F$38,A2071)</f>
        <v>0</v>
      </c>
      <c r="F2071" s="616">
        <f t="shared" si="18"/>
        <v>0</v>
      </c>
      <c r="G2071" s="535"/>
      <c r="H2071" s="569">
        <f>ROUND(F2071*G2071,4)</f>
        <v>0</v>
      </c>
      <c r="I2071" s="614"/>
      <c r="J2071" s="681"/>
    </row>
    <row r="2072" spans="1:15" s="671" customFormat="1">
      <c r="A2072" s="676">
        <v>34</v>
      </c>
      <c r="B2072" s="571" t="s">
        <v>1202</v>
      </c>
      <c r="C2072" s="796"/>
      <c r="D2072" s="617">
        <v>0</v>
      </c>
      <c r="E2072" s="536"/>
      <c r="F2072" s="616">
        <f>ROUND(E2072*D2072,3)</f>
        <v>0</v>
      </c>
      <c r="G2072" s="536">
        <v>0</v>
      </c>
      <c r="H2072" s="572">
        <f>ROUND(SUM(H2065:H2071),4)</f>
        <v>10.316000000000001</v>
      </c>
      <c r="I2072" s="614"/>
      <c r="J2072" s="681"/>
    </row>
    <row r="2073" spans="1:15" s="671" customFormat="1">
      <c r="A2073" s="676"/>
      <c r="B2073" s="573" t="s">
        <v>493</v>
      </c>
      <c r="C2073" s="587"/>
      <c r="D2073" s="588"/>
      <c r="E2073" s="576"/>
      <c r="F2073" s="577"/>
      <c r="G2073" s="578"/>
      <c r="H2073" s="579"/>
      <c r="I2073" s="614"/>
      <c r="J2073" s="880"/>
      <c r="K2073" s="880"/>
      <c r="L2073" s="880"/>
      <c r="N2073" s="831"/>
      <c r="O2073" s="831"/>
    </row>
    <row r="2074" spans="1:15" s="671" customFormat="1">
      <c r="A2074" s="676"/>
      <c r="B2074" s="580" t="s">
        <v>1133</v>
      </c>
      <c r="C2074" s="581"/>
      <c r="D2074" s="649"/>
      <c r="E2074" s="583" t="s">
        <v>1600</v>
      </c>
      <c r="F2074" s="583" t="s">
        <v>1302</v>
      </c>
      <c r="G2074" s="583" t="s">
        <v>960</v>
      </c>
      <c r="H2074" s="585" t="s">
        <v>1485</v>
      </c>
      <c r="I2074" s="614"/>
      <c r="J2074" s="832"/>
      <c r="K2074" s="833"/>
      <c r="L2074" s="833"/>
      <c r="M2074" s="833"/>
    </row>
    <row r="2075" spans="1:15" s="671" customFormat="1">
      <c r="A2075" s="676"/>
      <c r="B2075" s="566"/>
      <c r="C2075" s="567"/>
      <c r="D2075" s="589"/>
      <c r="E2075" s="590"/>
      <c r="F2075" s="527" t="s">
        <v>499</v>
      </c>
      <c r="G2075" s="528" t="s">
        <v>500</v>
      </c>
      <c r="H2075" s="529" t="s">
        <v>501</v>
      </c>
      <c r="I2075" s="614"/>
      <c r="J2075" s="828"/>
      <c r="K2075"/>
      <c r="L2075" s="827"/>
      <c r="M2075" s="827"/>
    </row>
    <row r="2076" spans="1:15" s="671" customFormat="1">
      <c r="A2076" s="623">
        <v>1600</v>
      </c>
      <c r="B2076" s="658" t="s">
        <v>1955</v>
      </c>
      <c r="C2076" s="591"/>
      <c r="D2076" s="592"/>
      <c r="E2076" s="677" t="s">
        <v>59</v>
      </c>
      <c r="F2076" s="679">
        <v>1</v>
      </c>
      <c r="G2076" s="535">
        <v>130</v>
      </c>
      <c r="H2076" s="593">
        <f>ROUND(F2076*G2076,4)</f>
        <v>130</v>
      </c>
      <c r="I2076" s="614"/>
      <c r="J2076" s="834"/>
      <c r="K2076" s="827"/>
      <c r="L2076" s="827"/>
      <c r="M2076" s="827"/>
    </row>
    <row r="2077" spans="1:15" s="671" customFormat="1">
      <c r="A2077" s="623">
        <v>1600</v>
      </c>
      <c r="B2077" s="658">
        <f>INDEX(MATERIALES!$D$5:$D$1604,A2077)</f>
        <v>0</v>
      </c>
      <c r="C2077" s="591"/>
      <c r="D2077" s="592"/>
      <c r="E2077" s="677">
        <f>INDEX([2]MATERIALES!$E$5:$E$1604,A2077)</f>
        <v>0</v>
      </c>
      <c r="F2077" s="679"/>
      <c r="G2077" s="535">
        <f>INDEX([2]MATERIALES!$F$5:$F$1604,A2077)</f>
        <v>0</v>
      </c>
      <c r="H2077" s="593">
        <f t="shared" ref="H2077:H2084" si="19">ROUND(F2077*G2077,4)</f>
        <v>0</v>
      </c>
      <c r="I2077" s="614"/>
      <c r="J2077" s="828"/>
      <c r="K2077" s="827"/>
      <c r="L2077" s="827"/>
      <c r="M2077" s="827"/>
    </row>
    <row r="2078" spans="1:15" s="671" customFormat="1">
      <c r="A2078" s="623">
        <v>1600</v>
      </c>
      <c r="B2078" s="658">
        <f>INDEX(MATERIALES!$D$5:$D$1604,A2078)</f>
        <v>0</v>
      </c>
      <c r="C2078" s="591"/>
      <c r="D2078" s="592"/>
      <c r="E2078" s="677">
        <f>INDEX([2]MATERIALES!$E$5:$E$1604,A2078)</f>
        <v>0</v>
      </c>
      <c r="F2078" s="679"/>
      <c r="G2078" s="535">
        <f>INDEX([2]MATERIALES!$F$5:$F$1604,A2078)</f>
        <v>0</v>
      </c>
      <c r="H2078" s="593">
        <f t="shared" si="19"/>
        <v>0</v>
      </c>
      <c r="I2078" s="614"/>
      <c r="J2078" s="681"/>
      <c r="N2078" s="831"/>
      <c r="O2078" s="831"/>
    </row>
    <row r="2079" spans="1:15" s="671" customFormat="1">
      <c r="A2079" s="623">
        <v>1600</v>
      </c>
      <c r="B2079" s="658"/>
      <c r="C2079" s="591"/>
      <c r="D2079" s="592"/>
      <c r="E2079" s="677"/>
      <c r="F2079" s="679"/>
      <c r="G2079" s="535"/>
      <c r="H2079" s="593">
        <f t="shared" si="19"/>
        <v>0</v>
      </c>
      <c r="I2079" s="614"/>
      <c r="J2079" s="881"/>
      <c r="K2079" s="882"/>
      <c r="L2079" s="882"/>
      <c r="M2079" s="882"/>
    </row>
    <row r="2080" spans="1:15" s="671" customFormat="1">
      <c r="A2080" s="623">
        <v>1600</v>
      </c>
      <c r="B2080" s="658"/>
      <c r="C2080" s="591"/>
      <c r="D2080" s="592"/>
      <c r="E2080" s="677"/>
      <c r="F2080" s="679"/>
      <c r="G2080" s="535"/>
      <c r="H2080" s="593">
        <f t="shared" si="19"/>
        <v>0</v>
      </c>
      <c r="I2080" s="614"/>
      <c r="J2080" s="830"/>
      <c r="K2080" s="831"/>
      <c r="L2080" s="831"/>
    </row>
    <row r="2081" spans="1:12" s="671" customFormat="1" ht="13.5" customHeight="1">
      <c r="A2081" s="623">
        <v>1600</v>
      </c>
      <c r="B2081" s="658"/>
      <c r="C2081" s="591"/>
      <c r="D2081" s="592"/>
      <c r="E2081" s="677"/>
      <c r="F2081" s="679"/>
      <c r="G2081" s="535"/>
      <c r="H2081" s="593">
        <f t="shared" si="19"/>
        <v>0</v>
      </c>
      <c r="I2081" s="614"/>
      <c r="J2081" s="829"/>
    </row>
    <row r="2082" spans="1:12" s="671" customFormat="1">
      <c r="A2082" s="623">
        <v>1600</v>
      </c>
      <c r="B2082" s="658"/>
      <c r="C2082" s="591"/>
      <c r="D2082" s="592"/>
      <c r="E2082" s="677"/>
      <c r="F2082" s="679"/>
      <c r="G2082" s="535"/>
      <c r="H2082" s="593">
        <f t="shared" si="19"/>
        <v>0</v>
      </c>
      <c r="I2082" s="614"/>
      <c r="J2082" s="681"/>
    </row>
    <row r="2083" spans="1:12" s="671" customFormat="1">
      <c r="A2083" s="623">
        <v>1600</v>
      </c>
      <c r="B2083" s="658">
        <f>INDEX(MATERIALES!$D$5:$D$1604,A2083)</f>
        <v>0</v>
      </c>
      <c r="C2083" s="591"/>
      <c r="D2083" s="592"/>
      <c r="E2083" s="677">
        <f>INDEX([2]MATERIALES!$E$5:$E$1604,A2083)</f>
        <v>0</v>
      </c>
      <c r="F2083" s="679"/>
      <c r="G2083" s="535">
        <f>INDEX([2]MATERIALES!$F$5:$F$1604,A2083)</f>
        <v>0</v>
      </c>
      <c r="H2083" s="593">
        <f t="shared" si="19"/>
        <v>0</v>
      </c>
      <c r="I2083"/>
      <c r="J2083" s="681"/>
      <c r="L2083" s="831"/>
    </row>
    <row r="2084" spans="1:12" s="671" customFormat="1">
      <c r="A2084" s="623">
        <v>1600</v>
      </c>
      <c r="B2084" s="658">
        <f>INDEX(MATERIALES!$D$5:$D$1604,A2084)</f>
        <v>0</v>
      </c>
      <c r="C2084" s="591"/>
      <c r="D2084" s="592"/>
      <c r="E2084" s="677">
        <f>INDEX([2]MATERIALES!$E$5:$E$1604,A2084)</f>
        <v>0</v>
      </c>
      <c r="F2084" s="679"/>
      <c r="G2084" s="535">
        <f>INDEX([2]MATERIALES!$F$5:$F$1604,A2084)</f>
        <v>0</v>
      </c>
      <c r="H2084" s="593">
        <f t="shared" si="19"/>
        <v>0</v>
      </c>
      <c r="I2084" s="614"/>
      <c r="J2084" s="681"/>
    </row>
    <row r="2085" spans="1:12" s="671" customFormat="1">
      <c r="A2085" s="676"/>
      <c r="B2085" s="571" t="s">
        <v>1349</v>
      </c>
      <c r="C2085" s="796"/>
      <c r="D2085" s="594">
        <v>0</v>
      </c>
      <c r="E2085" s="677"/>
      <c r="F2085" s="672"/>
      <c r="G2085" s="536">
        <v>0</v>
      </c>
      <c r="H2085" s="572">
        <f>ROUND(SUM(H2076:H2083),4)</f>
        <v>130</v>
      </c>
      <c r="I2085" s="614"/>
      <c r="J2085" s="681"/>
    </row>
    <row r="2086" spans="1:12" s="671" customFormat="1">
      <c r="A2086" s="676"/>
      <c r="B2086" s="573" t="s">
        <v>494</v>
      </c>
      <c r="C2086" s="587"/>
      <c r="D2086" s="588"/>
      <c r="E2086" s="576"/>
      <c r="F2086" s="577"/>
      <c r="G2086" s="578"/>
      <c r="H2086" s="579"/>
      <c r="I2086" s="614"/>
      <c r="J2086" s="681"/>
    </row>
    <row r="2087" spans="1:12" s="671" customFormat="1">
      <c r="A2087" s="676"/>
      <c r="B2087" s="580" t="s">
        <v>1133</v>
      </c>
      <c r="C2087" s="581"/>
      <c r="D2087" s="649"/>
      <c r="E2087" s="582" t="s">
        <v>1600</v>
      </c>
      <c r="F2087" s="582" t="s">
        <v>1302</v>
      </c>
      <c r="G2087" s="582" t="s">
        <v>1596</v>
      </c>
      <c r="H2087" s="585" t="s">
        <v>1485</v>
      </c>
      <c r="I2087" s="614"/>
      <c r="J2087" s="681"/>
    </row>
    <row r="2088" spans="1:12" s="671" customFormat="1">
      <c r="A2088" s="676"/>
      <c r="B2088" s="566"/>
      <c r="C2088" s="567"/>
      <c r="D2088" s="589"/>
      <c r="E2088" s="595"/>
      <c r="F2088" s="539" t="s">
        <v>499</v>
      </c>
      <c r="G2088" s="526" t="s">
        <v>500</v>
      </c>
      <c r="H2088" s="529" t="s">
        <v>501</v>
      </c>
      <c r="I2088" s="614"/>
      <c r="J2088" s="681"/>
    </row>
    <row r="2089" spans="1:12" s="671" customFormat="1">
      <c r="A2089" s="676">
        <v>20</v>
      </c>
      <c r="B2089" s="540">
        <f>INDEX('MANO DE OBRA'!$C$41:$C$60,A2089)</f>
        <v>0</v>
      </c>
      <c r="C2089" s="521"/>
      <c r="D2089" s="541"/>
      <c r="E2089" s="531">
        <f>INDEX('MANO DE OBRA'!$B$41:$B$60,A2089)</f>
        <v>0</v>
      </c>
      <c r="F2089" s="542"/>
      <c r="G2089" s="542">
        <f>INDEX('MANO DE OBRA'!$F$41:$F$60,A2089)</f>
        <v>0</v>
      </c>
      <c r="H2089" s="543">
        <f>ROUND(F2089*G2089,3)</f>
        <v>0</v>
      </c>
      <c r="I2089" s="614"/>
      <c r="J2089" s="681"/>
    </row>
    <row r="2090" spans="1:12" s="671" customFormat="1">
      <c r="A2090" s="676">
        <v>20</v>
      </c>
      <c r="B2090" s="540">
        <f>INDEX('MANO DE OBRA'!$C$41:$C$60,A2090)</f>
        <v>0</v>
      </c>
      <c r="C2090" s="521"/>
      <c r="D2090" s="541"/>
      <c r="E2090" s="531">
        <f>INDEX('MANO DE OBRA'!$B$41:$B$60,A2090)</f>
        <v>0</v>
      </c>
      <c r="F2090" s="542"/>
      <c r="G2090" s="542">
        <f>INDEX('MANO DE OBRA'!$F$41:$F$60,A2090)</f>
        <v>0</v>
      </c>
      <c r="H2090" s="543">
        <f>ROUND(F2090*G2090,3)</f>
        <v>0</v>
      </c>
      <c r="I2090" s="614"/>
      <c r="J2090" s="681"/>
    </row>
    <row r="2091" spans="1:12" s="671" customFormat="1">
      <c r="A2091" s="676">
        <v>20</v>
      </c>
      <c r="B2091" s="540">
        <f>INDEX('MANO DE OBRA'!$C$41:$C$60,A2091)</f>
        <v>0</v>
      </c>
      <c r="C2091" s="521"/>
      <c r="D2091" s="541"/>
      <c r="E2091" s="531">
        <f>INDEX('MANO DE OBRA'!$B$41:$B$60,A2091)</f>
        <v>0</v>
      </c>
      <c r="F2091" s="542"/>
      <c r="G2091" s="542"/>
      <c r="H2091" s="543">
        <f>ROUND(F2091*G2091,3)</f>
        <v>0</v>
      </c>
      <c r="I2091" s="614"/>
      <c r="J2091" s="681"/>
    </row>
    <row r="2092" spans="1:12" s="671" customFormat="1">
      <c r="A2092" s="680"/>
      <c r="B2092" s="571" t="s">
        <v>1350</v>
      </c>
      <c r="C2092" s="597"/>
      <c r="D2092" s="659"/>
      <c r="E2092" s="598"/>
      <c r="F2092" s="599"/>
      <c r="G2092" s="590"/>
      <c r="H2092" s="572">
        <f>ROUND(SUM(H2089:H2091),4)</f>
        <v>0</v>
      </c>
      <c r="I2092" s="614"/>
      <c r="J2092" s="681"/>
    </row>
    <row r="2093" spans="1:12" s="671" customFormat="1">
      <c r="A2093" s="680"/>
      <c r="B2093" s="554"/>
      <c r="C2093" s="554"/>
      <c r="D2093" s="596"/>
      <c r="E2093" s="600" t="s">
        <v>495</v>
      </c>
      <c r="F2093" s="601"/>
      <c r="G2093" s="601"/>
      <c r="H2093" s="602">
        <f>ROUND(SUM(H2092,H2085,H2072,H2061),4)</f>
        <v>140.83199999999999</v>
      </c>
      <c r="I2093" s="614"/>
      <c r="J2093" s="681"/>
    </row>
    <row r="2094" spans="1:12" s="671" customFormat="1">
      <c r="A2094" s="680"/>
      <c r="B2094" s="554"/>
      <c r="C2094" s="554"/>
      <c r="D2094" s="596"/>
      <c r="E2094" s="603" t="s">
        <v>177</v>
      </c>
      <c r="F2094" s="604"/>
      <c r="G2094" s="660">
        <f>(FORMATO!$C$37)</f>
        <v>0.2</v>
      </c>
      <c r="H2094" s="602">
        <f>ROUND(H2093*G2094,4)</f>
        <v>28.166399999999999</v>
      </c>
      <c r="I2094" s="614"/>
      <c r="J2094" s="681"/>
    </row>
    <row r="2095" spans="1:12" s="671" customFormat="1">
      <c r="A2095" s="680"/>
      <c r="B2095" s="554"/>
      <c r="C2095" s="554"/>
      <c r="D2095" s="596"/>
      <c r="E2095" s="603" t="s">
        <v>178</v>
      </c>
      <c r="F2095" s="604"/>
      <c r="G2095" s="605"/>
      <c r="H2095" s="606"/>
      <c r="I2095" s="614"/>
      <c r="J2095" s="681"/>
    </row>
    <row r="2096" spans="1:12" s="671" customFormat="1">
      <c r="A2096" s="680"/>
      <c r="B2096" s="554"/>
      <c r="C2096" s="554"/>
      <c r="D2096" s="596"/>
      <c r="E2096" s="603" t="s">
        <v>496</v>
      </c>
      <c r="F2096" s="607"/>
      <c r="G2096" s="607"/>
      <c r="H2096" s="606">
        <f>ROUND(SUM(H2093:H2094),4)</f>
        <v>168.9984</v>
      </c>
      <c r="I2096" s="614"/>
      <c r="J2096" s="681"/>
    </row>
    <row r="2097" spans="1:10" s="671" customFormat="1" ht="16.2" thickBot="1">
      <c r="A2097" s="680"/>
      <c r="B2097" s="796" t="str">
        <f>(FORMATO!$C$8)</f>
        <v>PAJAN, AGOSTO DE 2025</v>
      </c>
      <c r="C2097" s="554"/>
      <c r="D2097" s="596"/>
      <c r="E2097" s="544" t="str">
        <f>+FORMATO!$J$18</f>
        <v>PRECIO SIN IVA</v>
      </c>
      <c r="F2097" s="545"/>
      <c r="G2097" s="545" t="s">
        <v>504</v>
      </c>
      <c r="H2097" s="613">
        <f>ROUND(H2096,2)</f>
        <v>169</v>
      </c>
      <c r="I2097" s="614"/>
      <c r="J2097" s="681"/>
    </row>
    <row r="2098" spans="1:10" s="671" customFormat="1" ht="16.2" thickTop="1">
      <c r="A2098" s="680"/>
      <c r="B2098" s="796"/>
      <c r="C2098" s="554"/>
      <c r="D2098" s="666"/>
      <c r="E2098" s="664"/>
      <c r="F2098" s="663"/>
      <c r="G2098" s="663"/>
      <c r="H2098" s="665"/>
      <c r="I2098" s="614"/>
      <c r="J2098" s="681"/>
    </row>
    <row r="2099" spans="1:10" s="671" customFormat="1" ht="15.6">
      <c r="A2099" s="680"/>
      <c r="B2099" s="796"/>
      <c r="C2099" s="554"/>
      <c r="D2099" s="666"/>
      <c r="E2099" s="664"/>
      <c r="F2099" s="663"/>
      <c r="G2099" s="663"/>
      <c r="H2099" s="665"/>
      <c r="I2099" s="614"/>
      <c r="J2099" s="681"/>
    </row>
    <row r="2100" spans="1:10" s="671" customFormat="1" ht="15.6">
      <c r="A2100" s="680"/>
      <c r="B2100" s="796"/>
      <c r="C2100" s="554"/>
      <c r="D2100" s="666"/>
      <c r="E2100" s="664"/>
      <c r="F2100" s="663"/>
      <c r="G2100" s="663"/>
      <c r="H2100" s="665"/>
      <c r="I2100" s="614"/>
      <c r="J2100" s="681"/>
    </row>
    <row r="2101" spans="1:10" s="671" customFormat="1">
      <c r="A2101" s="546"/>
      <c r="B2101" s="796"/>
      <c r="C2101" s="653"/>
      <c r="D2101" s="654"/>
      <c r="E2101" s="655"/>
      <c r="F2101" s="655"/>
      <c r="G2101" s="655"/>
      <c r="H2101" s="611"/>
      <c r="I2101" s="614"/>
      <c r="J2101" s="641"/>
    </row>
    <row r="2102" spans="1:10" s="671" customFormat="1">
      <c r="A2102" s="546"/>
      <c r="B2102" s="870"/>
      <c r="C2102" s="870"/>
      <c r="D2102" s="870"/>
      <c r="E2102" s="870"/>
      <c r="F2102" s="870"/>
      <c r="G2102" s="870"/>
      <c r="H2102" s="870"/>
      <c r="I2102" s="614"/>
      <c r="J2102" s="681"/>
    </row>
    <row r="2103" spans="1:10" s="671" customFormat="1">
      <c r="A2103" s="553"/>
      <c r="B2103" s="517"/>
      <c r="C2103" s="517"/>
      <c r="D2103" s="520"/>
      <c r="E2103" s="517"/>
      <c r="F2103" s="517"/>
      <c r="G2103" s="517"/>
      <c r="H2103" s="518"/>
      <c r="I2103" s="614"/>
      <c r="J2103" s="681"/>
    </row>
    <row r="2104" spans="1:10" s="681" customFormat="1" ht="17.399999999999999">
      <c r="A2104" s="680"/>
      <c r="B2104" s="680"/>
      <c r="C2104" s="871" t="s">
        <v>1891</v>
      </c>
      <c r="D2104" s="871"/>
      <c r="E2104" s="871"/>
      <c r="F2104" s="871"/>
      <c r="G2104" s="871"/>
      <c r="H2104" s="680"/>
      <c r="I2104" s="669"/>
    </row>
    <row r="2105" spans="1:10" s="671" customFormat="1" ht="17.399999999999999">
      <c r="A2105" s="680"/>
      <c r="B2105" s="554"/>
      <c r="C2105" s="872" t="s">
        <v>1892</v>
      </c>
      <c r="D2105" s="872"/>
      <c r="E2105" s="872"/>
      <c r="F2105" s="872"/>
      <c r="G2105" s="872"/>
      <c r="H2105" s="680"/>
      <c r="I2105" s="614"/>
      <c r="J2105" s="681"/>
    </row>
    <row r="2106" spans="1:10" s="671" customFormat="1" ht="14.4">
      <c r="A2106" s="680"/>
      <c r="B2106" s="554"/>
      <c r="C2106" s="873"/>
      <c r="D2106" s="873"/>
      <c r="E2106" s="873"/>
      <c r="F2106" s="873"/>
      <c r="G2106" s="873"/>
      <c r="H2106" s="680"/>
      <c r="I2106" s="614"/>
      <c r="J2106" s="681"/>
    </row>
    <row r="2107" spans="1:10" s="671" customFormat="1" ht="13.8" thickBot="1">
      <c r="A2107" s="680"/>
      <c r="B2107" s="554"/>
      <c r="C2107" s="554"/>
      <c r="D2107" s="649"/>
      <c r="E2107" s="554"/>
      <c r="F2107" s="554"/>
      <c r="G2107" s="554"/>
      <c r="H2107" s="680"/>
      <c r="I2107" s="614"/>
      <c r="J2107" s="681"/>
    </row>
    <row r="2108" spans="1:10" s="671" customFormat="1" ht="13.8" thickBot="1">
      <c r="A2108" s="680"/>
      <c r="B2108" s="796"/>
      <c r="C2108" s="874" t="str">
        <f>+FORMATO!$J$13</f>
        <v>ANÁLISIS DE PRECIOS UNITARIOS</v>
      </c>
      <c r="D2108" s="875" t="s">
        <v>687</v>
      </c>
      <c r="E2108" s="875"/>
      <c r="F2108" s="875"/>
      <c r="G2108" s="675" t="str">
        <f>+FORMATO!$J$14</f>
        <v>ITEM</v>
      </c>
      <c r="H2108" s="716">
        <f>+PRESUPUESTO!A50</f>
        <v>37</v>
      </c>
      <c r="I2108" s="614"/>
      <c r="J2108" s="681"/>
    </row>
    <row r="2109" spans="1:10" s="671" customFormat="1">
      <c r="A2109" s="522"/>
      <c r="B2109" s="673" t="str">
        <f>FORMATO!$B$4</f>
        <v>RUBRO:</v>
      </c>
      <c r="C2109" s="876" t="str">
        <f>+PRESUPUESTO!B50</f>
        <v xml:space="preserve">SUMINISTRO E INSTALACION DE CASILLEROS </v>
      </c>
      <c r="D2109" s="877"/>
      <c r="E2109" s="877"/>
      <c r="F2109" s="877"/>
      <c r="G2109" s="675" t="str">
        <f>+FORMATO!$J$15</f>
        <v>UNIDAD</v>
      </c>
      <c r="H2109" s="674" t="str">
        <f>+PRESUPUESTO!C50</f>
        <v>U</v>
      </c>
      <c r="I2109" s="614"/>
      <c r="J2109" s="681"/>
    </row>
    <row r="2110" spans="1:10" s="671" customFormat="1">
      <c r="A2110" s="522"/>
      <c r="B2110" s="673" t="str">
        <f>FORMATO!$B$5</f>
        <v>ELABORADO:</v>
      </c>
      <c r="C2110" s="796">
        <f>(FORMATO!$C$5)</f>
        <v>0</v>
      </c>
      <c r="D2110" s="656"/>
      <c r="E2110" s="657"/>
      <c r="F2110" s="657"/>
      <c r="G2110" s="675" t="str">
        <f>+FORMATO!$J$16</f>
        <v>REND.</v>
      </c>
      <c r="H2110" s="642">
        <f>+ROUND(8/9.1,4)</f>
        <v>0.87909999999999999</v>
      </c>
      <c r="I2110" s="614"/>
      <c r="J2110" s="681"/>
    </row>
    <row r="2111" spans="1:10" s="671" customFormat="1">
      <c r="A2111" s="525"/>
      <c r="B2111" s="673" t="str">
        <f>FORMATO!$B$9</f>
        <v xml:space="preserve">PROYECTO: </v>
      </c>
      <c r="C2111" s="878" t="str">
        <f>+$C$785</f>
        <v>MANTENIMIENTO INTEGRAL DE LA COMPAÑIA DE CUERPO DE BOMBERO CASCOL PERTENECIENTE AL CANTON PAJAN</v>
      </c>
      <c r="D2111" s="879"/>
      <c r="E2111" s="879"/>
      <c r="F2111" s="879"/>
      <c r="G2111" s="879"/>
      <c r="H2111" s="879"/>
      <c r="I2111" s="622">
        <f>+H2155</f>
        <v>250</v>
      </c>
      <c r="J2111" s="641"/>
    </row>
    <row r="2112" spans="1:10" s="671" customFormat="1" ht="13.8" thickBot="1">
      <c r="A2112" s="522"/>
      <c r="B2112" s="555" t="s">
        <v>689</v>
      </c>
      <c r="C2112" s="555"/>
      <c r="D2112" s="556"/>
      <c r="E2112" s="557"/>
      <c r="F2112" s="558"/>
      <c r="G2112" s="558"/>
      <c r="H2112" s="559"/>
      <c r="I2112" s="614"/>
      <c r="J2112" s="681"/>
    </row>
    <row r="2113" spans="1:10" s="671" customFormat="1" ht="13.8" thickTop="1">
      <c r="A2113" s="522"/>
      <c r="B2113" s="560" t="s">
        <v>1133</v>
      </c>
      <c r="C2113" s="767"/>
      <c r="D2113" s="562" t="s">
        <v>1302</v>
      </c>
      <c r="E2113" s="563" t="s">
        <v>1596</v>
      </c>
      <c r="F2113" s="678" t="s">
        <v>1597</v>
      </c>
      <c r="G2113" s="564" t="s">
        <v>1598</v>
      </c>
      <c r="H2113" s="565" t="s">
        <v>1485</v>
      </c>
      <c r="I2113" s="614"/>
      <c r="J2113" s="640"/>
    </row>
    <row r="2114" spans="1:10" s="671" customFormat="1">
      <c r="A2114" s="522"/>
      <c r="B2114" s="566"/>
      <c r="C2114" s="567"/>
      <c r="D2114" s="526" t="s">
        <v>499</v>
      </c>
      <c r="E2114" s="527" t="s">
        <v>500</v>
      </c>
      <c r="F2114" s="528" t="s">
        <v>501</v>
      </c>
      <c r="G2114" s="528" t="s">
        <v>1599</v>
      </c>
      <c r="H2114" s="529" t="s">
        <v>502</v>
      </c>
      <c r="I2114" s="614"/>
      <c r="J2114" s="681"/>
    </row>
    <row r="2115" spans="1:10" s="671" customFormat="1">
      <c r="A2115" s="676">
        <v>1600</v>
      </c>
      <c r="B2115" s="568" t="s">
        <v>1632</v>
      </c>
      <c r="C2115" s="796"/>
      <c r="D2115" s="645"/>
      <c r="E2115" s="535"/>
      <c r="F2115" s="672"/>
      <c r="G2115" s="533"/>
      <c r="H2115" s="569">
        <f>ROUND(H2130*0.05,3)</f>
        <v>0.39700000000000002</v>
      </c>
      <c r="I2115" s="614"/>
      <c r="J2115" s="681"/>
    </row>
    <row r="2116" spans="1:10" s="671" customFormat="1">
      <c r="A2116" s="676">
        <v>1600</v>
      </c>
      <c r="B2116" s="530">
        <f>INDEX(MATERIALES!$D$5:$D$1604,A2116)</f>
        <v>0</v>
      </c>
      <c r="C2116" s="521"/>
      <c r="D2116" s="531"/>
      <c r="E2116" s="532">
        <f>INDEX(MATERIALES!$F$5:$F$1604,A2116)</f>
        <v>0</v>
      </c>
      <c r="F2116" s="459">
        <f>ROUND(E2116*D2116,3)</f>
        <v>0</v>
      </c>
      <c r="G2116" s="535"/>
      <c r="H2116" s="534">
        <f>ROUND(F2116*G2116,4)</f>
        <v>0</v>
      </c>
      <c r="I2116" s="614"/>
      <c r="J2116" s="681"/>
    </row>
    <row r="2117" spans="1:10" s="671" customFormat="1">
      <c r="A2117" s="676">
        <v>1600</v>
      </c>
      <c r="B2117" s="530">
        <f>INDEX(MATERIALES!$D$5:$D$1604,A2117)</f>
        <v>0</v>
      </c>
      <c r="C2117" s="521"/>
      <c r="D2117" s="531"/>
      <c r="E2117" s="532">
        <f>INDEX(MATERIALES!$F$5:$F$1604,A2117)</f>
        <v>0</v>
      </c>
      <c r="F2117" s="459">
        <f>ROUND(E2117*D2117,3)</f>
        <v>0</v>
      </c>
      <c r="G2117" s="535"/>
      <c r="H2117" s="570">
        <f>ROUND(F2117*G2117,3)</f>
        <v>0</v>
      </c>
      <c r="I2117" s="614"/>
      <c r="J2117" s="681"/>
    </row>
    <row r="2118" spans="1:10" s="671" customFormat="1">
      <c r="A2118" s="676">
        <v>1600</v>
      </c>
      <c r="B2118" s="530">
        <f>INDEX(MATERIALES!$D$5:$D$1604,A2118)</f>
        <v>0</v>
      </c>
      <c r="C2118" s="521"/>
      <c r="D2118" s="531"/>
      <c r="E2118" s="532">
        <f>INDEX(MATERIALES!$F$5:$F$1604,A2118)</f>
        <v>0</v>
      </c>
      <c r="F2118" s="459">
        <f>ROUND(E2118*D2118,3)</f>
        <v>0</v>
      </c>
      <c r="G2118" s="535"/>
      <c r="H2118" s="570">
        <f>ROUND(F2118*G2118,3)</f>
        <v>0</v>
      </c>
      <c r="I2118" s="614"/>
      <c r="J2118" s="681"/>
    </row>
    <row r="2119" spans="1:10" s="671" customFormat="1">
      <c r="A2119" s="676">
        <v>1600</v>
      </c>
      <c r="B2119" s="571" t="s">
        <v>1348</v>
      </c>
      <c r="C2119" s="796"/>
      <c r="D2119" s="645">
        <v>0</v>
      </c>
      <c r="E2119" s="535"/>
      <c r="F2119" s="672">
        <f>ROUND(E2119*D2119,3)</f>
        <v>0</v>
      </c>
      <c r="G2119" s="536">
        <v>0</v>
      </c>
      <c r="H2119" s="572">
        <f>ROUND(SUM(H2115:H2118),4)</f>
        <v>0.39700000000000002</v>
      </c>
      <c r="I2119" s="614"/>
      <c r="J2119" s="681"/>
    </row>
    <row r="2120" spans="1:10" s="671" customFormat="1">
      <c r="A2120" s="676"/>
      <c r="B2120" s="573" t="s">
        <v>1135</v>
      </c>
      <c r="C2120" s="574"/>
      <c r="D2120" s="575"/>
      <c r="E2120" s="576"/>
      <c r="F2120" s="577"/>
      <c r="G2120" s="578"/>
      <c r="H2120" s="579"/>
      <c r="I2120" s="614"/>
      <c r="J2120" s="681"/>
    </row>
    <row r="2121" spans="1:10" s="671" customFormat="1">
      <c r="A2121" s="676"/>
      <c r="B2121" s="580" t="s">
        <v>1133</v>
      </c>
      <c r="C2121" s="581"/>
      <c r="D2121" s="582" t="s">
        <v>1302</v>
      </c>
      <c r="E2121" s="583" t="s">
        <v>961</v>
      </c>
      <c r="F2121" s="583" t="s">
        <v>1597</v>
      </c>
      <c r="G2121" s="584" t="s">
        <v>1598</v>
      </c>
      <c r="H2121" s="585" t="s">
        <v>1485</v>
      </c>
      <c r="I2121" s="614"/>
      <c r="J2121" s="681"/>
    </row>
    <row r="2122" spans="1:10" s="671" customFormat="1">
      <c r="A2122" s="676"/>
      <c r="B2122" s="566"/>
      <c r="C2122" s="567"/>
      <c r="D2122" s="526" t="s">
        <v>499</v>
      </c>
      <c r="E2122" s="528" t="s">
        <v>500</v>
      </c>
      <c r="F2122" s="528" t="s">
        <v>501</v>
      </c>
      <c r="G2122" s="528" t="s">
        <v>1599</v>
      </c>
      <c r="H2122" s="529" t="s">
        <v>502</v>
      </c>
      <c r="I2122" s="614"/>
      <c r="J2122" s="681"/>
    </row>
    <row r="2123" spans="1:10" s="671" customFormat="1">
      <c r="A2123" s="676">
        <v>9</v>
      </c>
      <c r="B2123" s="568" t="str">
        <f>INDEX('[2]MANO DE OBRA'!$C$5:$C$38,A2123)</f>
        <v>Instalador  (estr.ocp. D2) cat.III</v>
      </c>
      <c r="C2123" s="586"/>
      <c r="D2123" s="646">
        <v>1</v>
      </c>
      <c r="E2123" s="537">
        <f>INDEX('MANO DE OBRA'!$F$5:$F$38,A2123)</f>
        <v>4.28</v>
      </c>
      <c r="F2123" s="616">
        <f t="shared" ref="F2123:F2129" si="20">ROUND(E2123*D2123,4)</f>
        <v>4.28</v>
      </c>
      <c r="G2123" s="538">
        <f>+H2110</f>
        <v>0.87909999999999999</v>
      </c>
      <c r="H2123" s="569">
        <f>ROUND(F2123*G2123,3)</f>
        <v>3.7629999999999999</v>
      </c>
      <c r="I2123" s="614"/>
      <c r="J2123" s="681"/>
    </row>
    <row r="2124" spans="1:10" s="671" customFormat="1">
      <c r="A2124" s="676">
        <v>11</v>
      </c>
      <c r="B2124" s="568" t="str">
        <f>INDEX('[2]MANO DE OBRA'!$C$5:$C$38,A2124)</f>
        <v>Maestro   (estr.ocp. C1)</v>
      </c>
      <c r="C2124" s="586"/>
      <c r="D2124" s="646">
        <v>1</v>
      </c>
      <c r="E2124" s="532">
        <f>INDEX('MANO DE OBRA'!$F$5:$F$38,A2124)</f>
        <v>4.75</v>
      </c>
      <c r="F2124" s="616">
        <f t="shared" si="20"/>
        <v>4.75</v>
      </c>
      <c r="G2124" s="535">
        <f>H2110</f>
        <v>0.87909999999999999</v>
      </c>
      <c r="H2124" s="569">
        <f>ROUND(F2124*G2124,3)</f>
        <v>4.1760000000000002</v>
      </c>
      <c r="I2124" s="614"/>
      <c r="J2124" s="681"/>
    </row>
    <row r="2125" spans="1:10" s="671" customFormat="1">
      <c r="A2125" s="676">
        <v>34</v>
      </c>
      <c r="B2125" s="568">
        <f>INDEX('[2]MANO DE OBRA'!$C$5:$C$38,A2125)</f>
        <v>0</v>
      </c>
      <c r="C2125" s="586"/>
      <c r="D2125" s="646"/>
      <c r="E2125" s="532">
        <f>INDEX('MANO DE OBRA'!$F$5:$F$38,A2125)</f>
        <v>0</v>
      </c>
      <c r="F2125" s="616">
        <f t="shared" si="20"/>
        <v>0</v>
      </c>
      <c r="G2125" s="535"/>
      <c r="H2125" s="569">
        <f>ROUND(F2125*G2125,3)</f>
        <v>0</v>
      </c>
      <c r="I2125" s="614"/>
      <c r="J2125" s="681"/>
    </row>
    <row r="2126" spans="1:10" s="671" customFormat="1">
      <c r="A2126" s="676">
        <v>34</v>
      </c>
      <c r="B2126" s="568">
        <f>INDEX('[2]MANO DE OBRA'!$C$5:$C$38,A2126)</f>
        <v>0</v>
      </c>
      <c r="C2126" s="586"/>
      <c r="D2126" s="646"/>
      <c r="E2126" s="532">
        <f>INDEX('MANO DE OBRA'!$F$5:$F$38,A2126)</f>
        <v>0</v>
      </c>
      <c r="F2126" s="616">
        <f t="shared" si="20"/>
        <v>0</v>
      </c>
      <c r="G2126" s="535">
        <f>+G2125</f>
        <v>0</v>
      </c>
      <c r="H2126" s="569">
        <f>ROUND(F2126*G2126,3)</f>
        <v>0</v>
      </c>
      <c r="I2126" s="614"/>
      <c r="J2126" s="681"/>
    </row>
    <row r="2127" spans="1:10" s="671" customFormat="1">
      <c r="A2127" s="676">
        <v>34</v>
      </c>
      <c r="B2127" s="568">
        <f>INDEX('[2]MANO DE OBRA'!$C$5:$C$38,A2127)</f>
        <v>0</v>
      </c>
      <c r="C2127" s="586"/>
      <c r="D2127" s="646"/>
      <c r="E2127" s="532">
        <f>INDEX('MANO DE OBRA'!$F$5:$F$38,A2127)</f>
        <v>0</v>
      </c>
      <c r="F2127" s="616">
        <f t="shared" si="20"/>
        <v>0</v>
      </c>
      <c r="G2127" s="535"/>
      <c r="H2127" s="569">
        <f>ROUND(F2127*G2127,4)</f>
        <v>0</v>
      </c>
      <c r="I2127" s="614"/>
      <c r="J2127" s="681"/>
    </row>
    <row r="2128" spans="1:10" s="671" customFormat="1">
      <c r="A2128" s="676">
        <v>34</v>
      </c>
      <c r="B2128" s="568">
        <f>INDEX('[2]MANO DE OBRA'!$C$5:$C$38,A2128)</f>
        <v>0</v>
      </c>
      <c r="C2128" s="586"/>
      <c r="D2128" s="646"/>
      <c r="E2128" s="532">
        <f>INDEX('MANO DE OBRA'!$F$5:$F$38,A2128)</f>
        <v>0</v>
      </c>
      <c r="F2128" s="616">
        <f t="shared" si="20"/>
        <v>0</v>
      </c>
      <c r="G2128" s="535"/>
      <c r="H2128" s="569">
        <f>ROUND(F2128*G2128,4)</f>
        <v>0</v>
      </c>
      <c r="I2128" s="614"/>
      <c r="J2128" s="681"/>
    </row>
    <row r="2129" spans="1:15" s="671" customFormat="1">
      <c r="A2129" s="676">
        <v>34</v>
      </c>
      <c r="B2129" s="568">
        <f>INDEX('[2]MANO DE OBRA'!$C$5:$C$38,A2129)</f>
        <v>0</v>
      </c>
      <c r="C2129" s="586"/>
      <c r="D2129" s="646"/>
      <c r="E2129" s="532">
        <f>INDEX('MANO DE OBRA'!$F$5:$F$38,A2129)</f>
        <v>0</v>
      </c>
      <c r="F2129" s="616">
        <f t="shared" si="20"/>
        <v>0</v>
      </c>
      <c r="G2129" s="535"/>
      <c r="H2129" s="569">
        <f>ROUND(F2129*G2129,4)</f>
        <v>0</v>
      </c>
      <c r="I2129" s="614"/>
      <c r="J2129" s="681"/>
    </row>
    <row r="2130" spans="1:15" s="671" customFormat="1">
      <c r="A2130" s="676">
        <v>34</v>
      </c>
      <c r="B2130" s="571" t="s">
        <v>1202</v>
      </c>
      <c r="C2130" s="796"/>
      <c r="D2130" s="617">
        <v>0</v>
      </c>
      <c r="E2130" s="536"/>
      <c r="F2130" s="616">
        <f>ROUND(E2130*D2130,3)</f>
        <v>0</v>
      </c>
      <c r="G2130" s="536">
        <v>0</v>
      </c>
      <c r="H2130" s="572">
        <f>ROUND(SUM(H2123:H2129),4)</f>
        <v>7.9390000000000001</v>
      </c>
      <c r="I2130" s="614"/>
      <c r="J2130" s="681"/>
    </row>
    <row r="2131" spans="1:15" s="671" customFormat="1">
      <c r="A2131" s="676"/>
      <c r="B2131" s="573" t="s">
        <v>493</v>
      </c>
      <c r="C2131" s="587"/>
      <c r="D2131" s="588"/>
      <c r="E2131" s="576"/>
      <c r="F2131" s="577"/>
      <c r="G2131" s="578"/>
      <c r="H2131" s="579"/>
      <c r="I2131" s="614"/>
      <c r="J2131" s="880"/>
      <c r="K2131" s="880"/>
      <c r="L2131" s="880"/>
      <c r="N2131" s="831"/>
      <c r="O2131" s="831"/>
    </row>
    <row r="2132" spans="1:15" s="671" customFormat="1">
      <c r="A2132" s="676"/>
      <c r="B2132" s="580" t="s">
        <v>1133</v>
      </c>
      <c r="C2132" s="581"/>
      <c r="D2132" s="649"/>
      <c r="E2132" s="583" t="s">
        <v>1600</v>
      </c>
      <c r="F2132" s="583" t="s">
        <v>1302</v>
      </c>
      <c r="G2132" s="583" t="s">
        <v>960</v>
      </c>
      <c r="H2132" s="585" t="s">
        <v>1485</v>
      </c>
      <c r="I2132" s="614"/>
      <c r="J2132" s="832"/>
      <c r="K2132" s="833"/>
      <c r="L2132" s="833"/>
      <c r="M2132" s="833"/>
    </row>
    <row r="2133" spans="1:15" s="671" customFormat="1">
      <c r="A2133" s="676"/>
      <c r="B2133" s="566"/>
      <c r="C2133" s="567"/>
      <c r="D2133" s="589"/>
      <c r="E2133" s="590"/>
      <c r="F2133" s="527" t="s">
        <v>499</v>
      </c>
      <c r="G2133" s="528" t="s">
        <v>500</v>
      </c>
      <c r="H2133" s="529" t="s">
        <v>501</v>
      </c>
      <c r="I2133" s="614"/>
      <c r="J2133" s="828"/>
      <c r="K2133"/>
      <c r="L2133" s="827"/>
      <c r="M2133" s="827"/>
    </row>
    <row r="2134" spans="1:15" s="671" customFormat="1">
      <c r="A2134" s="623">
        <v>1600</v>
      </c>
      <c r="B2134" s="658" t="s">
        <v>1932</v>
      </c>
      <c r="C2134" s="591"/>
      <c r="D2134" s="592"/>
      <c r="E2134" s="677" t="s">
        <v>59</v>
      </c>
      <c r="F2134" s="679">
        <v>1</v>
      </c>
      <c r="G2134" s="535">
        <v>200</v>
      </c>
      <c r="H2134" s="593">
        <f>ROUND(F2134*G2134,4)</f>
        <v>200</v>
      </c>
      <c r="I2134" s="614"/>
      <c r="J2134" s="834"/>
      <c r="K2134" s="827"/>
      <c r="L2134" s="827"/>
      <c r="M2134" s="827"/>
    </row>
    <row r="2135" spans="1:15" s="671" customFormat="1">
      <c r="A2135" s="623">
        <v>1600</v>
      </c>
      <c r="B2135" s="658">
        <f>INDEX(MATERIALES!$D$5:$D$1604,A2135)</f>
        <v>0</v>
      </c>
      <c r="C2135" s="591"/>
      <c r="D2135" s="592"/>
      <c r="E2135" s="677">
        <f>INDEX([2]MATERIALES!$E$5:$E$1604,A2135)</f>
        <v>0</v>
      </c>
      <c r="F2135" s="679"/>
      <c r="G2135" s="535">
        <f>INDEX([2]MATERIALES!$F$5:$F$1604,A2135)</f>
        <v>0</v>
      </c>
      <c r="H2135" s="593">
        <f t="shared" ref="H2135:H2142" si="21">ROUND(F2135*G2135,4)</f>
        <v>0</v>
      </c>
      <c r="I2135" s="614"/>
      <c r="J2135" s="828"/>
      <c r="K2135" s="827"/>
      <c r="L2135" s="827"/>
      <c r="M2135" s="827"/>
    </row>
    <row r="2136" spans="1:15" s="671" customFormat="1">
      <c r="A2136" s="623">
        <v>1600</v>
      </c>
      <c r="B2136" s="658">
        <f>INDEX(MATERIALES!$D$5:$D$1604,A2136)</f>
        <v>0</v>
      </c>
      <c r="C2136" s="591"/>
      <c r="D2136" s="592"/>
      <c r="E2136" s="677">
        <f>INDEX([2]MATERIALES!$E$5:$E$1604,A2136)</f>
        <v>0</v>
      </c>
      <c r="F2136" s="679"/>
      <c r="G2136" s="535">
        <f>INDEX([2]MATERIALES!$F$5:$F$1604,A2136)</f>
        <v>0</v>
      </c>
      <c r="H2136" s="593">
        <f t="shared" si="21"/>
        <v>0</v>
      </c>
      <c r="I2136" s="614"/>
      <c r="J2136" s="681"/>
      <c r="N2136" s="831"/>
      <c r="O2136" s="831"/>
    </row>
    <row r="2137" spans="1:15" s="671" customFormat="1">
      <c r="A2137" s="623">
        <v>1600</v>
      </c>
      <c r="B2137" s="658"/>
      <c r="C2137" s="591"/>
      <c r="D2137" s="592"/>
      <c r="E2137" s="677"/>
      <c r="F2137" s="679"/>
      <c r="G2137" s="535"/>
      <c r="H2137" s="593">
        <f t="shared" si="21"/>
        <v>0</v>
      </c>
      <c r="I2137" s="614"/>
      <c r="J2137" s="881"/>
      <c r="K2137" s="882"/>
      <c r="L2137" s="882"/>
      <c r="M2137" s="882"/>
    </row>
    <row r="2138" spans="1:15" s="671" customFormat="1">
      <c r="A2138" s="623">
        <v>1600</v>
      </c>
      <c r="B2138" s="658"/>
      <c r="C2138" s="591"/>
      <c r="D2138" s="592"/>
      <c r="E2138" s="677"/>
      <c r="F2138" s="679"/>
      <c r="G2138" s="535"/>
      <c r="H2138" s="593">
        <f t="shared" si="21"/>
        <v>0</v>
      </c>
      <c r="I2138" s="614"/>
      <c r="J2138" s="830"/>
      <c r="K2138" s="831"/>
      <c r="L2138" s="831"/>
    </row>
    <row r="2139" spans="1:15" s="671" customFormat="1" ht="13.5" customHeight="1">
      <c r="A2139" s="623">
        <v>1600</v>
      </c>
      <c r="B2139" s="658"/>
      <c r="C2139" s="591"/>
      <c r="D2139" s="592"/>
      <c r="E2139" s="677"/>
      <c r="F2139" s="679"/>
      <c r="G2139" s="535"/>
      <c r="H2139" s="593">
        <f t="shared" si="21"/>
        <v>0</v>
      </c>
      <c r="I2139" s="614"/>
      <c r="J2139" s="829"/>
    </row>
    <row r="2140" spans="1:15" s="671" customFormat="1">
      <c r="A2140" s="623">
        <v>1600</v>
      </c>
      <c r="B2140" s="658"/>
      <c r="C2140" s="591"/>
      <c r="D2140" s="592"/>
      <c r="E2140" s="677"/>
      <c r="F2140" s="679"/>
      <c r="G2140" s="535"/>
      <c r="H2140" s="593">
        <f t="shared" si="21"/>
        <v>0</v>
      </c>
      <c r="I2140" s="614"/>
      <c r="J2140" s="681"/>
    </row>
    <row r="2141" spans="1:15" s="671" customFormat="1">
      <c r="A2141" s="623">
        <v>1600</v>
      </c>
      <c r="B2141" s="658">
        <f>INDEX(MATERIALES!$D$5:$D$1604,A2141)</f>
        <v>0</v>
      </c>
      <c r="C2141" s="591"/>
      <c r="D2141" s="592"/>
      <c r="E2141" s="677">
        <f>INDEX([2]MATERIALES!$E$5:$E$1604,A2141)</f>
        <v>0</v>
      </c>
      <c r="F2141" s="679"/>
      <c r="G2141" s="535">
        <f>INDEX([2]MATERIALES!$F$5:$F$1604,A2141)</f>
        <v>0</v>
      </c>
      <c r="H2141" s="593">
        <f t="shared" si="21"/>
        <v>0</v>
      </c>
      <c r="I2141"/>
      <c r="J2141" s="681"/>
      <c r="L2141" s="831"/>
    </row>
    <row r="2142" spans="1:15" s="671" customFormat="1">
      <c r="A2142" s="623">
        <v>1600</v>
      </c>
      <c r="B2142" s="658">
        <f>INDEX(MATERIALES!$D$5:$D$1604,A2142)</f>
        <v>0</v>
      </c>
      <c r="C2142" s="591"/>
      <c r="D2142" s="592"/>
      <c r="E2142" s="677">
        <f>INDEX([2]MATERIALES!$E$5:$E$1604,A2142)</f>
        <v>0</v>
      </c>
      <c r="F2142" s="679"/>
      <c r="G2142" s="535">
        <f>INDEX([2]MATERIALES!$F$5:$F$1604,A2142)</f>
        <v>0</v>
      </c>
      <c r="H2142" s="593">
        <f t="shared" si="21"/>
        <v>0</v>
      </c>
      <c r="I2142" s="614"/>
      <c r="J2142" s="681"/>
    </row>
    <row r="2143" spans="1:15" s="671" customFormat="1">
      <c r="A2143" s="676"/>
      <c r="B2143" s="571" t="s">
        <v>1349</v>
      </c>
      <c r="C2143" s="796"/>
      <c r="D2143" s="594">
        <v>0</v>
      </c>
      <c r="E2143" s="677"/>
      <c r="F2143" s="672"/>
      <c r="G2143" s="536">
        <v>0</v>
      </c>
      <c r="H2143" s="572">
        <f>ROUND(SUM(H2134:H2141),4)</f>
        <v>200</v>
      </c>
      <c r="I2143" s="614"/>
      <c r="J2143" s="681"/>
    </row>
    <row r="2144" spans="1:15" s="671" customFormat="1">
      <c r="A2144" s="676"/>
      <c r="B2144" s="573" t="s">
        <v>494</v>
      </c>
      <c r="C2144" s="587"/>
      <c r="D2144" s="588"/>
      <c r="E2144" s="576"/>
      <c r="F2144" s="577"/>
      <c r="G2144" s="578"/>
      <c r="H2144" s="579"/>
      <c r="I2144" s="614"/>
      <c r="J2144" s="681"/>
    </row>
    <row r="2145" spans="1:10" s="671" customFormat="1">
      <c r="A2145" s="676"/>
      <c r="B2145" s="580" t="s">
        <v>1133</v>
      </c>
      <c r="C2145" s="581"/>
      <c r="D2145" s="649"/>
      <c r="E2145" s="582" t="s">
        <v>1600</v>
      </c>
      <c r="F2145" s="582" t="s">
        <v>1302</v>
      </c>
      <c r="G2145" s="582" t="s">
        <v>1596</v>
      </c>
      <c r="H2145" s="585" t="s">
        <v>1485</v>
      </c>
      <c r="I2145" s="614"/>
      <c r="J2145" s="681"/>
    </row>
    <row r="2146" spans="1:10" s="671" customFormat="1">
      <c r="A2146" s="676"/>
      <c r="B2146" s="566"/>
      <c r="C2146" s="567"/>
      <c r="D2146" s="589"/>
      <c r="E2146" s="595"/>
      <c r="F2146" s="539" t="s">
        <v>499</v>
      </c>
      <c r="G2146" s="526" t="s">
        <v>500</v>
      </c>
      <c r="H2146" s="529" t="s">
        <v>501</v>
      </c>
      <c r="I2146" s="614"/>
      <c r="J2146" s="681"/>
    </row>
    <row r="2147" spans="1:10" s="671" customFormat="1">
      <c r="A2147" s="676">
        <v>20</v>
      </c>
      <c r="B2147" s="540">
        <f>INDEX('MANO DE OBRA'!$C$41:$C$60,A2147)</f>
        <v>0</v>
      </c>
      <c r="C2147" s="521"/>
      <c r="D2147" s="541"/>
      <c r="E2147" s="531">
        <f>INDEX('MANO DE OBRA'!$B$41:$B$60,A2147)</f>
        <v>0</v>
      </c>
      <c r="F2147" s="542"/>
      <c r="G2147" s="542">
        <f>INDEX('MANO DE OBRA'!$F$41:$F$60,A2147)</f>
        <v>0</v>
      </c>
      <c r="H2147" s="543">
        <f>ROUND(F2147*G2147,3)</f>
        <v>0</v>
      </c>
      <c r="I2147" s="614"/>
      <c r="J2147" s="681"/>
    </row>
    <row r="2148" spans="1:10" s="671" customFormat="1">
      <c r="A2148" s="676">
        <v>20</v>
      </c>
      <c r="B2148" s="540">
        <f>INDEX('MANO DE OBRA'!$C$41:$C$60,A2148)</f>
        <v>0</v>
      </c>
      <c r="C2148" s="521"/>
      <c r="D2148" s="541"/>
      <c r="E2148" s="531">
        <f>INDEX('MANO DE OBRA'!$B$41:$B$60,A2148)</f>
        <v>0</v>
      </c>
      <c r="F2148" s="542"/>
      <c r="G2148" s="542">
        <f>INDEX('MANO DE OBRA'!$F$41:$F$60,A2148)</f>
        <v>0</v>
      </c>
      <c r="H2148" s="543">
        <f>ROUND(F2148*G2148,3)</f>
        <v>0</v>
      </c>
      <c r="I2148" s="614"/>
      <c r="J2148" s="681"/>
    </row>
    <row r="2149" spans="1:10" s="671" customFormat="1">
      <c r="A2149" s="676">
        <v>20</v>
      </c>
      <c r="B2149" s="540">
        <f>INDEX('MANO DE OBRA'!$C$41:$C$60,A2149)</f>
        <v>0</v>
      </c>
      <c r="C2149" s="521"/>
      <c r="D2149" s="541"/>
      <c r="E2149" s="531">
        <f>INDEX('MANO DE OBRA'!$B$41:$B$60,A2149)</f>
        <v>0</v>
      </c>
      <c r="F2149" s="542"/>
      <c r="G2149" s="542"/>
      <c r="H2149" s="543">
        <f>ROUND(F2149*G2149,3)</f>
        <v>0</v>
      </c>
      <c r="I2149" s="614"/>
      <c r="J2149" s="681"/>
    </row>
    <row r="2150" spans="1:10" s="671" customFormat="1">
      <c r="A2150" s="680"/>
      <c r="B2150" s="571" t="s">
        <v>1350</v>
      </c>
      <c r="C2150" s="597"/>
      <c r="D2150" s="659"/>
      <c r="E2150" s="598"/>
      <c r="F2150" s="599"/>
      <c r="G2150" s="590"/>
      <c r="H2150" s="572">
        <f>ROUND(SUM(H2147:H2149),4)</f>
        <v>0</v>
      </c>
      <c r="I2150" s="614"/>
      <c r="J2150" s="681"/>
    </row>
    <row r="2151" spans="1:10" s="671" customFormat="1">
      <c r="A2151" s="680"/>
      <c r="B2151" s="554"/>
      <c r="C2151" s="554"/>
      <c r="D2151" s="596"/>
      <c r="E2151" s="600" t="s">
        <v>495</v>
      </c>
      <c r="F2151" s="601"/>
      <c r="G2151" s="601"/>
      <c r="H2151" s="602">
        <f>ROUND(SUM(H2150,H2143,H2130,H2119),4)</f>
        <v>208.33600000000001</v>
      </c>
      <c r="I2151" s="614"/>
      <c r="J2151" s="681"/>
    </row>
    <row r="2152" spans="1:10" s="671" customFormat="1">
      <c r="A2152" s="680"/>
      <c r="B2152" s="554"/>
      <c r="C2152" s="554"/>
      <c r="D2152" s="596"/>
      <c r="E2152" s="603" t="s">
        <v>177</v>
      </c>
      <c r="F2152" s="604"/>
      <c r="G2152" s="660">
        <f>(FORMATO!$C$37)</f>
        <v>0.2</v>
      </c>
      <c r="H2152" s="602">
        <f>ROUND(H2151*G2152,4)</f>
        <v>41.667200000000001</v>
      </c>
      <c r="I2152" s="614"/>
      <c r="J2152" s="681"/>
    </row>
    <row r="2153" spans="1:10" s="671" customFormat="1">
      <c r="A2153" s="680"/>
      <c r="B2153" s="554"/>
      <c r="C2153" s="554"/>
      <c r="D2153" s="596"/>
      <c r="E2153" s="603" t="s">
        <v>178</v>
      </c>
      <c r="F2153" s="604"/>
      <c r="G2153" s="605"/>
      <c r="H2153" s="606"/>
      <c r="I2153" s="614"/>
      <c r="J2153" s="681"/>
    </row>
    <row r="2154" spans="1:10" s="671" customFormat="1">
      <c r="A2154" s="680"/>
      <c r="B2154" s="554"/>
      <c r="C2154" s="554"/>
      <c r="D2154" s="596"/>
      <c r="E2154" s="603" t="s">
        <v>496</v>
      </c>
      <c r="F2154" s="607"/>
      <c r="G2154" s="607"/>
      <c r="H2154" s="606">
        <f>ROUND(SUM(H2151:H2152),4)</f>
        <v>250.00319999999999</v>
      </c>
      <c r="I2154" s="614"/>
      <c r="J2154" s="681"/>
    </row>
    <row r="2155" spans="1:10" s="671" customFormat="1" ht="16.2" thickBot="1">
      <c r="A2155" s="680"/>
      <c r="B2155" s="796" t="str">
        <f>(FORMATO!$C$8)</f>
        <v>PAJAN, AGOSTO DE 2025</v>
      </c>
      <c r="C2155" s="554"/>
      <c r="D2155" s="596"/>
      <c r="E2155" s="544" t="str">
        <f>+FORMATO!$J$18</f>
        <v>PRECIO SIN IVA</v>
      </c>
      <c r="F2155" s="545"/>
      <c r="G2155" s="545" t="s">
        <v>504</v>
      </c>
      <c r="H2155" s="613">
        <f>ROUND(H2154,2)</f>
        <v>250</v>
      </c>
      <c r="I2155" s="614"/>
      <c r="J2155" s="681"/>
    </row>
    <row r="2156" spans="1:10" s="671" customFormat="1" ht="16.2" thickTop="1">
      <c r="A2156" s="680"/>
      <c r="B2156" s="796"/>
      <c r="C2156" s="554"/>
      <c r="D2156" s="666"/>
      <c r="E2156" s="664"/>
      <c r="F2156" s="663"/>
      <c r="G2156" s="663"/>
      <c r="H2156" s="665"/>
      <c r="I2156" s="614"/>
      <c r="J2156" s="681"/>
    </row>
    <row r="2157" spans="1:10" s="671" customFormat="1" ht="15.6">
      <c r="A2157" s="680"/>
      <c r="B2157" s="796"/>
      <c r="C2157" s="554"/>
      <c r="D2157" s="666"/>
      <c r="E2157" s="664"/>
      <c r="F2157" s="663"/>
      <c r="G2157" s="663"/>
      <c r="H2157" s="665"/>
      <c r="I2157" s="614"/>
      <c r="J2157" s="681"/>
    </row>
    <row r="2158" spans="1:10" s="671" customFormat="1" ht="15.6">
      <c r="A2158" s="680"/>
      <c r="B2158" s="796"/>
      <c r="C2158" s="554"/>
      <c r="D2158" s="666"/>
      <c r="E2158" s="664"/>
      <c r="F2158" s="663"/>
      <c r="G2158" s="663"/>
      <c r="H2158" s="665"/>
      <c r="I2158" s="614"/>
      <c r="J2158" s="681"/>
    </row>
    <row r="2159" spans="1:10" s="671" customFormat="1">
      <c r="A2159" s="546"/>
      <c r="B2159" s="796"/>
      <c r="C2159" s="653"/>
      <c r="D2159" s="654"/>
      <c r="E2159" s="655"/>
      <c r="F2159" s="655"/>
      <c r="G2159" s="655"/>
      <c r="H2159" s="611"/>
      <c r="I2159" s="614"/>
      <c r="J2159" s="641"/>
    </row>
    <row r="2160" spans="1:10" s="671" customFormat="1">
      <c r="A2160" s="546"/>
      <c r="B2160" s="870"/>
      <c r="C2160" s="870"/>
      <c r="D2160" s="870"/>
      <c r="E2160" s="870"/>
      <c r="F2160" s="870"/>
      <c r="G2160" s="870"/>
      <c r="H2160" s="870"/>
      <c r="I2160" s="614"/>
      <c r="J2160" s="681"/>
    </row>
    <row r="2161" spans="1:10" s="671" customFormat="1">
      <c r="A2161" s="553"/>
      <c r="B2161" s="517"/>
      <c r="C2161" s="517"/>
      <c r="D2161" s="520"/>
      <c r="E2161" s="517"/>
      <c r="F2161" s="517"/>
      <c r="G2161" s="517"/>
      <c r="H2161" s="518"/>
      <c r="I2161" s="614"/>
      <c r="J2161" s="681"/>
    </row>
    <row r="2162" spans="1:10" s="681" customFormat="1" ht="17.399999999999999">
      <c r="A2162" s="680"/>
      <c r="B2162" s="680"/>
      <c r="C2162" s="871" t="s">
        <v>1891</v>
      </c>
      <c r="D2162" s="871"/>
      <c r="E2162" s="871"/>
      <c r="F2162" s="871"/>
      <c r="G2162" s="871"/>
      <c r="H2162" s="680"/>
      <c r="I2162" s="669"/>
    </row>
    <row r="2163" spans="1:10" s="671" customFormat="1" ht="17.399999999999999">
      <c r="A2163" s="680"/>
      <c r="B2163" s="554"/>
      <c r="C2163" s="872" t="s">
        <v>1892</v>
      </c>
      <c r="D2163" s="872"/>
      <c r="E2163" s="872"/>
      <c r="F2163" s="872"/>
      <c r="G2163" s="872"/>
      <c r="H2163" s="680"/>
      <c r="I2163" s="614"/>
      <c r="J2163" s="681"/>
    </row>
    <row r="2164" spans="1:10" s="671" customFormat="1" ht="14.4">
      <c r="A2164" s="680"/>
      <c r="B2164" s="554"/>
      <c r="C2164" s="873"/>
      <c r="D2164" s="873"/>
      <c r="E2164" s="873"/>
      <c r="F2164" s="873"/>
      <c r="G2164" s="873"/>
      <c r="H2164" s="680"/>
      <c r="I2164" s="614"/>
      <c r="J2164" s="681"/>
    </row>
    <row r="2165" spans="1:10" s="671" customFormat="1" ht="13.8" thickBot="1">
      <c r="A2165" s="680"/>
      <c r="B2165" s="554"/>
      <c r="C2165" s="554"/>
      <c r="D2165" s="649"/>
      <c r="E2165" s="554"/>
      <c r="F2165" s="554"/>
      <c r="G2165" s="554"/>
      <c r="H2165" s="680"/>
      <c r="I2165" s="614"/>
      <c r="J2165" s="681"/>
    </row>
    <row r="2166" spans="1:10" s="671" customFormat="1" ht="13.8" thickBot="1">
      <c r="A2166" s="680"/>
      <c r="B2166" s="796"/>
      <c r="C2166" s="874" t="str">
        <f>+FORMATO!$J$13</f>
        <v>ANÁLISIS DE PRECIOS UNITARIOS</v>
      </c>
      <c r="D2166" s="875" t="s">
        <v>687</v>
      </c>
      <c r="E2166" s="875"/>
      <c r="F2166" s="875"/>
      <c r="G2166" s="675" t="str">
        <f>+FORMATO!$J$14</f>
        <v>ITEM</v>
      </c>
      <c r="H2166" s="716">
        <f>+PRESUPUESTO!A51</f>
        <v>38</v>
      </c>
      <c r="I2166" s="614"/>
      <c r="J2166" s="681"/>
    </row>
    <row r="2167" spans="1:10" s="671" customFormat="1">
      <c r="A2167" s="522"/>
      <c r="B2167" s="673" t="str">
        <f>FORMATO!$B$4</f>
        <v>RUBRO:</v>
      </c>
      <c r="C2167" s="876" t="str">
        <f>+PRESUPUESTO!B51</f>
        <v xml:space="preserve">SUMINISTRO E INSTALACION DE ESCALERAS METALICAS </v>
      </c>
      <c r="D2167" s="877"/>
      <c r="E2167" s="877"/>
      <c r="F2167" s="877"/>
      <c r="G2167" s="675" t="str">
        <f>+FORMATO!$J$15</f>
        <v>UNIDAD</v>
      </c>
      <c r="H2167" s="674" t="str">
        <f>+PRESUPUESTO!C51</f>
        <v>U</v>
      </c>
      <c r="I2167" s="614"/>
      <c r="J2167" s="681"/>
    </row>
    <row r="2168" spans="1:10" s="671" customFormat="1">
      <c r="A2168" s="522"/>
      <c r="B2168" s="673" t="str">
        <f>FORMATO!$B$5</f>
        <v>ELABORADO:</v>
      </c>
      <c r="C2168" s="796">
        <f>(FORMATO!$C$5)</f>
        <v>0</v>
      </c>
      <c r="D2168" s="656"/>
      <c r="E2168" s="657"/>
      <c r="F2168" s="657"/>
      <c r="G2168" s="675" t="str">
        <f>+FORMATO!$J$16</f>
        <v>REND.</v>
      </c>
      <c r="H2168" s="642">
        <f>+ROUND(8/0.63,4)</f>
        <v>12.698399999999999</v>
      </c>
      <c r="I2168" s="614"/>
      <c r="J2168" s="681"/>
    </row>
    <row r="2169" spans="1:10" s="671" customFormat="1">
      <c r="A2169" s="525"/>
      <c r="B2169" s="673" t="str">
        <f>FORMATO!$B$9</f>
        <v xml:space="preserve">PROYECTO: </v>
      </c>
      <c r="C2169" s="878" t="str">
        <f>+$C$785</f>
        <v>MANTENIMIENTO INTEGRAL DE LA COMPAÑIA DE CUERPO DE BOMBERO CASCOL PERTENECIENTE AL CANTON PAJAN</v>
      </c>
      <c r="D2169" s="879"/>
      <c r="E2169" s="879"/>
      <c r="F2169" s="879"/>
      <c r="G2169" s="879"/>
      <c r="H2169" s="879"/>
      <c r="I2169" s="622">
        <f>+H2213</f>
        <v>572</v>
      </c>
      <c r="J2169" s="641"/>
    </row>
    <row r="2170" spans="1:10" s="671" customFormat="1" ht="13.8" thickBot="1">
      <c r="A2170" s="522"/>
      <c r="B2170" s="555" t="s">
        <v>689</v>
      </c>
      <c r="C2170" s="555"/>
      <c r="D2170" s="556"/>
      <c r="E2170" s="557"/>
      <c r="F2170" s="558"/>
      <c r="G2170" s="558"/>
      <c r="H2170" s="559"/>
      <c r="I2170" s="614"/>
      <c r="J2170" s="681"/>
    </row>
    <row r="2171" spans="1:10" s="671" customFormat="1" ht="13.8" thickTop="1">
      <c r="A2171" s="522"/>
      <c r="B2171" s="560" t="s">
        <v>1133</v>
      </c>
      <c r="C2171" s="767"/>
      <c r="D2171" s="562" t="s">
        <v>1302</v>
      </c>
      <c r="E2171" s="563" t="s">
        <v>1596</v>
      </c>
      <c r="F2171" s="678" t="s">
        <v>1597</v>
      </c>
      <c r="G2171" s="564" t="s">
        <v>1598</v>
      </c>
      <c r="H2171" s="565" t="s">
        <v>1485</v>
      </c>
      <c r="I2171" s="614"/>
      <c r="J2171" s="640"/>
    </row>
    <row r="2172" spans="1:10" s="671" customFormat="1">
      <c r="A2172" s="522"/>
      <c r="B2172" s="566"/>
      <c r="C2172" s="567"/>
      <c r="D2172" s="526" t="s">
        <v>499</v>
      </c>
      <c r="E2172" s="527" t="s">
        <v>500</v>
      </c>
      <c r="F2172" s="528" t="s">
        <v>501</v>
      </c>
      <c r="G2172" s="528" t="s">
        <v>1599</v>
      </c>
      <c r="H2172" s="529" t="s">
        <v>502</v>
      </c>
      <c r="I2172" s="614"/>
      <c r="J2172" s="681"/>
    </row>
    <row r="2173" spans="1:10" s="671" customFormat="1">
      <c r="A2173" s="676">
        <v>1600</v>
      </c>
      <c r="B2173" s="568" t="s">
        <v>1632</v>
      </c>
      <c r="C2173" s="796"/>
      <c r="D2173" s="645"/>
      <c r="E2173" s="535"/>
      <c r="F2173" s="672"/>
      <c r="G2173" s="533"/>
      <c r="H2173" s="569">
        <f>ROUND(H2188*0.05,3)</f>
        <v>6.032</v>
      </c>
      <c r="I2173" s="614"/>
      <c r="J2173" s="681"/>
    </row>
    <row r="2174" spans="1:10" s="671" customFormat="1">
      <c r="A2174" s="676">
        <v>1600</v>
      </c>
      <c r="B2174" s="530">
        <f>INDEX(MATERIALES!$D$5:$D$1604,A2174)</f>
        <v>0</v>
      </c>
      <c r="C2174" s="521"/>
      <c r="D2174" s="531"/>
      <c r="E2174" s="532">
        <f>INDEX(MATERIALES!$F$5:$F$1604,A2174)</f>
        <v>0</v>
      </c>
      <c r="F2174" s="459">
        <f>ROUND(E2174*D2174,3)</f>
        <v>0</v>
      </c>
      <c r="G2174" s="535"/>
      <c r="H2174" s="534">
        <f>ROUND(F2174*G2174,4)</f>
        <v>0</v>
      </c>
      <c r="I2174" s="614"/>
      <c r="J2174" s="681"/>
    </row>
    <row r="2175" spans="1:10" s="671" customFormat="1">
      <c r="A2175" s="676">
        <v>1600</v>
      </c>
      <c r="B2175" s="530">
        <f>INDEX(MATERIALES!$D$5:$D$1604,A2175)</f>
        <v>0</v>
      </c>
      <c r="C2175" s="521"/>
      <c r="D2175" s="531"/>
      <c r="E2175" s="532">
        <f>INDEX(MATERIALES!$F$5:$F$1604,A2175)</f>
        <v>0</v>
      </c>
      <c r="F2175" s="459">
        <f>ROUND(E2175*D2175,3)</f>
        <v>0</v>
      </c>
      <c r="G2175" s="535"/>
      <c r="H2175" s="570">
        <f>ROUND(F2175*G2175,3)</f>
        <v>0</v>
      </c>
      <c r="I2175" s="614"/>
      <c r="J2175" s="681"/>
    </row>
    <row r="2176" spans="1:10" s="671" customFormat="1">
      <c r="A2176" s="676">
        <v>1600</v>
      </c>
      <c r="B2176" s="530">
        <f>INDEX(MATERIALES!$D$5:$D$1604,A2176)</f>
        <v>0</v>
      </c>
      <c r="C2176" s="521"/>
      <c r="D2176" s="531"/>
      <c r="E2176" s="532">
        <f>INDEX(MATERIALES!$F$5:$F$1604,A2176)</f>
        <v>0</v>
      </c>
      <c r="F2176" s="459">
        <f>ROUND(E2176*D2176,3)</f>
        <v>0</v>
      </c>
      <c r="G2176" s="535"/>
      <c r="H2176" s="570">
        <f>ROUND(F2176*G2176,3)</f>
        <v>0</v>
      </c>
      <c r="I2176" s="614"/>
      <c r="J2176" s="681"/>
    </row>
    <row r="2177" spans="1:15" s="671" customFormat="1">
      <c r="A2177" s="676">
        <v>1600</v>
      </c>
      <c r="B2177" s="571" t="s">
        <v>1348</v>
      </c>
      <c r="C2177" s="796"/>
      <c r="D2177" s="645">
        <v>0</v>
      </c>
      <c r="E2177" s="535"/>
      <c r="F2177" s="672">
        <f>ROUND(E2177*D2177,3)</f>
        <v>0</v>
      </c>
      <c r="G2177" s="536">
        <v>0</v>
      </c>
      <c r="H2177" s="572">
        <f>ROUND(SUM(H2173:H2176),4)</f>
        <v>6.032</v>
      </c>
      <c r="I2177" s="614"/>
      <c r="J2177" s="681"/>
    </row>
    <row r="2178" spans="1:15" s="671" customFormat="1">
      <c r="A2178" s="676"/>
      <c r="B2178" s="573" t="s">
        <v>1135</v>
      </c>
      <c r="C2178" s="574"/>
      <c r="D2178" s="575"/>
      <c r="E2178" s="576"/>
      <c r="F2178" s="577"/>
      <c r="G2178" s="578"/>
      <c r="H2178" s="579"/>
      <c r="I2178" s="614"/>
      <c r="J2178" s="681"/>
    </row>
    <row r="2179" spans="1:15" s="671" customFormat="1">
      <c r="A2179" s="676"/>
      <c r="B2179" s="580" t="s">
        <v>1133</v>
      </c>
      <c r="C2179" s="581"/>
      <c r="D2179" s="582" t="s">
        <v>1302</v>
      </c>
      <c r="E2179" s="583" t="s">
        <v>961</v>
      </c>
      <c r="F2179" s="583" t="s">
        <v>1597</v>
      </c>
      <c r="G2179" s="584" t="s">
        <v>1598</v>
      </c>
      <c r="H2179" s="585" t="s">
        <v>1485</v>
      </c>
      <c r="I2179" s="614"/>
      <c r="J2179" s="681"/>
    </row>
    <row r="2180" spans="1:15" s="671" customFormat="1">
      <c r="A2180" s="676"/>
      <c r="B2180" s="566"/>
      <c r="C2180" s="567"/>
      <c r="D2180" s="526" t="s">
        <v>499</v>
      </c>
      <c r="E2180" s="528" t="s">
        <v>500</v>
      </c>
      <c r="F2180" s="528" t="s">
        <v>501</v>
      </c>
      <c r="G2180" s="528" t="s">
        <v>1599</v>
      </c>
      <c r="H2180" s="529" t="s">
        <v>502</v>
      </c>
      <c r="I2180" s="614"/>
      <c r="J2180" s="681"/>
    </row>
    <row r="2181" spans="1:15" s="671" customFormat="1">
      <c r="A2181" s="676">
        <v>24</v>
      </c>
      <c r="B2181" s="568" t="str">
        <f>INDEX('[2]MANO DE OBRA'!$C$5:$C$38,A2181)</f>
        <v>Soldador ( estr.ocp. C1)</v>
      </c>
      <c r="C2181" s="586"/>
      <c r="D2181" s="646">
        <v>1</v>
      </c>
      <c r="E2181" s="537">
        <f>INDEX('MANO DE OBRA'!$F$5:$F$38,A2181)</f>
        <v>4.75</v>
      </c>
      <c r="F2181" s="616">
        <f t="shared" ref="F2181:F2187" si="22">ROUND(E2181*D2181,4)</f>
        <v>4.75</v>
      </c>
      <c r="G2181" s="538">
        <f>+H2168</f>
        <v>12.698399999999999</v>
      </c>
      <c r="H2181" s="569">
        <f>ROUND(F2181*G2181,3)</f>
        <v>60.317</v>
      </c>
      <c r="I2181" s="614"/>
      <c r="J2181" s="681"/>
    </row>
    <row r="2182" spans="1:15" s="671" customFormat="1">
      <c r="A2182" s="676">
        <v>11</v>
      </c>
      <c r="B2182" s="568" t="str">
        <f>INDEX('[2]MANO DE OBRA'!$C$5:$C$38,A2182)</f>
        <v>Maestro   (estr.ocp. C1)</v>
      </c>
      <c r="C2182" s="586"/>
      <c r="D2182" s="646">
        <v>1</v>
      </c>
      <c r="E2182" s="532">
        <f>INDEX('MANO DE OBRA'!$F$5:$F$38,A2182)</f>
        <v>4.75</v>
      </c>
      <c r="F2182" s="616">
        <f t="shared" si="22"/>
        <v>4.75</v>
      </c>
      <c r="G2182" s="535">
        <f>H2168</f>
        <v>12.698399999999999</v>
      </c>
      <c r="H2182" s="569">
        <f>ROUND(F2182*G2182,3)</f>
        <v>60.317</v>
      </c>
      <c r="I2182" s="614"/>
      <c r="J2182" s="681"/>
    </row>
    <row r="2183" spans="1:15" s="671" customFormat="1">
      <c r="A2183" s="676">
        <v>34</v>
      </c>
      <c r="B2183" s="568">
        <f>INDEX('[2]MANO DE OBRA'!$C$5:$C$38,A2183)</f>
        <v>0</v>
      </c>
      <c r="C2183" s="586"/>
      <c r="D2183" s="646"/>
      <c r="E2183" s="532">
        <f>INDEX('MANO DE OBRA'!$F$5:$F$38,A2183)</f>
        <v>0</v>
      </c>
      <c r="F2183" s="616">
        <f t="shared" si="22"/>
        <v>0</v>
      </c>
      <c r="G2183" s="535"/>
      <c r="H2183" s="569">
        <f>ROUND(F2183*G2183,3)</f>
        <v>0</v>
      </c>
      <c r="I2183" s="614"/>
      <c r="J2183" s="681"/>
    </row>
    <row r="2184" spans="1:15" s="671" customFormat="1">
      <c r="A2184" s="676">
        <v>34</v>
      </c>
      <c r="B2184" s="568">
        <f>INDEX('[2]MANO DE OBRA'!$C$5:$C$38,A2184)</f>
        <v>0</v>
      </c>
      <c r="C2184" s="586"/>
      <c r="D2184" s="646"/>
      <c r="E2184" s="532">
        <f>INDEX('MANO DE OBRA'!$F$5:$F$38,A2184)</f>
        <v>0</v>
      </c>
      <c r="F2184" s="616">
        <f t="shared" si="22"/>
        <v>0</v>
      </c>
      <c r="G2184" s="535">
        <f>+G2183</f>
        <v>0</v>
      </c>
      <c r="H2184" s="569">
        <f>ROUND(F2184*G2184,3)</f>
        <v>0</v>
      </c>
      <c r="I2184" s="614"/>
      <c r="J2184" s="681"/>
    </row>
    <row r="2185" spans="1:15" s="671" customFormat="1">
      <c r="A2185" s="676">
        <v>34</v>
      </c>
      <c r="B2185" s="568">
        <f>INDEX('[2]MANO DE OBRA'!$C$5:$C$38,A2185)</f>
        <v>0</v>
      </c>
      <c r="C2185" s="586"/>
      <c r="D2185" s="646"/>
      <c r="E2185" s="532">
        <f>INDEX('MANO DE OBRA'!$F$5:$F$38,A2185)</f>
        <v>0</v>
      </c>
      <c r="F2185" s="616">
        <f t="shared" si="22"/>
        <v>0</v>
      </c>
      <c r="G2185" s="535"/>
      <c r="H2185" s="569">
        <f>ROUND(F2185*G2185,4)</f>
        <v>0</v>
      </c>
      <c r="I2185" s="614"/>
      <c r="J2185" s="681"/>
    </row>
    <row r="2186" spans="1:15" s="671" customFormat="1">
      <c r="A2186" s="676">
        <v>34</v>
      </c>
      <c r="B2186" s="568">
        <f>INDEX('[2]MANO DE OBRA'!$C$5:$C$38,A2186)</f>
        <v>0</v>
      </c>
      <c r="C2186" s="586"/>
      <c r="D2186" s="646"/>
      <c r="E2186" s="532">
        <f>INDEX('MANO DE OBRA'!$F$5:$F$38,A2186)</f>
        <v>0</v>
      </c>
      <c r="F2186" s="616">
        <f t="shared" si="22"/>
        <v>0</v>
      </c>
      <c r="G2186" s="535"/>
      <c r="H2186" s="569">
        <f>ROUND(F2186*G2186,4)</f>
        <v>0</v>
      </c>
      <c r="I2186" s="614"/>
      <c r="J2186" s="681"/>
    </row>
    <row r="2187" spans="1:15" s="671" customFormat="1">
      <c r="A2187" s="676">
        <v>34</v>
      </c>
      <c r="B2187" s="568">
        <f>INDEX('[2]MANO DE OBRA'!$C$5:$C$38,A2187)</f>
        <v>0</v>
      </c>
      <c r="C2187" s="586"/>
      <c r="D2187" s="646"/>
      <c r="E2187" s="532">
        <f>INDEX('MANO DE OBRA'!$F$5:$F$38,A2187)</f>
        <v>0</v>
      </c>
      <c r="F2187" s="616">
        <f t="shared" si="22"/>
        <v>0</v>
      </c>
      <c r="G2187" s="535"/>
      <c r="H2187" s="569">
        <f>ROUND(F2187*G2187,4)</f>
        <v>0</v>
      </c>
      <c r="I2187" s="614"/>
      <c r="J2187" s="681"/>
    </row>
    <row r="2188" spans="1:15" s="671" customFormat="1">
      <c r="A2188" s="676">
        <v>34</v>
      </c>
      <c r="B2188" s="571" t="s">
        <v>1202</v>
      </c>
      <c r="C2188" s="796"/>
      <c r="D2188" s="617">
        <v>0</v>
      </c>
      <c r="E2188" s="536"/>
      <c r="F2188" s="616">
        <f>ROUND(E2188*D2188,3)</f>
        <v>0</v>
      </c>
      <c r="G2188" s="536">
        <v>0</v>
      </c>
      <c r="H2188" s="572">
        <f>ROUND(SUM(H2181:H2187),4)</f>
        <v>120.634</v>
      </c>
      <c r="I2188" s="614"/>
      <c r="J2188" s="681"/>
    </row>
    <row r="2189" spans="1:15" s="671" customFormat="1">
      <c r="A2189" s="676"/>
      <c r="B2189" s="573" t="s">
        <v>493</v>
      </c>
      <c r="C2189" s="587"/>
      <c r="D2189" s="588"/>
      <c r="E2189" s="576"/>
      <c r="F2189" s="577"/>
      <c r="G2189" s="578"/>
      <c r="H2189" s="579"/>
      <c r="I2189" s="614"/>
      <c r="J2189" s="880"/>
      <c r="K2189" s="880"/>
      <c r="L2189" s="880"/>
      <c r="N2189" s="831"/>
      <c r="O2189" s="831"/>
    </row>
    <row r="2190" spans="1:15" s="671" customFormat="1">
      <c r="A2190" s="676"/>
      <c r="B2190" s="580" t="s">
        <v>1133</v>
      </c>
      <c r="C2190" s="581"/>
      <c r="D2190" s="649"/>
      <c r="E2190" s="583" t="s">
        <v>1600</v>
      </c>
      <c r="F2190" s="583" t="s">
        <v>1302</v>
      </c>
      <c r="G2190" s="583" t="s">
        <v>960</v>
      </c>
      <c r="H2190" s="585" t="s">
        <v>1485</v>
      </c>
      <c r="I2190" s="614"/>
      <c r="J2190" s="847"/>
      <c r="K2190" s="833"/>
      <c r="L2190" s="833"/>
      <c r="M2190" s="833"/>
    </row>
    <row r="2191" spans="1:15" s="671" customFormat="1">
      <c r="A2191" s="676"/>
      <c r="B2191" s="566"/>
      <c r="C2191" s="567"/>
      <c r="D2191" s="589"/>
      <c r="E2191" s="590"/>
      <c r="F2191" s="527" t="s">
        <v>499</v>
      </c>
      <c r="G2191" s="528" t="s">
        <v>500</v>
      </c>
      <c r="H2191" s="529" t="s">
        <v>501</v>
      </c>
      <c r="I2191" s="614"/>
      <c r="J2191" s="848"/>
      <c r="K2191"/>
      <c r="L2191" s="827"/>
      <c r="M2191" s="827"/>
    </row>
    <row r="2192" spans="1:15" s="671" customFormat="1">
      <c r="A2192" s="623">
        <v>1600</v>
      </c>
      <c r="B2192" s="658" t="s">
        <v>1960</v>
      </c>
      <c r="C2192" s="591"/>
      <c r="D2192" s="592"/>
      <c r="E2192" s="677" t="s">
        <v>59</v>
      </c>
      <c r="F2192" s="679">
        <v>1</v>
      </c>
      <c r="G2192" s="535">
        <v>350</v>
      </c>
      <c r="H2192" s="593">
        <f>ROUND(F2192*G2192,4)</f>
        <v>350</v>
      </c>
      <c r="I2192" s="614"/>
      <c r="J2192" s="834"/>
      <c r="K2192" s="827"/>
      <c r="L2192" s="827"/>
      <c r="M2192" s="827"/>
    </row>
    <row r="2193" spans="1:15" s="671" customFormat="1">
      <c r="A2193" s="623">
        <v>1600</v>
      </c>
      <c r="B2193" s="658">
        <f>INDEX(MATERIALES!$D$5:$D$1604,A2193)</f>
        <v>0</v>
      </c>
      <c r="C2193" s="591"/>
      <c r="D2193" s="592"/>
      <c r="E2193" s="677">
        <f>INDEX([2]MATERIALES!$E$5:$E$1604,A2193)</f>
        <v>0</v>
      </c>
      <c r="F2193" s="679"/>
      <c r="G2193" s="535">
        <f>INDEX([2]MATERIALES!$F$5:$F$1604,A2193)</f>
        <v>0</v>
      </c>
      <c r="H2193" s="593">
        <f t="shared" ref="H2193:H2200" si="23">ROUND(F2193*G2193,4)</f>
        <v>0</v>
      </c>
      <c r="I2193" s="614"/>
      <c r="J2193" s="848"/>
      <c r="K2193" s="827"/>
      <c r="L2193" s="827"/>
      <c r="M2193" s="827"/>
    </row>
    <row r="2194" spans="1:15" s="671" customFormat="1">
      <c r="A2194" s="623">
        <v>1600</v>
      </c>
      <c r="B2194" s="658">
        <f>INDEX(MATERIALES!$D$5:$D$1604,A2194)</f>
        <v>0</v>
      </c>
      <c r="C2194" s="591"/>
      <c r="D2194" s="592"/>
      <c r="E2194" s="677">
        <f>INDEX([2]MATERIALES!$E$5:$E$1604,A2194)</f>
        <v>0</v>
      </c>
      <c r="F2194" s="679"/>
      <c r="G2194" s="535">
        <f>INDEX([2]MATERIALES!$F$5:$F$1604,A2194)</f>
        <v>0</v>
      </c>
      <c r="H2194" s="593">
        <f t="shared" si="23"/>
        <v>0</v>
      </c>
      <c r="I2194" s="614"/>
      <c r="J2194" s="681"/>
      <c r="N2194" s="831"/>
      <c r="O2194" s="831"/>
    </row>
    <row r="2195" spans="1:15" s="671" customFormat="1">
      <c r="A2195" s="623">
        <v>1600</v>
      </c>
      <c r="B2195" s="658"/>
      <c r="C2195" s="591"/>
      <c r="D2195" s="592"/>
      <c r="E2195" s="677"/>
      <c r="F2195" s="679"/>
      <c r="G2195" s="535"/>
      <c r="H2195" s="593">
        <f t="shared" si="23"/>
        <v>0</v>
      </c>
      <c r="I2195" s="614"/>
      <c r="J2195" s="881"/>
      <c r="K2195" s="882"/>
      <c r="L2195" s="882"/>
      <c r="M2195" s="882"/>
    </row>
    <row r="2196" spans="1:15" s="671" customFormat="1">
      <c r="A2196" s="623">
        <v>1600</v>
      </c>
      <c r="B2196" s="658"/>
      <c r="C2196" s="591"/>
      <c r="D2196" s="592"/>
      <c r="E2196" s="677"/>
      <c r="F2196" s="679"/>
      <c r="G2196" s="535"/>
      <c r="H2196" s="593">
        <f t="shared" si="23"/>
        <v>0</v>
      </c>
      <c r="I2196" s="614"/>
      <c r="J2196" s="830"/>
      <c r="K2196" s="831"/>
      <c r="L2196" s="831"/>
    </row>
    <row r="2197" spans="1:15" s="671" customFormat="1" ht="13.5" customHeight="1">
      <c r="A2197" s="623">
        <v>1600</v>
      </c>
      <c r="B2197" s="658"/>
      <c r="C2197" s="591"/>
      <c r="D2197" s="592"/>
      <c r="E2197" s="677"/>
      <c r="F2197" s="679"/>
      <c r="G2197" s="535"/>
      <c r="H2197" s="593">
        <f t="shared" si="23"/>
        <v>0</v>
      </c>
      <c r="I2197" s="614"/>
      <c r="J2197" s="829"/>
    </row>
    <row r="2198" spans="1:15" s="671" customFormat="1">
      <c r="A2198" s="623">
        <v>1600</v>
      </c>
      <c r="B2198" s="658"/>
      <c r="C2198" s="591"/>
      <c r="D2198" s="592"/>
      <c r="E2198" s="677"/>
      <c r="F2198" s="679"/>
      <c r="G2198" s="535"/>
      <c r="H2198" s="593">
        <f t="shared" si="23"/>
        <v>0</v>
      </c>
      <c r="I2198" s="614"/>
      <c r="J2198" s="681"/>
    </row>
    <row r="2199" spans="1:15" s="671" customFormat="1">
      <c r="A2199" s="623">
        <v>1600</v>
      </c>
      <c r="B2199" s="658">
        <f>INDEX(MATERIALES!$D$5:$D$1604,A2199)</f>
        <v>0</v>
      </c>
      <c r="C2199" s="591"/>
      <c r="D2199" s="592"/>
      <c r="E2199" s="677">
        <f>INDEX([2]MATERIALES!$E$5:$E$1604,A2199)</f>
        <v>0</v>
      </c>
      <c r="F2199" s="679"/>
      <c r="G2199" s="535">
        <f>INDEX([2]MATERIALES!$F$5:$F$1604,A2199)</f>
        <v>0</v>
      </c>
      <c r="H2199" s="593">
        <f t="shared" si="23"/>
        <v>0</v>
      </c>
      <c r="I2199"/>
      <c r="J2199" s="681"/>
      <c r="L2199" s="831"/>
    </row>
    <row r="2200" spans="1:15" s="671" customFormat="1">
      <c r="A2200" s="623">
        <v>1600</v>
      </c>
      <c r="B2200" s="658">
        <f>INDEX(MATERIALES!$D$5:$D$1604,A2200)</f>
        <v>0</v>
      </c>
      <c r="C2200" s="591"/>
      <c r="D2200" s="592"/>
      <c r="E2200" s="677">
        <f>INDEX([2]MATERIALES!$E$5:$E$1604,A2200)</f>
        <v>0</v>
      </c>
      <c r="F2200" s="679"/>
      <c r="G2200" s="535">
        <f>INDEX([2]MATERIALES!$F$5:$F$1604,A2200)</f>
        <v>0</v>
      </c>
      <c r="H2200" s="593">
        <f t="shared" si="23"/>
        <v>0</v>
      </c>
      <c r="I2200" s="614"/>
      <c r="J2200" s="681"/>
    </row>
    <row r="2201" spans="1:15" s="671" customFormat="1">
      <c r="A2201" s="676"/>
      <c r="B2201" s="571" t="s">
        <v>1349</v>
      </c>
      <c r="C2201" s="796"/>
      <c r="D2201" s="594">
        <v>0</v>
      </c>
      <c r="E2201" s="677"/>
      <c r="F2201" s="672"/>
      <c r="G2201" s="536">
        <v>0</v>
      </c>
      <c r="H2201" s="572">
        <f>ROUND(SUM(H2192:H2199),4)</f>
        <v>350</v>
      </c>
      <c r="I2201" s="614"/>
      <c r="J2201" s="681"/>
    </row>
    <row r="2202" spans="1:15" s="671" customFormat="1">
      <c r="A2202" s="676"/>
      <c r="B2202" s="573" t="s">
        <v>494</v>
      </c>
      <c r="C2202" s="587"/>
      <c r="D2202" s="588"/>
      <c r="E2202" s="576"/>
      <c r="F2202" s="577"/>
      <c r="G2202" s="578"/>
      <c r="H2202" s="579"/>
      <c r="I2202" s="614"/>
      <c r="J2202" s="681"/>
    </row>
    <row r="2203" spans="1:15" s="671" customFormat="1">
      <c r="A2203" s="676"/>
      <c r="B2203" s="580" t="s">
        <v>1133</v>
      </c>
      <c r="C2203" s="581"/>
      <c r="D2203" s="649"/>
      <c r="E2203" s="582" t="s">
        <v>1600</v>
      </c>
      <c r="F2203" s="582" t="s">
        <v>1302</v>
      </c>
      <c r="G2203" s="582" t="s">
        <v>1596</v>
      </c>
      <c r="H2203" s="585" t="s">
        <v>1485</v>
      </c>
      <c r="I2203" s="614"/>
      <c r="J2203" s="681"/>
    </row>
    <row r="2204" spans="1:15" s="671" customFormat="1">
      <c r="A2204" s="676"/>
      <c r="B2204" s="566"/>
      <c r="C2204" s="567"/>
      <c r="D2204" s="589"/>
      <c r="E2204" s="595"/>
      <c r="F2204" s="539" t="s">
        <v>499</v>
      </c>
      <c r="G2204" s="526" t="s">
        <v>500</v>
      </c>
      <c r="H2204" s="529" t="s">
        <v>501</v>
      </c>
      <c r="I2204" s="614"/>
      <c r="J2204" s="681"/>
    </row>
    <row r="2205" spans="1:15" s="671" customFormat="1">
      <c r="A2205" s="676">
        <v>20</v>
      </c>
      <c r="B2205" s="540">
        <f>INDEX('MANO DE OBRA'!$C$41:$C$60,A2205)</f>
        <v>0</v>
      </c>
      <c r="C2205" s="521"/>
      <c r="D2205" s="541"/>
      <c r="E2205" s="531">
        <f>INDEX('MANO DE OBRA'!$B$41:$B$60,A2205)</f>
        <v>0</v>
      </c>
      <c r="F2205" s="542"/>
      <c r="G2205" s="542">
        <f>INDEX('MANO DE OBRA'!$F$41:$F$60,A2205)</f>
        <v>0</v>
      </c>
      <c r="H2205" s="543">
        <f>ROUND(F2205*G2205,3)</f>
        <v>0</v>
      </c>
      <c r="I2205" s="614"/>
      <c r="J2205" s="681"/>
    </row>
    <row r="2206" spans="1:15" s="671" customFormat="1">
      <c r="A2206" s="676">
        <v>20</v>
      </c>
      <c r="B2206" s="540">
        <f>INDEX('MANO DE OBRA'!$C$41:$C$60,A2206)</f>
        <v>0</v>
      </c>
      <c r="C2206" s="521"/>
      <c r="D2206" s="541"/>
      <c r="E2206" s="531">
        <f>INDEX('MANO DE OBRA'!$B$41:$B$60,A2206)</f>
        <v>0</v>
      </c>
      <c r="F2206" s="542"/>
      <c r="G2206" s="542">
        <f>INDEX('MANO DE OBRA'!$F$41:$F$60,A2206)</f>
        <v>0</v>
      </c>
      <c r="H2206" s="543">
        <f>ROUND(F2206*G2206,3)</f>
        <v>0</v>
      </c>
      <c r="I2206" s="614"/>
      <c r="J2206" s="681"/>
    </row>
    <row r="2207" spans="1:15" s="671" customFormat="1">
      <c r="A2207" s="676">
        <v>20</v>
      </c>
      <c r="B2207" s="540">
        <f>INDEX('MANO DE OBRA'!$C$41:$C$60,A2207)</f>
        <v>0</v>
      </c>
      <c r="C2207" s="521"/>
      <c r="D2207" s="541"/>
      <c r="E2207" s="531">
        <f>INDEX('MANO DE OBRA'!$B$41:$B$60,A2207)</f>
        <v>0</v>
      </c>
      <c r="F2207" s="542"/>
      <c r="G2207" s="542"/>
      <c r="H2207" s="543">
        <f>ROUND(F2207*G2207,3)</f>
        <v>0</v>
      </c>
      <c r="I2207" s="614"/>
      <c r="J2207" s="681"/>
    </row>
    <row r="2208" spans="1:15" s="671" customFormat="1">
      <c r="A2208" s="680"/>
      <c r="B2208" s="571" t="s">
        <v>1350</v>
      </c>
      <c r="C2208" s="597"/>
      <c r="D2208" s="659"/>
      <c r="E2208" s="598"/>
      <c r="F2208" s="599"/>
      <c r="G2208" s="590"/>
      <c r="H2208" s="572">
        <f>ROUND(SUM(H2205:H2207),4)</f>
        <v>0</v>
      </c>
      <c r="I2208" s="614"/>
      <c r="J2208" s="681"/>
    </row>
    <row r="2209" spans="1:10" s="671" customFormat="1">
      <c r="A2209" s="680"/>
      <c r="B2209" s="554"/>
      <c r="C2209" s="554"/>
      <c r="D2209" s="596"/>
      <c r="E2209" s="600" t="s">
        <v>495</v>
      </c>
      <c r="F2209" s="601"/>
      <c r="G2209" s="601"/>
      <c r="H2209" s="602">
        <f>ROUND(SUM(H2208,H2201,H2188,H2177),4)</f>
        <v>476.666</v>
      </c>
      <c r="I2209" s="614"/>
      <c r="J2209" s="681"/>
    </row>
    <row r="2210" spans="1:10" s="671" customFormat="1">
      <c r="A2210" s="680"/>
      <c r="B2210" s="554"/>
      <c r="C2210" s="554"/>
      <c r="D2210" s="596"/>
      <c r="E2210" s="603" t="s">
        <v>177</v>
      </c>
      <c r="F2210" s="604"/>
      <c r="G2210" s="660">
        <f>(FORMATO!$C$37)</f>
        <v>0.2</v>
      </c>
      <c r="H2210" s="602">
        <f>ROUND(H2209*G2210,4)</f>
        <v>95.333200000000005</v>
      </c>
      <c r="I2210" s="614"/>
      <c r="J2210" s="681"/>
    </row>
    <row r="2211" spans="1:10" s="671" customFormat="1">
      <c r="A2211" s="680"/>
      <c r="B2211" s="554"/>
      <c r="C2211" s="554"/>
      <c r="D2211" s="596"/>
      <c r="E2211" s="603" t="s">
        <v>178</v>
      </c>
      <c r="F2211" s="604"/>
      <c r="G2211" s="605"/>
      <c r="H2211" s="606"/>
      <c r="I2211" s="614"/>
      <c r="J2211" s="681"/>
    </row>
    <row r="2212" spans="1:10" s="671" customFormat="1">
      <c r="A2212" s="680"/>
      <c r="B2212" s="554"/>
      <c r="C2212" s="554"/>
      <c r="D2212" s="596"/>
      <c r="E2212" s="603" t="s">
        <v>496</v>
      </c>
      <c r="F2212" s="607"/>
      <c r="G2212" s="607"/>
      <c r="H2212" s="606">
        <f>ROUND(SUM(H2209:H2210),4)</f>
        <v>571.99919999999997</v>
      </c>
      <c r="I2212" s="614"/>
      <c r="J2212" s="681"/>
    </row>
    <row r="2213" spans="1:10" s="671" customFormat="1" ht="16.2" thickBot="1">
      <c r="A2213" s="680"/>
      <c r="B2213" s="796" t="str">
        <f>(FORMATO!$C$8)</f>
        <v>PAJAN, AGOSTO DE 2025</v>
      </c>
      <c r="C2213" s="554"/>
      <c r="D2213" s="596"/>
      <c r="E2213" s="544" t="str">
        <f>+FORMATO!$J$18</f>
        <v>PRECIO SIN IVA</v>
      </c>
      <c r="F2213" s="545"/>
      <c r="G2213" s="545" t="s">
        <v>504</v>
      </c>
      <c r="H2213" s="613">
        <f>ROUND(H2212,2)</f>
        <v>572</v>
      </c>
      <c r="I2213" s="614"/>
      <c r="J2213" s="681"/>
    </row>
    <row r="2214" spans="1:10" s="671" customFormat="1" ht="16.2" thickTop="1">
      <c r="A2214" s="680"/>
      <c r="B2214" s="796"/>
      <c r="C2214" s="554"/>
      <c r="D2214" s="666"/>
      <c r="E2214" s="664"/>
      <c r="F2214" s="663"/>
      <c r="G2214" s="663"/>
      <c r="H2214" s="665"/>
      <c r="I2214" s="614"/>
      <c r="J2214" s="681"/>
    </row>
    <row r="2215" spans="1:10" s="671" customFormat="1" ht="15.6">
      <c r="A2215" s="680"/>
      <c r="B2215" s="796"/>
      <c r="C2215" s="554"/>
      <c r="D2215" s="666"/>
      <c r="E2215" s="664"/>
      <c r="F2215" s="663"/>
      <c r="G2215" s="663"/>
      <c r="H2215" s="665"/>
      <c r="I2215" s="614"/>
      <c r="J2215" s="681"/>
    </row>
    <row r="2216" spans="1:10" s="671" customFormat="1" ht="15.6">
      <c r="A2216" s="680"/>
      <c r="B2216" s="796"/>
      <c r="C2216" s="554"/>
      <c r="D2216" s="666"/>
      <c r="E2216" s="664"/>
      <c r="F2216" s="663"/>
      <c r="G2216" s="663"/>
      <c r="H2216" s="665"/>
      <c r="I2216" s="614"/>
      <c r="J2216" s="681"/>
    </row>
    <row r="2217" spans="1:10" s="671" customFormat="1">
      <c r="A2217" s="546"/>
      <c r="B2217" s="796"/>
      <c r="C2217" s="653"/>
      <c r="D2217" s="654"/>
      <c r="E2217" s="655"/>
      <c r="F2217" s="655"/>
      <c r="G2217" s="655"/>
      <c r="H2217" s="611"/>
      <c r="I2217" s="614"/>
      <c r="J2217" s="641"/>
    </row>
    <row r="2218" spans="1:10" s="671" customFormat="1">
      <c r="A2218" s="546"/>
      <c r="B2218" s="870"/>
      <c r="C2218" s="870"/>
      <c r="D2218" s="870"/>
      <c r="E2218" s="870"/>
      <c r="F2218" s="870"/>
      <c r="G2218" s="870"/>
      <c r="H2218" s="870"/>
      <c r="I2218" s="614"/>
      <c r="J2218" s="681"/>
    </row>
    <row r="2219" spans="1:10" s="671" customFormat="1">
      <c r="A2219" s="553"/>
      <c r="B2219" s="517"/>
      <c r="C2219" s="517"/>
      <c r="D2219" s="520"/>
      <c r="E2219" s="517"/>
      <c r="F2219" s="517"/>
      <c r="G2219" s="517"/>
      <c r="H2219" s="518"/>
      <c r="I2219" s="614"/>
      <c r="J2219" s="681"/>
    </row>
    <row r="2220" spans="1:10" s="681" customFormat="1" ht="17.399999999999999">
      <c r="A2220" s="680"/>
      <c r="B2220" s="680"/>
      <c r="C2220" s="871" t="s">
        <v>1891</v>
      </c>
      <c r="D2220" s="871"/>
      <c r="E2220" s="871"/>
      <c r="F2220" s="871"/>
      <c r="G2220" s="871"/>
      <c r="H2220" s="680"/>
      <c r="I2220" s="669"/>
    </row>
    <row r="2221" spans="1:10" s="671" customFormat="1" ht="17.399999999999999">
      <c r="A2221" s="680"/>
      <c r="B2221" s="554"/>
      <c r="C2221" s="872" t="s">
        <v>1892</v>
      </c>
      <c r="D2221" s="872"/>
      <c r="E2221" s="872"/>
      <c r="F2221" s="872"/>
      <c r="G2221" s="872"/>
      <c r="H2221" s="680"/>
      <c r="I2221" s="614"/>
      <c r="J2221" s="681"/>
    </row>
    <row r="2222" spans="1:10" s="671" customFormat="1" ht="14.4">
      <c r="A2222" s="680"/>
      <c r="B2222" s="554"/>
      <c r="C2222" s="873"/>
      <c r="D2222" s="873"/>
      <c r="E2222" s="873"/>
      <c r="F2222" s="873"/>
      <c r="G2222" s="873"/>
      <c r="H2222" s="680"/>
      <c r="I2222" s="614"/>
      <c r="J2222" s="681"/>
    </row>
    <row r="2223" spans="1:10" s="671" customFormat="1" ht="13.8" thickBot="1">
      <c r="A2223" s="680"/>
      <c r="B2223" s="554"/>
      <c r="C2223" s="554"/>
      <c r="D2223" s="649"/>
      <c r="E2223" s="554"/>
      <c r="F2223" s="554"/>
      <c r="G2223" s="554"/>
      <c r="H2223" s="680"/>
      <c r="I2223" s="614"/>
      <c r="J2223" s="681"/>
    </row>
    <row r="2224" spans="1:10" s="671" customFormat="1" ht="13.8" thickBot="1">
      <c r="A2224" s="680"/>
      <c r="B2224" s="796"/>
      <c r="C2224" s="874" t="str">
        <f>+FORMATO!$J$13</f>
        <v>ANÁLISIS DE PRECIOS UNITARIOS</v>
      </c>
      <c r="D2224" s="875" t="s">
        <v>687</v>
      </c>
      <c r="E2224" s="875"/>
      <c r="F2224" s="875"/>
      <c r="G2224" s="675" t="str">
        <f>+FORMATO!$J$14</f>
        <v>ITEM</v>
      </c>
      <c r="H2224" s="716">
        <f>+PRESUPUESTO!A52</f>
        <v>39</v>
      </c>
      <c r="I2224" s="614"/>
      <c r="J2224" s="681"/>
    </row>
    <row r="2225" spans="1:10" s="671" customFormat="1">
      <c r="A2225" s="522"/>
      <c r="B2225" s="673" t="str">
        <f>FORMATO!$B$4</f>
        <v>RUBRO:</v>
      </c>
      <c r="C2225" s="876" t="str">
        <f>+PRESUPUESTO!B52</f>
        <v>PUNTOS DE AGUA  POTABLE FRIA DE 1/2</v>
      </c>
      <c r="D2225" s="877"/>
      <c r="E2225" s="877"/>
      <c r="F2225" s="877"/>
      <c r="G2225" s="675" t="str">
        <f>+FORMATO!$J$15</f>
        <v>UNIDAD</v>
      </c>
      <c r="H2225" s="674" t="str">
        <f>+PRESUPUESTO!C52</f>
        <v>PTO</v>
      </c>
      <c r="I2225" s="614"/>
      <c r="J2225" s="681"/>
    </row>
    <row r="2226" spans="1:10" s="671" customFormat="1">
      <c r="A2226" s="522"/>
      <c r="B2226" s="673" t="str">
        <f>FORMATO!$B$5</f>
        <v>ELABORADO:</v>
      </c>
      <c r="C2226" s="796">
        <f>(FORMATO!$C$5)</f>
        <v>0</v>
      </c>
      <c r="D2226" s="656"/>
      <c r="E2226" s="657"/>
      <c r="F2226" s="657"/>
      <c r="G2226" s="675" t="str">
        <f>+FORMATO!$J$16</f>
        <v>REND.</v>
      </c>
      <c r="H2226" s="642">
        <f>+ROUND(8/4.79,4)</f>
        <v>1.6700999999999999</v>
      </c>
      <c r="I2226" s="614"/>
      <c r="J2226" s="681"/>
    </row>
    <row r="2227" spans="1:10" s="671" customFormat="1">
      <c r="A2227" s="525"/>
      <c r="B2227" s="673" t="str">
        <f>FORMATO!$B$9</f>
        <v xml:space="preserve">PROYECTO: </v>
      </c>
      <c r="C2227" s="878" t="str">
        <f>+$C$785</f>
        <v>MANTENIMIENTO INTEGRAL DE LA COMPAÑIA DE CUERPO DE BOMBERO CASCOL PERTENECIENTE AL CANTON PAJAN</v>
      </c>
      <c r="D2227" s="879"/>
      <c r="E2227" s="879"/>
      <c r="F2227" s="879"/>
      <c r="G2227" s="879"/>
      <c r="H2227" s="879"/>
      <c r="I2227" s="622">
        <f>+H2271</f>
        <v>40</v>
      </c>
      <c r="J2227" s="641"/>
    </row>
    <row r="2228" spans="1:10" s="671" customFormat="1" ht="13.8" thickBot="1">
      <c r="A2228" s="522"/>
      <c r="B2228" s="555" t="s">
        <v>689</v>
      </c>
      <c r="C2228" s="555"/>
      <c r="D2228" s="556"/>
      <c r="E2228" s="557"/>
      <c r="F2228" s="558"/>
      <c r="G2228" s="558"/>
      <c r="H2228" s="559"/>
      <c r="I2228" s="614"/>
      <c r="J2228" s="681"/>
    </row>
    <row r="2229" spans="1:10" s="671" customFormat="1" ht="13.8" thickTop="1">
      <c r="A2229" s="522"/>
      <c r="B2229" s="560" t="s">
        <v>1133</v>
      </c>
      <c r="C2229" s="767"/>
      <c r="D2229" s="562" t="s">
        <v>1302</v>
      </c>
      <c r="E2229" s="563" t="s">
        <v>1596</v>
      </c>
      <c r="F2229" s="678" t="s">
        <v>1597</v>
      </c>
      <c r="G2229" s="564" t="s">
        <v>1598</v>
      </c>
      <c r="H2229" s="565" t="s">
        <v>1485</v>
      </c>
      <c r="I2229" s="614"/>
      <c r="J2229" s="640"/>
    </row>
    <row r="2230" spans="1:10" s="671" customFormat="1">
      <c r="A2230" s="522"/>
      <c r="B2230" s="566"/>
      <c r="C2230" s="567"/>
      <c r="D2230" s="526" t="s">
        <v>499</v>
      </c>
      <c r="E2230" s="527" t="s">
        <v>500</v>
      </c>
      <c r="F2230" s="528" t="s">
        <v>501</v>
      </c>
      <c r="G2230" s="528" t="s">
        <v>1599</v>
      </c>
      <c r="H2230" s="529" t="s">
        <v>502</v>
      </c>
      <c r="I2230" s="614"/>
      <c r="J2230" s="681"/>
    </row>
    <row r="2231" spans="1:10" s="671" customFormat="1">
      <c r="A2231" s="676">
        <v>1600</v>
      </c>
      <c r="B2231" s="568" t="s">
        <v>1632</v>
      </c>
      <c r="C2231" s="796"/>
      <c r="D2231" s="645"/>
      <c r="E2231" s="535"/>
      <c r="F2231" s="672"/>
      <c r="G2231" s="533"/>
      <c r="H2231" s="569">
        <f>ROUND(H2246*0.05,3)</f>
        <v>1.107</v>
      </c>
      <c r="I2231" s="614"/>
      <c r="J2231" s="681"/>
    </row>
    <row r="2232" spans="1:10" s="671" customFormat="1">
      <c r="A2232" s="676">
        <v>1600</v>
      </c>
      <c r="B2232" s="530">
        <f>INDEX(MATERIALES!$D$5:$D$1604,A2232)</f>
        <v>0</v>
      </c>
      <c r="C2232" s="521"/>
      <c r="D2232" s="531"/>
      <c r="E2232" s="532">
        <f>INDEX(MATERIALES!$F$5:$F$1604,A2232)</f>
        <v>0</v>
      </c>
      <c r="F2232" s="459">
        <f>ROUND(E2232*D2232,3)</f>
        <v>0</v>
      </c>
      <c r="G2232" s="535"/>
      <c r="H2232" s="534">
        <f>ROUND(F2232*G2232,4)</f>
        <v>0</v>
      </c>
      <c r="I2232" s="614"/>
      <c r="J2232" s="681"/>
    </row>
    <row r="2233" spans="1:10" s="671" customFormat="1">
      <c r="A2233" s="676">
        <v>1600</v>
      </c>
      <c r="B2233" s="530">
        <f>INDEX(MATERIALES!$D$5:$D$1604,A2233)</f>
        <v>0</v>
      </c>
      <c r="C2233" s="521"/>
      <c r="D2233" s="531"/>
      <c r="E2233" s="532">
        <f>INDEX(MATERIALES!$F$5:$F$1604,A2233)</f>
        <v>0</v>
      </c>
      <c r="F2233" s="459">
        <f>ROUND(E2233*D2233,3)</f>
        <v>0</v>
      </c>
      <c r="G2233" s="535"/>
      <c r="H2233" s="570">
        <f>ROUND(F2233*G2233,3)</f>
        <v>0</v>
      </c>
      <c r="I2233" s="614"/>
      <c r="J2233" s="681"/>
    </row>
    <row r="2234" spans="1:10" s="671" customFormat="1">
      <c r="A2234" s="676">
        <v>1600</v>
      </c>
      <c r="B2234" s="530">
        <f>INDEX(MATERIALES!$D$5:$D$1604,A2234)</f>
        <v>0</v>
      </c>
      <c r="C2234" s="521"/>
      <c r="D2234" s="531"/>
      <c r="E2234" s="532">
        <f>INDEX(MATERIALES!$F$5:$F$1604,A2234)</f>
        <v>0</v>
      </c>
      <c r="F2234" s="459">
        <f>ROUND(E2234*D2234,3)</f>
        <v>0</v>
      </c>
      <c r="G2234" s="535"/>
      <c r="H2234" s="570">
        <f>ROUND(F2234*G2234,3)</f>
        <v>0</v>
      </c>
      <c r="I2234" s="614"/>
      <c r="J2234" s="681"/>
    </row>
    <row r="2235" spans="1:10" s="671" customFormat="1">
      <c r="A2235" s="676">
        <v>1600</v>
      </c>
      <c r="B2235" s="571" t="s">
        <v>1348</v>
      </c>
      <c r="C2235" s="796"/>
      <c r="D2235" s="645">
        <v>0</v>
      </c>
      <c r="E2235" s="535"/>
      <c r="F2235" s="672">
        <f>ROUND(E2235*D2235,3)</f>
        <v>0</v>
      </c>
      <c r="G2235" s="536">
        <v>0</v>
      </c>
      <c r="H2235" s="572">
        <f>ROUND(SUM(H2231:H2234),4)</f>
        <v>1.107</v>
      </c>
      <c r="I2235" s="614"/>
      <c r="J2235" s="681"/>
    </row>
    <row r="2236" spans="1:10" s="671" customFormat="1">
      <c r="A2236" s="676"/>
      <c r="B2236" s="573" t="s">
        <v>1135</v>
      </c>
      <c r="C2236" s="574"/>
      <c r="D2236" s="575"/>
      <c r="E2236" s="576"/>
      <c r="F2236" s="577"/>
      <c r="G2236" s="578"/>
      <c r="H2236" s="579"/>
      <c r="I2236" s="614"/>
      <c r="J2236" s="681"/>
    </row>
    <row r="2237" spans="1:10" s="671" customFormat="1">
      <c r="A2237" s="676"/>
      <c r="B2237" s="580" t="s">
        <v>1133</v>
      </c>
      <c r="C2237" s="581"/>
      <c r="D2237" s="582" t="s">
        <v>1302</v>
      </c>
      <c r="E2237" s="583" t="s">
        <v>961</v>
      </c>
      <c r="F2237" s="583" t="s">
        <v>1597</v>
      </c>
      <c r="G2237" s="584" t="s">
        <v>1598</v>
      </c>
      <c r="H2237" s="585" t="s">
        <v>1485</v>
      </c>
      <c r="I2237" s="614"/>
      <c r="J2237" s="681"/>
    </row>
    <row r="2238" spans="1:10" s="671" customFormat="1">
      <c r="A2238" s="676"/>
      <c r="B2238" s="566"/>
      <c r="C2238" s="567"/>
      <c r="D2238" s="526" t="s">
        <v>499</v>
      </c>
      <c r="E2238" s="528" t="s">
        <v>500</v>
      </c>
      <c r="F2238" s="528" t="s">
        <v>501</v>
      </c>
      <c r="G2238" s="528" t="s">
        <v>1599</v>
      </c>
      <c r="H2238" s="529" t="s">
        <v>502</v>
      </c>
      <c r="I2238" s="614"/>
      <c r="J2238" s="681"/>
    </row>
    <row r="2239" spans="1:10" s="671" customFormat="1">
      <c r="A2239" s="676">
        <v>8</v>
      </c>
      <c r="B2239" s="568" t="str">
        <f>INDEX('[2]MANO DE OBRA'!$C$5:$C$38,A2239)</f>
        <v>Plomero  (estr.ocp. D2) catIII</v>
      </c>
      <c r="C2239" s="586"/>
      <c r="D2239" s="646">
        <v>1</v>
      </c>
      <c r="E2239" s="537">
        <f>INDEX('MANO DE OBRA'!$F$5:$F$38,A2239)</f>
        <v>4.28</v>
      </c>
      <c r="F2239" s="616">
        <f t="shared" ref="F2239:F2245" si="24">ROUND(E2239*D2239,4)</f>
        <v>4.28</v>
      </c>
      <c r="G2239" s="538">
        <f>+H2226</f>
        <v>1.6700999999999999</v>
      </c>
      <c r="H2239" s="569">
        <f>ROUND(F2239*G2239,3)</f>
        <v>7.1479999999999997</v>
      </c>
      <c r="I2239" s="614"/>
      <c r="J2239" s="681"/>
    </row>
    <row r="2240" spans="1:10" s="671" customFormat="1">
      <c r="A2240" s="676">
        <v>1</v>
      </c>
      <c r="B2240" s="568" t="str">
        <f>INDEX('[2]MANO DE OBRA'!$C$5:$C$38,A2240)</f>
        <v>Peon  (estr.ocp. E2)</v>
      </c>
      <c r="C2240" s="586"/>
      <c r="D2240" s="646">
        <v>1</v>
      </c>
      <c r="E2240" s="532">
        <f>INDEX('MANO DE OBRA'!$F$5:$F$38,A2240)</f>
        <v>4.2300000000000004</v>
      </c>
      <c r="F2240" s="616">
        <f t="shared" si="24"/>
        <v>4.2300000000000004</v>
      </c>
      <c r="G2240" s="535">
        <f>H2226</f>
        <v>1.6700999999999999</v>
      </c>
      <c r="H2240" s="569">
        <f>ROUND(F2240*G2240,3)</f>
        <v>7.0650000000000004</v>
      </c>
      <c r="I2240" s="614"/>
      <c r="J2240" s="681"/>
    </row>
    <row r="2241" spans="1:15" s="671" customFormat="1">
      <c r="A2241" s="676">
        <v>11</v>
      </c>
      <c r="B2241" s="568" t="str">
        <f>INDEX('[2]MANO DE OBRA'!$C$5:$C$38,A2241)</f>
        <v>Maestro   (estr.ocp. C1)</v>
      </c>
      <c r="C2241" s="586"/>
      <c r="D2241" s="646">
        <v>1</v>
      </c>
      <c r="E2241" s="532">
        <f>INDEX('MANO DE OBRA'!$F$5:$F$38,A2241)</f>
        <v>4.75</v>
      </c>
      <c r="F2241" s="616">
        <f t="shared" si="24"/>
        <v>4.75</v>
      </c>
      <c r="G2241" s="535">
        <f>+G2240</f>
        <v>1.6700999999999999</v>
      </c>
      <c r="H2241" s="569">
        <f>ROUND(F2241*G2241,3)</f>
        <v>7.9329999999999998</v>
      </c>
      <c r="I2241" s="614"/>
      <c r="J2241" s="681"/>
    </row>
    <row r="2242" spans="1:15" s="671" customFormat="1">
      <c r="A2242" s="676">
        <v>34</v>
      </c>
      <c r="B2242" s="568">
        <f>INDEX('[2]MANO DE OBRA'!$C$5:$C$38,A2242)</f>
        <v>0</v>
      </c>
      <c r="C2242" s="586"/>
      <c r="D2242" s="646"/>
      <c r="E2242" s="532">
        <f>INDEX('MANO DE OBRA'!$F$5:$F$38,A2242)</f>
        <v>0</v>
      </c>
      <c r="F2242" s="616">
        <f t="shared" si="24"/>
        <v>0</v>
      </c>
      <c r="G2242" s="535"/>
      <c r="H2242" s="569">
        <f>ROUND(F2242*G2242,3)</f>
        <v>0</v>
      </c>
      <c r="I2242" s="614"/>
      <c r="J2242" s="681"/>
    </row>
    <row r="2243" spans="1:15" s="671" customFormat="1">
      <c r="A2243" s="676">
        <v>34</v>
      </c>
      <c r="B2243" s="568">
        <f>INDEX('[2]MANO DE OBRA'!$C$5:$C$38,A2243)</f>
        <v>0</v>
      </c>
      <c r="C2243" s="586"/>
      <c r="D2243" s="646"/>
      <c r="E2243" s="532">
        <f>INDEX('MANO DE OBRA'!$F$5:$F$38,A2243)</f>
        <v>0</v>
      </c>
      <c r="F2243" s="616">
        <f t="shared" si="24"/>
        <v>0</v>
      </c>
      <c r="G2243" s="535"/>
      <c r="H2243" s="569">
        <f>ROUND(F2243*G2243,4)</f>
        <v>0</v>
      </c>
      <c r="I2243" s="614"/>
      <c r="J2243" s="681"/>
    </row>
    <row r="2244" spans="1:15" s="671" customFormat="1">
      <c r="A2244" s="676">
        <v>34</v>
      </c>
      <c r="B2244" s="568">
        <f>INDEX('[2]MANO DE OBRA'!$C$5:$C$38,A2244)</f>
        <v>0</v>
      </c>
      <c r="C2244" s="586"/>
      <c r="D2244" s="646"/>
      <c r="E2244" s="532">
        <f>INDEX('MANO DE OBRA'!$F$5:$F$38,A2244)</f>
        <v>0</v>
      </c>
      <c r="F2244" s="616">
        <f t="shared" si="24"/>
        <v>0</v>
      </c>
      <c r="G2244" s="535"/>
      <c r="H2244" s="569">
        <f>ROUND(F2244*G2244,4)</f>
        <v>0</v>
      </c>
      <c r="I2244" s="614"/>
      <c r="J2244" s="681"/>
    </row>
    <row r="2245" spans="1:15" s="671" customFormat="1">
      <c r="A2245" s="676">
        <v>34</v>
      </c>
      <c r="B2245" s="568">
        <f>INDEX('[2]MANO DE OBRA'!$C$5:$C$38,A2245)</f>
        <v>0</v>
      </c>
      <c r="C2245" s="586"/>
      <c r="D2245" s="646"/>
      <c r="E2245" s="532">
        <f>INDEX('MANO DE OBRA'!$F$5:$F$38,A2245)</f>
        <v>0</v>
      </c>
      <c r="F2245" s="616">
        <f t="shared" si="24"/>
        <v>0</v>
      </c>
      <c r="G2245" s="535"/>
      <c r="H2245" s="569">
        <f>ROUND(F2245*G2245,4)</f>
        <v>0</v>
      </c>
      <c r="I2245" s="614"/>
      <c r="J2245" s="681"/>
    </row>
    <row r="2246" spans="1:15" s="671" customFormat="1">
      <c r="A2246" s="676">
        <v>34</v>
      </c>
      <c r="B2246" s="571" t="s">
        <v>1202</v>
      </c>
      <c r="C2246" s="796"/>
      <c r="D2246" s="617">
        <v>0</v>
      </c>
      <c r="E2246" s="536"/>
      <c r="F2246" s="616">
        <f>ROUND(E2246*D2246,3)</f>
        <v>0</v>
      </c>
      <c r="G2246" s="536">
        <v>0</v>
      </c>
      <c r="H2246" s="572">
        <f>ROUND(SUM(H2239:H2245),4)</f>
        <v>22.146000000000001</v>
      </c>
      <c r="I2246" s="614"/>
      <c r="J2246" s="681"/>
    </row>
    <row r="2247" spans="1:15" s="671" customFormat="1">
      <c r="A2247" s="676"/>
      <c r="B2247" s="573" t="s">
        <v>493</v>
      </c>
      <c r="C2247" s="587"/>
      <c r="D2247" s="588"/>
      <c r="E2247" s="576"/>
      <c r="F2247" s="577"/>
      <c r="G2247" s="578"/>
      <c r="H2247" s="579"/>
      <c r="I2247" s="614"/>
      <c r="J2247" s="880"/>
      <c r="K2247" s="880"/>
      <c r="L2247" s="880"/>
      <c r="N2247" s="831"/>
      <c r="O2247" s="831"/>
    </row>
    <row r="2248" spans="1:15" s="671" customFormat="1">
      <c r="A2248" s="676"/>
      <c r="B2248" s="580" t="s">
        <v>1133</v>
      </c>
      <c r="C2248" s="581"/>
      <c r="D2248" s="649"/>
      <c r="E2248" s="583" t="s">
        <v>1600</v>
      </c>
      <c r="F2248" s="583" t="s">
        <v>1302</v>
      </c>
      <c r="G2248" s="583" t="s">
        <v>960</v>
      </c>
      <c r="H2248" s="585" t="s">
        <v>1485</v>
      </c>
      <c r="I2248" s="614"/>
      <c r="J2248" s="847"/>
      <c r="K2248" s="833"/>
      <c r="L2248" s="833"/>
      <c r="M2248" s="833"/>
    </row>
    <row r="2249" spans="1:15" s="671" customFormat="1">
      <c r="A2249" s="676"/>
      <c r="B2249" s="566"/>
      <c r="C2249" s="567"/>
      <c r="D2249" s="589"/>
      <c r="E2249" s="590"/>
      <c r="F2249" s="527" t="s">
        <v>499</v>
      </c>
      <c r="G2249" s="528" t="s">
        <v>500</v>
      </c>
      <c r="H2249" s="529" t="s">
        <v>501</v>
      </c>
      <c r="I2249" s="614"/>
      <c r="J2249" s="848"/>
      <c r="K2249"/>
      <c r="L2249" s="827"/>
      <c r="M2249" s="827"/>
    </row>
    <row r="2250" spans="1:15" s="671" customFormat="1">
      <c r="A2250" s="623">
        <v>735</v>
      </c>
      <c r="B2250" s="658" t="str">
        <f>INDEX(MATERIALES!$D$5:$D$1604,A2250)</f>
        <v>Tubería de PVC 1/2"(roscable)</v>
      </c>
      <c r="C2250" s="591"/>
      <c r="D2250" s="592"/>
      <c r="E2250" s="677" t="str">
        <f>INDEX([2]MATERIALES!$E$5:$E$1604,A2250)</f>
        <v>ml.</v>
      </c>
      <c r="F2250" s="679">
        <v>4</v>
      </c>
      <c r="G2250" s="535">
        <f>INDEX([2]MATERIALES!$F$5:$F$1604,A2250)</f>
        <v>1.52</v>
      </c>
      <c r="H2250" s="593">
        <f>ROUND(F2250*G2250,4)</f>
        <v>6.08</v>
      </c>
      <c r="I2250" s="614"/>
      <c r="J2250" s="834"/>
      <c r="K2250" s="827"/>
      <c r="L2250" s="827"/>
      <c r="M2250" s="827"/>
    </row>
    <row r="2251" spans="1:15" s="671" customFormat="1">
      <c r="A2251" s="623">
        <v>777</v>
      </c>
      <c r="B2251" s="658" t="str">
        <f>INDEX(MATERIALES!$D$5:$D$1604,A2251)</f>
        <v>Codo 90 PVC 1/2" (unión roscable)</v>
      </c>
      <c r="C2251" s="591"/>
      <c r="D2251" s="592"/>
      <c r="E2251" s="677" t="str">
        <f>INDEX([2]MATERIALES!$E$5:$E$1604,A2251)</f>
        <v>u.</v>
      </c>
      <c r="F2251" s="679">
        <v>2</v>
      </c>
      <c r="G2251" s="535">
        <f>INDEX([2]MATERIALES!$F$5:$F$1604,A2251)</f>
        <v>0.35</v>
      </c>
      <c r="H2251" s="593">
        <f t="shared" ref="H2251:H2258" si="25">ROUND(F2251*G2251,4)</f>
        <v>0.7</v>
      </c>
      <c r="I2251" s="614"/>
      <c r="J2251" s="848"/>
      <c r="K2251" s="827"/>
      <c r="L2251" s="827"/>
      <c r="M2251" s="827"/>
    </row>
    <row r="2252" spans="1:15" s="671" customFormat="1">
      <c r="A2252" s="623">
        <v>747</v>
      </c>
      <c r="B2252" s="658" t="str">
        <f>INDEX(MATERIALES!$D$5:$D$1604,A2252)</f>
        <v>Unión PVC 1/2" ( roscable)</v>
      </c>
      <c r="C2252" s="591"/>
      <c r="D2252" s="592"/>
      <c r="E2252" s="677" t="str">
        <f>INDEX([2]MATERIALES!$E$5:$E$1604,A2252)</f>
        <v>u.</v>
      </c>
      <c r="F2252" s="679">
        <v>1</v>
      </c>
      <c r="G2252" s="535">
        <f>INDEX([2]MATERIALES!$F$5:$F$1604,A2252)</f>
        <v>0.65</v>
      </c>
      <c r="H2252" s="593">
        <f t="shared" si="25"/>
        <v>0.65</v>
      </c>
      <c r="I2252" s="614"/>
      <c r="J2252" s="681"/>
      <c r="N2252" s="831"/>
      <c r="O2252" s="831"/>
    </row>
    <row r="2253" spans="1:15" s="671" customFormat="1">
      <c r="A2253" s="623">
        <v>741</v>
      </c>
      <c r="B2253" s="658" t="str">
        <f>INDEX(MATERIALES!$D$5:$D$1604,A2253)</f>
        <v>Tee PVC 1/2" (unión roscable)</v>
      </c>
      <c r="C2253" s="591"/>
      <c r="D2253" s="592"/>
      <c r="E2253" s="677" t="str">
        <f>INDEX([2]MATERIALES!$E$5:$E$1604,A2253)</f>
        <v>u.</v>
      </c>
      <c r="F2253" s="679">
        <v>1</v>
      </c>
      <c r="G2253" s="535">
        <f>INDEX([2]MATERIALES!$F$5:$F$1604,A2253)</f>
        <v>0.4</v>
      </c>
      <c r="H2253" s="593">
        <f t="shared" si="25"/>
        <v>0.4</v>
      </c>
      <c r="I2253" s="614"/>
      <c r="J2253" s="881"/>
      <c r="K2253" s="882"/>
      <c r="L2253" s="882"/>
      <c r="M2253" s="882"/>
    </row>
    <row r="2254" spans="1:15" s="671" customFormat="1">
      <c r="A2254" s="623">
        <v>770</v>
      </c>
      <c r="B2254" s="658" t="str">
        <f>INDEX(MATERIALES!$D$5:$D$1604,A2254)</f>
        <v xml:space="preserve">Unión PVC universal 1/2" </v>
      </c>
      <c r="C2254" s="591"/>
      <c r="D2254" s="592"/>
      <c r="E2254" s="677" t="str">
        <f>INDEX([2]MATERIALES!$E$5:$E$1604,A2254)</f>
        <v>u</v>
      </c>
      <c r="F2254" s="679">
        <v>1</v>
      </c>
      <c r="G2254" s="535">
        <f>INDEX([2]MATERIALES!$F$5:$F$1604,A2254)</f>
        <v>1.2</v>
      </c>
      <c r="H2254" s="593">
        <f t="shared" si="25"/>
        <v>1.2</v>
      </c>
      <c r="I2254" s="614"/>
      <c r="J2254" s="830"/>
      <c r="K2254" s="831"/>
      <c r="L2254" s="831"/>
    </row>
    <row r="2255" spans="1:15" s="671" customFormat="1" ht="13.5" customHeight="1">
      <c r="A2255" s="623">
        <v>904</v>
      </c>
      <c r="B2255" s="658" t="str">
        <f>INDEX(MATERIALES!$D$5:$D$1604,A2255)</f>
        <v>Pegamento para tubo roscable pvc</v>
      </c>
      <c r="C2255" s="591"/>
      <c r="D2255" s="592"/>
      <c r="E2255" s="677" t="str">
        <f>INDEX([2]MATERIALES!$E$5:$E$1604,A2255)</f>
        <v>u</v>
      </c>
      <c r="F2255" s="679">
        <v>0.4</v>
      </c>
      <c r="G2255" s="535">
        <f>INDEX([2]MATERIALES!$F$5:$F$1604,A2255)</f>
        <v>2</v>
      </c>
      <c r="H2255" s="593">
        <f t="shared" si="25"/>
        <v>0.8</v>
      </c>
      <c r="I2255" s="614"/>
      <c r="J2255" s="829"/>
    </row>
    <row r="2256" spans="1:15" s="671" customFormat="1">
      <c r="A2256" s="623">
        <v>1600</v>
      </c>
      <c r="B2256" s="658"/>
      <c r="C2256" s="591"/>
      <c r="D2256" s="592"/>
      <c r="E2256" s="677"/>
      <c r="F2256" s="679"/>
      <c r="G2256" s="535"/>
      <c r="H2256" s="593">
        <f t="shared" si="25"/>
        <v>0</v>
      </c>
      <c r="I2256" s="614"/>
      <c r="J2256" s="681"/>
    </row>
    <row r="2257" spans="1:12" s="671" customFormat="1">
      <c r="A2257" s="623">
        <v>1600</v>
      </c>
      <c r="B2257" s="658">
        <f>INDEX(MATERIALES!$D$5:$D$1604,A2257)</f>
        <v>0</v>
      </c>
      <c r="C2257" s="591"/>
      <c r="D2257" s="592"/>
      <c r="E2257" s="677">
        <f>INDEX([2]MATERIALES!$E$5:$E$1604,A2257)</f>
        <v>0</v>
      </c>
      <c r="F2257" s="679"/>
      <c r="G2257" s="535">
        <f>INDEX([2]MATERIALES!$F$5:$F$1604,A2257)</f>
        <v>0</v>
      </c>
      <c r="H2257" s="593">
        <f t="shared" si="25"/>
        <v>0</v>
      </c>
      <c r="I2257"/>
      <c r="J2257" s="681"/>
      <c r="L2257" s="831"/>
    </row>
    <row r="2258" spans="1:12" s="671" customFormat="1">
      <c r="A2258" s="623">
        <v>1600</v>
      </c>
      <c r="B2258" s="658">
        <f>INDEX(MATERIALES!$D$5:$D$1604,A2258)</f>
        <v>0</v>
      </c>
      <c r="C2258" s="591"/>
      <c r="D2258" s="592"/>
      <c r="E2258" s="677">
        <f>INDEX([2]MATERIALES!$E$5:$E$1604,A2258)</f>
        <v>0</v>
      </c>
      <c r="F2258" s="679"/>
      <c r="G2258" s="535">
        <f>INDEX([2]MATERIALES!$F$5:$F$1604,A2258)</f>
        <v>0</v>
      </c>
      <c r="H2258" s="593">
        <f t="shared" si="25"/>
        <v>0</v>
      </c>
      <c r="I2258" s="614"/>
      <c r="J2258" s="681"/>
    </row>
    <row r="2259" spans="1:12" s="671" customFormat="1">
      <c r="A2259" s="676"/>
      <c r="B2259" s="571" t="s">
        <v>1349</v>
      </c>
      <c r="C2259" s="796"/>
      <c r="D2259" s="594">
        <v>0</v>
      </c>
      <c r="E2259" s="677"/>
      <c r="F2259" s="672"/>
      <c r="G2259" s="536">
        <v>0</v>
      </c>
      <c r="H2259" s="572">
        <f>ROUND(SUM(H2250:H2257),4)</f>
        <v>9.83</v>
      </c>
      <c r="I2259" s="614"/>
      <c r="J2259" s="681"/>
    </row>
    <row r="2260" spans="1:12" s="671" customFormat="1">
      <c r="A2260" s="676"/>
      <c r="B2260" s="573" t="s">
        <v>494</v>
      </c>
      <c r="C2260" s="587"/>
      <c r="D2260" s="588"/>
      <c r="E2260" s="576"/>
      <c r="F2260" s="577"/>
      <c r="G2260" s="578"/>
      <c r="H2260" s="579"/>
      <c r="I2260" s="614"/>
      <c r="J2260" s="681"/>
    </row>
    <row r="2261" spans="1:12" s="671" customFormat="1">
      <c r="A2261" s="676"/>
      <c r="B2261" s="580" t="s">
        <v>1133</v>
      </c>
      <c r="C2261" s="581"/>
      <c r="D2261" s="649"/>
      <c r="E2261" s="582" t="s">
        <v>1600</v>
      </c>
      <c r="F2261" s="582" t="s">
        <v>1302</v>
      </c>
      <c r="G2261" s="582" t="s">
        <v>1596</v>
      </c>
      <c r="H2261" s="585" t="s">
        <v>1485</v>
      </c>
      <c r="I2261" s="614"/>
      <c r="J2261" s="681"/>
    </row>
    <row r="2262" spans="1:12" s="671" customFormat="1">
      <c r="A2262" s="676"/>
      <c r="B2262" s="566"/>
      <c r="C2262" s="567"/>
      <c r="D2262" s="589"/>
      <c r="E2262" s="595"/>
      <c r="F2262" s="539" t="s">
        <v>499</v>
      </c>
      <c r="G2262" s="526" t="s">
        <v>500</v>
      </c>
      <c r="H2262" s="529" t="s">
        <v>501</v>
      </c>
      <c r="I2262" s="614"/>
      <c r="J2262" s="681"/>
    </row>
    <row r="2263" spans="1:12" s="671" customFormat="1">
      <c r="A2263" s="676">
        <v>19</v>
      </c>
      <c r="B2263" s="540" t="str">
        <f>INDEX('MANO DE OBRA'!$C$41:$C$60,A2263)</f>
        <v>transporte varios</v>
      </c>
      <c r="C2263" s="521"/>
      <c r="D2263" s="541"/>
      <c r="E2263" s="645" t="s">
        <v>429</v>
      </c>
      <c r="F2263" s="542">
        <v>1</v>
      </c>
      <c r="G2263" s="542">
        <f>INDEX('MANO DE OBRA'!$F$41:$F$60,A2263)</f>
        <v>0.25</v>
      </c>
      <c r="H2263" s="543">
        <f>ROUND(F2263*G2263,3)</f>
        <v>0.25</v>
      </c>
      <c r="I2263" s="614"/>
      <c r="J2263" s="681"/>
    </row>
    <row r="2264" spans="1:12" s="671" customFormat="1">
      <c r="A2264" s="676">
        <v>20</v>
      </c>
      <c r="B2264" s="540">
        <f>INDEX('MANO DE OBRA'!$C$41:$C$60,A2264)</f>
        <v>0</v>
      </c>
      <c r="C2264" s="521"/>
      <c r="D2264" s="541"/>
      <c r="E2264" s="531">
        <f>INDEX('MANO DE OBRA'!$B$41:$B$60,A2264)</f>
        <v>0</v>
      </c>
      <c r="F2264" s="542"/>
      <c r="G2264" s="542">
        <f>INDEX('MANO DE OBRA'!$F$41:$F$60,A2264)</f>
        <v>0</v>
      </c>
      <c r="H2264" s="543">
        <f>ROUND(F2264*G2264,3)</f>
        <v>0</v>
      </c>
      <c r="I2264" s="614"/>
      <c r="J2264" s="681"/>
    </row>
    <row r="2265" spans="1:12" s="671" customFormat="1">
      <c r="A2265" s="676">
        <v>20</v>
      </c>
      <c r="B2265" s="540">
        <f>INDEX('MANO DE OBRA'!$C$41:$C$60,A2265)</f>
        <v>0</v>
      </c>
      <c r="C2265" s="521"/>
      <c r="D2265" s="541"/>
      <c r="E2265" s="531">
        <f>INDEX('MANO DE OBRA'!$B$41:$B$60,A2265)</f>
        <v>0</v>
      </c>
      <c r="F2265" s="542"/>
      <c r="G2265" s="542"/>
      <c r="H2265" s="543">
        <f>ROUND(F2265*G2265,3)</f>
        <v>0</v>
      </c>
      <c r="I2265" s="614"/>
      <c r="J2265" s="681"/>
    </row>
    <row r="2266" spans="1:12" s="671" customFormat="1">
      <c r="A2266" s="680"/>
      <c r="B2266" s="571" t="s">
        <v>1350</v>
      </c>
      <c r="C2266" s="597"/>
      <c r="D2266" s="659"/>
      <c r="E2266" s="598"/>
      <c r="F2266" s="599"/>
      <c r="G2266" s="590"/>
      <c r="H2266" s="572">
        <f>ROUND(SUM(H2263:H2265),4)</f>
        <v>0.25</v>
      </c>
      <c r="I2266" s="614"/>
      <c r="J2266" s="681"/>
    </row>
    <row r="2267" spans="1:12" s="671" customFormat="1">
      <c r="A2267" s="680"/>
      <c r="B2267" s="554"/>
      <c r="C2267" s="554"/>
      <c r="D2267" s="596"/>
      <c r="E2267" s="600" t="s">
        <v>495</v>
      </c>
      <c r="F2267" s="601"/>
      <c r="G2267" s="601"/>
      <c r="H2267" s="602">
        <f>ROUND(SUM(H2266,H2259,H2246,H2235),4)</f>
        <v>33.332999999999998</v>
      </c>
      <c r="I2267" s="614"/>
      <c r="J2267" s="681"/>
    </row>
    <row r="2268" spans="1:12" s="671" customFormat="1">
      <c r="A2268" s="680"/>
      <c r="B2268" s="554"/>
      <c r="C2268" s="554"/>
      <c r="D2268" s="596"/>
      <c r="E2268" s="603" t="s">
        <v>177</v>
      </c>
      <c r="F2268" s="604"/>
      <c r="G2268" s="660">
        <f>(FORMATO!$C$37)</f>
        <v>0.2</v>
      </c>
      <c r="H2268" s="602">
        <f>ROUND(H2267*G2268,4)</f>
        <v>6.6665999999999999</v>
      </c>
      <c r="I2268" s="614"/>
      <c r="J2268" s="681"/>
    </row>
    <row r="2269" spans="1:12" s="671" customFormat="1">
      <c r="A2269" s="680"/>
      <c r="B2269" s="554"/>
      <c r="C2269" s="554"/>
      <c r="D2269" s="596"/>
      <c r="E2269" s="603" t="s">
        <v>178</v>
      </c>
      <c r="F2269" s="604"/>
      <c r="G2269" s="605"/>
      <c r="H2269" s="606"/>
      <c r="I2269" s="614"/>
      <c r="J2269" s="681"/>
    </row>
    <row r="2270" spans="1:12" s="671" customFormat="1">
      <c r="A2270" s="680"/>
      <c r="B2270" s="554"/>
      <c r="C2270" s="554"/>
      <c r="D2270" s="596"/>
      <c r="E2270" s="603" t="s">
        <v>496</v>
      </c>
      <c r="F2270" s="607"/>
      <c r="G2270" s="607"/>
      <c r="H2270" s="606">
        <f>ROUND(SUM(H2267:H2268),4)</f>
        <v>39.999600000000001</v>
      </c>
      <c r="I2270" s="614"/>
      <c r="J2270" s="681"/>
    </row>
    <row r="2271" spans="1:12" s="671" customFormat="1" ht="16.2" thickBot="1">
      <c r="A2271" s="680"/>
      <c r="B2271" s="796" t="str">
        <f>(FORMATO!$C$8)</f>
        <v>PAJAN, AGOSTO DE 2025</v>
      </c>
      <c r="C2271" s="554"/>
      <c r="D2271" s="596"/>
      <c r="E2271" s="544" t="str">
        <f>+FORMATO!$J$18</f>
        <v>PRECIO SIN IVA</v>
      </c>
      <c r="F2271" s="545"/>
      <c r="G2271" s="545" t="s">
        <v>504</v>
      </c>
      <c r="H2271" s="613">
        <f>ROUND(H2270,2)</f>
        <v>40</v>
      </c>
      <c r="I2271" s="614"/>
      <c r="J2271" s="681"/>
    </row>
    <row r="2272" spans="1:12" s="671" customFormat="1" ht="16.2" thickTop="1">
      <c r="A2272" s="680"/>
      <c r="B2272" s="796"/>
      <c r="C2272" s="554"/>
      <c r="D2272" s="666"/>
      <c r="E2272" s="664"/>
      <c r="F2272" s="663"/>
      <c r="G2272" s="663"/>
      <c r="H2272" s="665"/>
      <c r="I2272" s="614"/>
      <c r="J2272" s="681"/>
    </row>
    <row r="2273" spans="1:10" s="671" customFormat="1" ht="15.6">
      <c r="A2273" s="680"/>
      <c r="B2273" s="796"/>
      <c r="C2273" s="554"/>
      <c r="D2273" s="666"/>
      <c r="E2273" s="664"/>
      <c r="F2273" s="663"/>
      <c r="G2273" s="663"/>
      <c r="H2273" s="665"/>
      <c r="I2273" s="614"/>
      <c r="J2273" s="681"/>
    </row>
    <row r="2274" spans="1:10" s="671" customFormat="1" ht="15.6">
      <c r="A2274" s="680"/>
      <c r="B2274" s="796"/>
      <c r="C2274" s="554"/>
      <c r="D2274" s="666"/>
      <c r="E2274" s="664"/>
      <c r="F2274" s="663"/>
      <c r="G2274" s="663"/>
      <c r="H2274" s="665"/>
      <c r="I2274" s="614"/>
      <c r="J2274" s="681"/>
    </row>
    <row r="2275" spans="1:10" s="671" customFormat="1">
      <c r="A2275" s="546"/>
      <c r="B2275" s="796"/>
      <c r="C2275" s="653"/>
      <c r="D2275" s="654"/>
      <c r="E2275" s="655"/>
      <c r="F2275" s="655"/>
      <c r="G2275" s="655"/>
      <c r="H2275" s="611"/>
      <c r="I2275" s="614"/>
      <c r="J2275" s="641"/>
    </row>
    <row r="2276" spans="1:10" s="671" customFormat="1">
      <c r="A2276" s="546"/>
      <c r="B2276" s="870"/>
      <c r="C2276" s="870"/>
      <c r="D2276" s="870"/>
      <c r="E2276" s="870"/>
      <c r="F2276" s="870"/>
      <c r="G2276" s="870"/>
      <c r="H2276" s="870"/>
      <c r="I2276" s="614"/>
      <c r="J2276" s="681"/>
    </row>
    <row r="2277" spans="1:10" s="671" customFormat="1">
      <c r="A2277" s="553"/>
      <c r="B2277" s="517"/>
      <c r="C2277" s="517"/>
      <c r="D2277" s="520"/>
      <c r="E2277" s="517"/>
      <c r="F2277" s="517"/>
      <c r="G2277" s="517"/>
      <c r="H2277" s="518"/>
      <c r="I2277" s="614"/>
      <c r="J2277" s="681"/>
    </row>
    <row r="2278" spans="1:10" s="681" customFormat="1" ht="17.399999999999999">
      <c r="A2278" s="680"/>
      <c r="B2278" s="680"/>
      <c r="C2278" s="871" t="s">
        <v>1891</v>
      </c>
      <c r="D2278" s="871"/>
      <c r="E2278" s="871"/>
      <c r="F2278" s="871"/>
      <c r="G2278" s="871"/>
      <c r="H2278" s="680"/>
      <c r="I2278" s="669"/>
    </row>
    <row r="2279" spans="1:10" s="671" customFormat="1" ht="17.399999999999999">
      <c r="A2279" s="680"/>
      <c r="B2279" s="554"/>
      <c r="C2279" s="872" t="s">
        <v>1892</v>
      </c>
      <c r="D2279" s="872"/>
      <c r="E2279" s="872"/>
      <c r="F2279" s="872"/>
      <c r="G2279" s="872"/>
      <c r="H2279" s="680"/>
      <c r="I2279" s="614"/>
      <c r="J2279" s="681"/>
    </row>
    <row r="2280" spans="1:10" s="671" customFormat="1" ht="14.4">
      <c r="A2280" s="680"/>
      <c r="B2280" s="554"/>
      <c r="C2280" s="873"/>
      <c r="D2280" s="873"/>
      <c r="E2280" s="873"/>
      <c r="F2280" s="873"/>
      <c r="G2280" s="873"/>
      <c r="H2280" s="680"/>
      <c r="I2280" s="614"/>
      <c r="J2280" s="681"/>
    </row>
    <row r="2281" spans="1:10" s="671" customFormat="1" ht="13.8" thickBot="1">
      <c r="A2281" s="680"/>
      <c r="B2281" s="554"/>
      <c r="C2281" s="554"/>
      <c r="D2281" s="649"/>
      <c r="E2281" s="554"/>
      <c r="F2281" s="554"/>
      <c r="G2281" s="554"/>
      <c r="H2281" s="680"/>
      <c r="I2281" s="614"/>
      <c r="J2281" s="681"/>
    </row>
    <row r="2282" spans="1:10" s="671" customFormat="1" ht="13.8" thickBot="1">
      <c r="A2282" s="680"/>
      <c r="B2282" s="796"/>
      <c r="C2282" s="874" t="str">
        <f>+FORMATO!$J$13</f>
        <v>ANÁLISIS DE PRECIOS UNITARIOS</v>
      </c>
      <c r="D2282" s="875" t="s">
        <v>687</v>
      </c>
      <c r="E2282" s="875"/>
      <c r="F2282" s="875"/>
      <c r="G2282" s="675" t="str">
        <f>+FORMATO!$J$14</f>
        <v>ITEM</v>
      </c>
      <c r="H2282" s="716">
        <f>+PRESUPUESTO!A53</f>
        <v>40</v>
      </c>
      <c r="I2282" s="614"/>
      <c r="J2282" s="681"/>
    </row>
    <row r="2283" spans="1:10" s="671" customFormat="1">
      <c r="A2283" s="522"/>
      <c r="B2283" s="673" t="str">
        <f>FORMATO!$B$4</f>
        <v>RUBRO:</v>
      </c>
      <c r="C2283" s="876" t="str">
        <f>+PRESUPUESTO!B53</f>
        <v xml:space="preserve">SUMINISTRO E INSTALACION DE TAPIZ DE CAUCHO </v>
      </c>
      <c r="D2283" s="877"/>
      <c r="E2283" s="877"/>
      <c r="F2283" s="877"/>
      <c r="G2283" s="675" t="str">
        <f>+FORMATO!$J$15</f>
        <v>UNIDAD</v>
      </c>
      <c r="H2283" s="674" t="str">
        <f>+PRESUPUESTO!C53</f>
        <v>U</v>
      </c>
      <c r="I2283" s="614"/>
      <c r="J2283" s="681"/>
    </row>
    <row r="2284" spans="1:10" s="671" customFormat="1">
      <c r="A2284" s="522"/>
      <c r="B2284" s="673" t="str">
        <f>FORMATO!$B$5</f>
        <v>ELABORADO:</v>
      </c>
      <c r="C2284" s="796">
        <f>(FORMATO!$C$5)</f>
        <v>0</v>
      </c>
      <c r="D2284" s="656"/>
      <c r="E2284" s="657"/>
      <c r="F2284" s="657"/>
      <c r="G2284" s="675" t="str">
        <f>+FORMATO!$J$16</f>
        <v>REND.</v>
      </c>
      <c r="H2284" s="642">
        <f>+ROUND(8/4.472,4)</f>
        <v>1.7888999999999999</v>
      </c>
      <c r="I2284" s="614"/>
      <c r="J2284" s="681"/>
    </row>
    <row r="2285" spans="1:10" s="671" customFormat="1">
      <c r="A2285" s="525"/>
      <c r="B2285" s="673" t="str">
        <f>FORMATO!$B$9</f>
        <v xml:space="preserve">PROYECTO: </v>
      </c>
      <c r="C2285" s="878" t="str">
        <f>+$C$785</f>
        <v>MANTENIMIENTO INTEGRAL DE LA COMPAÑIA DE CUERPO DE BOMBERO CASCOL PERTENECIENTE AL CANTON PAJAN</v>
      </c>
      <c r="D2285" s="879"/>
      <c r="E2285" s="879"/>
      <c r="F2285" s="879"/>
      <c r="G2285" s="879"/>
      <c r="H2285" s="879"/>
      <c r="I2285" s="622">
        <f>+H2325</f>
        <v>150</v>
      </c>
      <c r="J2285" s="641"/>
    </row>
    <row r="2286" spans="1:10" s="671" customFormat="1" ht="13.8" thickBot="1">
      <c r="A2286" s="522"/>
      <c r="B2286" s="555" t="s">
        <v>689</v>
      </c>
      <c r="C2286" s="555"/>
      <c r="D2286" s="556"/>
      <c r="E2286" s="557"/>
      <c r="F2286" s="558"/>
      <c r="G2286" s="558"/>
      <c r="H2286" s="559"/>
      <c r="I2286" s="614"/>
      <c r="J2286" s="681"/>
    </row>
    <row r="2287" spans="1:10" s="671" customFormat="1" ht="13.8" thickTop="1">
      <c r="A2287" s="522"/>
      <c r="B2287" s="560" t="s">
        <v>1133</v>
      </c>
      <c r="C2287" s="767"/>
      <c r="D2287" s="562" t="s">
        <v>1302</v>
      </c>
      <c r="E2287" s="563" t="s">
        <v>1596</v>
      </c>
      <c r="F2287" s="678" t="s">
        <v>1597</v>
      </c>
      <c r="G2287" s="564" t="s">
        <v>1598</v>
      </c>
      <c r="H2287" s="565" t="s">
        <v>1485</v>
      </c>
      <c r="I2287" s="614"/>
      <c r="J2287" s="640"/>
    </row>
    <row r="2288" spans="1:10" s="671" customFormat="1">
      <c r="A2288" s="522"/>
      <c r="B2288" s="566"/>
      <c r="C2288" s="567"/>
      <c r="D2288" s="526" t="s">
        <v>499</v>
      </c>
      <c r="E2288" s="527" t="s">
        <v>500</v>
      </c>
      <c r="F2288" s="528" t="s">
        <v>501</v>
      </c>
      <c r="G2288" s="528" t="s">
        <v>1599</v>
      </c>
      <c r="H2288" s="529" t="s">
        <v>502</v>
      </c>
      <c r="I2288" s="614"/>
      <c r="J2288" s="681"/>
    </row>
    <row r="2289" spans="1:15" s="671" customFormat="1">
      <c r="A2289" s="676">
        <v>1600</v>
      </c>
      <c r="B2289" s="568" t="s">
        <v>1632</v>
      </c>
      <c r="C2289" s="796"/>
      <c r="D2289" s="645"/>
      <c r="E2289" s="535"/>
      <c r="F2289" s="672"/>
      <c r="G2289" s="533"/>
      <c r="H2289" s="569">
        <f>ROUND(H2302*0.05,3)</f>
        <v>1.1910000000000001</v>
      </c>
      <c r="I2289" s="614"/>
      <c r="J2289" s="681"/>
    </row>
    <row r="2290" spans="1:15" s="671" customFormat="1">
      <c r="A2290" s="676">
        <v>1600</v>
      </c>
      <c r="B2290" s="530">
        <f>INDEX(MATERIALES!$D$5:$D$1604,A2290)</f>
        <v>0</v>
      </c>
      <c r="C2290" s="521"/>
      <c r="D2290" s="531"/>
      <c r="E2290" s="532">
        <f>INDEX(MATERIALES!$F$5:$F$1604,A2290)</f>
        <v>0</v>
      </c>
      <c r="F2290" s="459">
        <f>ROUND(E2290*D2290,3)</f>
        <v>0</v>
      </c>
      <c r="G2290" s="535"/>
      <c r="H2290" s="534">
        <f>ROUND(F2290*G2290,4)</f>
        <v>0</v>
      </c>
      <c r="I2290" s="614"/>
      <c r="J2290" s="681"/>
    </row>
    <row r="2291" spans="1:15" s="671" customFormat="1">
      <c r="A2291" s="676">
        <v>1600</v>
      </c>
      <c r="B2291" s="530">
        <f>INDEX(MATERIALES!$D$5:$D$1604,A2291)</f>
        <v>0</v>
      </c>
      <c r="C2291" s="521"/>
      <c r="D2291" s="531"/>
      <c r="E2291" s="532">
        <f>INDEX(MATERIALES!$F$5:$F$1604,A2291)</f>
        <v>0</v>
      </c>
      <c r="F2291" s="459">
        <f>ROUND(E2291*D2291,3)</f>
        <v>0</v>
      </c>
      <c r="G2291" s="535"/>
      <c r="H2291" s="570">
        <f>ROUND(F2291*G2291,3)</f>
        <v>0</v>
      </c>
      <c r="I2291" s="614"/>
      <c r="J2291" s="681"/>
    </row>
    <row r="2292" spans="1:15" s="671" customFormat="1">
      <c r="A2292" s="676">
        <v>1600</v>
      </c>
      <c r="B2292" s="530">
        <f>INDEX(MATERIALES!$D$5:$D$1604,A2292)</f>
        <v>0</v>
      </c>
      <c r="C2292" s="521"/>
      <c r="D2292" s="531"/>
      <c r="E2292" s="532">
        <f>INDEX(MATERIALES!$F$5:$F$1604,A2292)</f>
        <v>0</v>
      </c>
      <c r="F2292" s="459">
        <f>ROUND(E2292*D2292,3)</f>
        <v>0</v>
      </c>
      <c r="G2292" s="535"/>
      <c r="H2292" s="570">
        <f>ROUND(F2292*G2292,3)</f>
        <v>0</v>
      </c>
      <c r="I2292" s="614"/>
      <c r="J2292" s="681"/>
    </row>
    <row r="2293" spans="1:15" s="671" customFormat="1">
      <c r="A2293" s="676">
        <v>1600</v>
      </c>
      <c r="B2293" s="571" t="s">
        <v>1348</v>
      </c>
      <c r="C2293" s="796"/>
      <c r="D2293" s="645">
        <v>0</v>
      </c>
      <c r="E2293" s="535"/>
      <c r="F2293" s="672">
        <f>ROUND(E2293*D2293,3)</f>
        <v>0</v>
      </c>
      <c r="G2293" s="536">
        <v>0</v>
      </c>
      <c r="H2293" s="572">
        <f>ROUND(SUM(H2289:H2292),4)</f>
        <v>1.1910000000000001</v>
      </c>
      <c r="I2293" s="614"/>
      <c r="J2293" s="681"/>
    </row>
    <row r="2294" spans="1:15" s="671" customFormat="1">
      <c r="A2294" s="676"/>
      <c r="B2294" s="573" t="s">
        <v>1135</v>
      </c>
      <c r="C2294" s="574"/>
      <c r="D2294" s="575"/>
      <c r="E2294" s="576"/>
      <c r="F2294" s="577"/>
      <c r="G2294" s="578"/>
      <c r="H2294" s="579"/>
      <c r="I2294" s="614"/>
      <c r="J2294" s="681"/>
    </row>
    <row r="2295" spans="1:15" s="671" customFormat="1">
      <c r="A2295" s="676"/>
      <c r="B2295" s="580" t="s">
        <v>1133</v>
      </c>
      <c r="C2295" s="581"/>
      <c r="D2295" s="582" t="s">
        <v>1302</v>
      </c>
      <c r="E2295" s="583" t="s">
        <v>961</v>
      </c>
      <c r="F2295" s="583" t="s">
        <v>1597</v>
      </c>
      <c r="G2295" s="584" t="s">
        <v>1598</v>
      </c>
      <c r="H2295" s="585" t="s">
        <v>1485</v>
      </c>
      <c r="I2295" s="614"/>
      <c r="J2295" s="681"/>
    </row>
    <row r="2296" spans="1:15" s="671" customFormat="1">
      <c r="A2296" s="676"/>
      <c r="B2296" s="566"/>
      <c r="C2296" s="567"/>
      <c r="D2296" s="526" t="s">
        <v>499</v>
      </c>
      <c r="E2296" s="528" t="s">
        <v>500</v>
      </c>
      <c r="F2296" s="528" t="s">
        <v>501</v>
      </c>
      <c r="G2296" s="528" t="s">
        <v>1599</v>
      </c>
      <c r="H2296" s="529" t="s">
        <v>502</v>
      </c>
      <c r="I2296" s="614"/>
      <c r="J2296" s="681"/>
    </row>
    <row r="2297" spans="1:15" s="671" customFormat="1">
      <c r="A2297" s="676">
        <v>9</v>
      </c>
      <c r="B2297" s="568" t="str">
        <f>INDEX('[2]MANO DE OBRA'!$C$5:$C$38,A2297)</f>
        <v>Instalador  (estr.ocp. D2) cat.III</v>
      </c>
      <c r="C2297" s="586"/>
      <c r="D2297" s="646">
        <v>2</v>
      </c>
      <c r="E2297" s="537">
        <f>INDEX('MANO DE OBRA'!$F$5:$F$38,A2297)</f>
        <v>4.28</v>
      </c>
      <c r="F2297" s="616">
        <f>ROUND(E2297*D2297,4)</f>
        <v>8.56</v>
      </c>
      <c r="G2297" s="538">
        <f>+H2284</f>
        <v>1.7888999999999999</v>
      </c>
      <c r="H2297" s="569">
        <f>ROUND(F2297*G2297,3)</f>
        <v>15.313000000000001</v>
      </c>
      <c r="I2297" s="614"/>
      <c r="J2297" s="681"/>
    </row>
    <row r="2298" spans="1:15" s="671" customFormat="1">
      <c r="A2298" s="676">
        <v>11</v>
      </c>
      <c r="B2298" s="568" t="str">
        <f>INDEX('[2]MANO DE OBRA'!$C$5:$C$38,A2298)</f>
        <v>Maestro   (estr.ocp. C1)</v>
      </c>
      <c r="C2298" s="586"/>
      <c r="D2298" s="646">
        <v>1</v>
      </c>
      <c r="E2298" s="532">
        <f>INDEX('MANO DE OBRA'!$F$5:$F$38,A2298)</f>
        <v>4.75</v>
      </c>
      <c r="F2298" s="616">
        <f>ROUND(E2298*D2298,4)</f>
        <v>4.75</v>
      </c>
      <c r="G2298" s="535">
        <f>H2284</f>
        <v>1.7888999999999999</v>
      </c>
      <c r="H2298" s="569">
        <f>ROUND(F2298*G2298,3)</f>
        <v>8.4969999999999999</v>
      </c>
      <c r="I2298" s="614"/>
      <c r="J2298" s="681"/>
    </row>
    <row r="2299" spans="1:15" s="671" customFormat="1">
      <c r="A2299" s="676">
        <v>34</v>
      </c>
      <c r="B2299" s="568">
        <f>INDEX('[2]MANO DE OBRA'!$C$5:$C$38,A2299)</f>
        <v>0</v>
      </c>
      <c r="C2299" s="586"/>
      <c r="D2299" s="646"/>
      <c r="E2299" s="532">
        <f>INDEX('MANO DE OBRA'!$F$5:$F$38,A2299)</f>
        <v>0</v>
      </c>
      <c r="F2299" s="616">
        <f>ROUND(E2299*D2299,4)</f>
        <v>0</v>
      </c>
      <c r="G2299" s="535"/>
      <c r="H2299" s="569">
        <f>ROUND(F2299*G2299,3)</f>
        <v>0</v>
      </c>
      <c r="I2299" s="614"/>
      <c r="J2299" s="681"/>
    </row>
    <row r="2300" spans="1:15" s="671" customFormat="1">
      <c r="A2300" s="676">
        <v>34</v>
      </c>
      <c r="B2300" s="568">
        <f>INDEX('[2]MANO DE OBRA'!$C$5:$C$38,A2300)</f>
        <v>0</v>
      </c>
      <c r="C2300" s="586"/>
      <c r="D2300" s="646"/>
      <c r="E2300" s="532">
        <f>INDEX('MANO DE OBRA'!$F$5:$F$38,A2300)</f>
        <v>0</v>
      </c>
      <c r="F2300" s="616">
        <f>ROUND(E2300*D2300,4)</f>
        <v>0</v>
      </c>
      <c r="G2300" s="535"/>
      <c r="H2300" s="569">
        <f>ROUND(F2300*G2300,3)</f>
        <v>0</v>
      </c>
      <c r="I2300" s="614"/>
      <c r="J2300" s="681"/>
    </row>
    <row r="2301" spans="1:15" s="671" customFormat="1">
      <c r="A2301" s="676">
        <v>34</v>
      </c>
      <c r="B2301" s="568">
        <f>INDEX('[2]MANO DE OBRA'!$C$5:$C$38,A2301)</f>
        <v>0</v>
      </c>
      <c r="C2301" s="586"/>
      <c r="D2301" s="646"/>
      <c r="E2301" s="532">
        <f>INDEX('MANO DE OBRA'!$F$5:$F$38,A2301)</f>
        <v>0</v>
      </c>
      <c r="F2301" s="616">
        <f>ROUND(E2301*D2301,4)</f>
        <v>0</v>
      </c>
      <c r="G2301" s="535"/>
      <c r="H2301" s="569">
        <f>ROUND(F2301*G2301,4)</f>
        <v>0</v>
      </c>
      <c r="I2301" s="614"/>
      <c r="J2301" s="681"/>
    </row>
    <row r="2302" spans="1:15" s="671" customFormat="1">
      <c r="A2302" s="676">
        <v>34</v>
      </c>
      <c r="B2302" s="571" t="s">
        <v>1202</v>
      </c>
      <c r="C2302" s="796"/>
      <c r="D2302" s="617">
        <v>0</v>
      </c>
      <c r="E2302" s="536"/>
      <c r="F2302" s="616">
        <f>ROUND(E2302*D2302,3)</f>
        <v>0</v>
      </c>
      <c r="G2302" s="536">
        <v>0</v>
      </c>
      <c r="H2302" s="572">
        <f>ROUND(SUM(H2297:H2301),4)</f>
        <v>23.81</v>
      </c>
      <c r="I2302" s="614"/>
      <c r="J2302" s="681"/>
    </row>
    <row r="2303" spans="1:15" s="671" customFormat="1">
      <c r="A2303" s="676"/>
      <c r="B2303" s="573" t="s">
        <v>493</v>
      </c>
      <c r="C2303" s="587"/>
      <c r="D2303" s="588"/>
      <c r="E2303" s="576"/>
      <c r="F2303" s="577"/>
      <c r="G2303" s="578"/>
      <c r="H2303" s="579"/>
      <c r="I2303" s="614"/>
      <c r="J2303" s="880"/>
      <c r="K2303" s="880"/>
      <c r="L2303" s="880"/>
      <c r="N2303" s="831"/>
      <c r="O2303" s="831"/>
    </row>
    <row r="2304" spans="1:15" s="671" customFormat="1">
      <c r="A2304" s="676"/>
      <c r="B2304" s="580" t="s">
        <v>1133</v>
      </c>
      <c r="C2304" s="581"/>
      <c r="D2304" s="649"/>
      <c r="E2304" s="583" t="s">
        <v>1600</v>
      </c>
      <c r="F2304" s="583" t="s">
        <v>1302</v>
      </c>
      <c r="G2304" s="583" t="s">
        <v>960</v>
      </c>
      <c r="H2304" s="585" t="s">
        <v>1485</v>
      </c>
      <c r="I2304" s="614"/>
      <c r="J2304" s="849"/>
      <c r="K2304" s="833"/>
      <c r="L2304" s="833"/>
      <c r="M2304" s="833"/>
    </row>
    <row r="2305" spans="1:15" s="671" customFormat="1">
      <c r="A2305" s="676"/>
      <c r="B2305" s="566"/>
      <c r="C2305" s="567"/>
      <c r="D2305" s="589"/>
      <c r="E2305" s="590"/>
      <c r="F2305" s="527" t="s">
        <v>499</v>
      </c>
      <c r="G2305" s="528" t="s">
        <v>500</v>
      </c>
      <c r="H2305" s="529" t="s">
        <v>501</v>
      </c>
      <c r="I2305" s="614"/>
      <c r="J2305" s="850"/>
      <c r="K2305"/>
      <c r="L2305" s="827"/>
      <c r="M2305" s="827"/>
    </row>
    <row r="2306" spans="1:15" s="671" customFormat="1">
      <c r="A2306" s="623">
        <v>1600</v>
      </c>
      <c r="B2306" s="658" t="s">
        <v>1973</v>
      </c>
      <c r="C2306" s="591"/>
      <c r="D2306" s="592"/>
      <c r="E2306" s="677" t="s">
        <v>59</v>
      </c>
      <c r="F2306" s="679">
        <v>1</v>
      </c>
      <c r="G2306" s="535">
        <v>100</v>
      </c>
      <c r="H2306" s="593">
        <f t="shared" ref="H2306:H2312" si="26">ROUND(F2306*G2306,4)</f>
        <v>100</v>
      </c>
      <c r="I2306" s="614"/>
      <c r="J2306" s="834"/>
      <c r="K2306" s="827"/>
      <c r="L2306" s="827"/>
      <c r="M2306" s="827"/>
    </row>
    <row r="2307" spans="1:15" s="671" customFormat="1">
      <c r="A2307" s="623">
        <v>1600</v>
      </c>
      <c r="B2307" s="658">
        <f>INDEX(MATERIALES!$D$5:$D$1604,A2307)</f>
        <v>0</v>
      </c>
      <c r="C2307" s="591"/>
      <c r="D2307" s="592"/>
      <c r="E2307" s="677">
        <f>INDEX([2]MATERIALES!$E$5:$E$1604,A2307)</f>
        <v>0</v>
      </c>
      <c r="F2307" s="679"/>
      <c r="G2307" s="535">
        <f>INDEX([2]MATERIALES!$F$5:$F$1604,A2307)</f>
        <v>0</v>
      </c>
      <c r="H2307" s="593">
        <f t="shared" si="26"/>
        <v>0</v>
      </c>
      <c r="I2307" s="614"/>
      <c r="J2307" s="850"/>
      <c r="K2307" s="827"/>
      <c r="L2307" s="827"/>
      <c r="M2307" s="827"/>
    </row>
    <row r="2308" spans="1:15" s="671" customFormat="1">
      <c r="A2308" s="623">
        <v>1600</v>
      </c>
      <c r="B2308" s="658">
        <f>INDEX(MATERIALES!$D$5:$D$1604,A2308)</f>
        <v>0</v>
      </c>
      <c r="C2308" s="591"/>
      <c r="D2308" s="592"/>
      <c r="E2308" s="677">
        <f>INDEX([2]MATERIALES!$E$5:$E$1604,A2308)</f>
        <v>0</v>
      </c>
      <c r="F2308" s="679"/>
      <c r="G2308" s="535">
        <f>INDEX([2]MATERIALES!$F$5:$F$1604,A2308)</f>
        <v>0</v>
      </c>
      <c r="H2308" s="593">
        <f t="shared" si="26"/>
        <v>0</v>
      </c>
      <c r="I2308" s="614"/>
      <c r="J2308" s="681"/>
      <c r="N2308" s="831"/>
      <c r="O2308" s="831"/>
    </row>
    <row r="2309" spans="1:15" s="671" customFormat="1">
      <c r="A2309" s="623">
        <v>1600</v>
      </c>
      <c r="B2309" s="658">
        <f>INDEX(MATERIALES!$D$5:$D$1604,A2309)</f>
        <v>0</v>
      </c>
      <c r="C2309" s="591"/>
      <c r="D2309" s="592"/>
      <c r="E2309" s="677">
        <f>INDEX([2]MATERIALES!$E$5:$E$1604,A2309)</f>
        <v>0</v>
      </c>
      <c r="F2309" s="679"/>
      <c r="G2309" s="535">
        <f>INDEX([2]MATERIALES!$F$5:$F$1604,A2309)</f>
        <v>0</v>
      </c>
      <c r="H2309" s="593">
        <f t="shared" si="26"/>
        <v>0</v>
      </c>
      <c r="I2309" s="614"/>
      <c r="J2309" s="881"/>
      <c r="K2309" s="881"/>
      <c r="L2309" s="881"/>
      <c r="M2309" s="881"/>
    </row>
    <row r="2310" spans="1:15" s="671" customFormat="1">
      <c r="A2310" s="623">
        <v>1600</v>
      </c>
      <c r="B2310" s="658">
        <f>INDEX(MATERIALES!$D$5:$D$1604,A2310)</f>
        <v>0</v>
      </c>
      <c r="C2310" s="591"/>
      <c r="D2310" s="592"/>
      <c r="E2310" s="677">
        <f>INDEX([2]MATERIALES!$E$5:$E$1604,A2310)</f>
        <v>0</v>
      </c>
      <c r="F2310" s="679"/>
      <c r="G2310" s="535">
        <f>INDEX([2]MATERIALES!$F$5:$F$1604,A2310)</f>
        <v>0</v>
      </c>
      <c r="H2310" s="593">
        <f t="shared" si="26"/>
        <v>0</v>
      </c>
      <c r="I2310" s="614"/>
      <c r="J2310" s="830"/>
      <c r="K2310" s="831"/>
      <c r="L2310" s="831"/>
    </row>
    <row r="2311" spans="1:15" s="671" customFormat="1">
      <c r="A2311" s="623">
        <v>1600</v>
      </c>
      <c r="B2311" s="658">
        <f>INDEX(MATERIALES!$D$5:$D$1604,A2311)</f>
        <v>0</v>
      </c>
      <c r="C2311" s="591"/>
      <c r="D2311" s="592"/>
      <c r="E2311" s="677">
        <f>INDEX([2]MATERIALES!$E$5:$E$1604,A2311)</f>
        <v>0</v>
      </c>
      <c r="F2311" s="679"/>
      <c r="G2311" s="535">
        <f>INDEX([2]MATERIALES!$F$5:$F$1604,A2311)</f>
        <v>0</v>
      </c>
      <c r="H2311" s="593">
        <f t="shared" si="26"/>
        <v>0</v>
      </c>
      <c r="I2311"/>
      <c r="J2311" s="681"/>
      <c r="L2311" s="831"/>
    </row>
    <row r="2312" spans="1:15" s="671" customFormat="1">
      <c r="A2312" s="623">
        <v>1600</v>
      </c>
      <c r="B2312" s="658">
        <f>INDEX(MATERIALES!$D$5:$D$1604,A2312)</f>
        <v>0</v>
      </c>
      <c r="C2312" s="591"/>
      <c r="D2312" s="592"/>
      <c r="E2312" s="677">
        <f>INDEX([2]MATERIALES!$E$5:$E$1604,A2312)</f>
        <v>0</v>
      </c>
      <c r="F2312" s="679"/>
      <c r="G2312" s="535">
        <f>INDEX([2]MATERIALES!$F$5:$F$1604,A2312)</f>
        <v>0</v>
      </c>
      <c r="H2312" s="593">
        <f t="shared" si="26"/>
        <v>0</v>
      </c>
      <c r="I2312" s="614"/>
      <c r="J2312" s="681"/>
    </row>
    <row r="2313" spans="1:15" s="671" customFormat="1">
      <c r="A2313" s="676"/>
      <c r="B2313" s="571" t="s">
        <v>1349</v>
      </c>
      <c r="C2313" s="796"/>
      <c r="D2313" s="594">
        <v>0</v>
      </c>
      <c r="E2313" s="677"/>
      <c r="F2313" s="672"/>
      <c r="G2313" s="536">
        <v>0</v>
      </c>
      <c r="H2313" s="572">
        <f>ROUND(SUM(H2306:H2311),4)</f>
        <v>100</v>
      </c>
      <c r="I2313" s="614"/>
      <c r="J2313" s="681"/>
    </row>
    <row r="2314" spans="1:15" s="671" customFormat="1">
      <c r="A2314" s="676"/>
      <c r="B2314" s="573" t="s">
        <v>494</v>
      </c>
      <c r="C2314" s="587"/>
      <c r="D2314" s="588"/>
      <c r="E2314" s="576"/>
      <c r="F2314" s="577"/>
      <c r="G2314" s="578"/>
      <c r="H2314" s="579"/>
      <c r="I2314" s="614"/>
      <c r="J2314" s="681"/>
    </row>
    <row r="2315" spans="1:15" s="671" customFormat="1">
      <c r="A2315" s="676"/>
      <c r="B2315" s="580" t="s">
        <v>1133</v>
      </c>
      <c r="C2315" s="581"/>
      <c r="D2315" s="649"/>
      <c r="E2315" s="582" t="s">
        <v>1600</v>
      </c>
      <c r="F2315" s="582" t="s">
        <v>1302</v>
      </c>
      <c r="G2315" s="582" t="s">
        <v>1596</v>
      </c>
      <c r="H2315" s="585" t="s">
        <v>1485</v>
      </c>
      <c r="I2315" s="614"/>
      <c r="J2315" s="681"/>
    </row>
    <row r="2316" spans="1:15" s="671" customFormat="1">
      <c r="A2316" s="676"/>
      <c r="B2316" s="566"/>
      <c r="C2316" s="567"/>
      <c r="D2316" s="589"/>
      <c r="E2316" s="595"/>
      <c r="F2316" s="539" t="s">
        <v>499</v>
      </c>
      <c r="G2316" s="526" t="s">
        <v>500</v>
      </c>
      <c r="H2316" s="529" t="s">
        <v>501</v>
      </c>
      <c r="I2316" s="614"/>
      <c r="J2316" s="681"/>
    </row>
    <row r="2317" spans="1:15" s="671" customFormat="1">
      <c r="A2317" s="676">
        <v>20</v>
      </c>
      <c r="B2317" s="540">
        <f>INDEX('MANO DE OBRA'!$C$41:$C$60,A2317)</f>
        <v>0</v>
      </c>
      <c r="C2317" s="521"/>
      <c r="D2317" s="541"/>
      <c r="E2317" s="645"/>
      <c r="F2317" s="542"/>
      <c r="G2317" s="542">
        <f>INDEX('MANO DE OBRA'!$F$41:$F$60,A2317)</f>
        <v>0</v>
      </c>
      <c r="H2317" s="543">
        <f>ROUND(F2317*G2317,3)</f>
        <v>0</v>
      </c>
      <c r="I2317" s="614"/>
      <c r="J2317" s="681"/>
    </row>
    <row r="2318" spans="1:15" s="671" customFormat="1">
      <c r="A2318" s="676">
        <v>20</v>
      </c>
      <c r="B2318" s="540">
        <f>INDEX('MANO DE OBRA'!$C$41:$C$60,A2318)</f>
        <v>0</v>
      </c>
      <c r="C2318" s="521"/>
      <c r="D2318" s="541"/>
      <c r="E2318" s="531">
        <f>INDEX('MANO DE OBRA'!$B$41:$B$60,A2318)</f>
        <v>0</v>
      </c>
      <c r="F2318" s="542"/>
      <c r="G2318" s="542">
        <f>INDEX('MANO DE OBRA'!$F$41:$F$60,A2318)</f>
        <v>0</v>
      </c>
      <c r="H2318" s="543">
        <f>ROUND(F2318*G2318,3)</f>
        <v>0</v>
      </c>
      <c r="I2318" s="614"/>
      <c r="J2318" s="681"/>
    </row>
    <row r="2319" spans="1:15" s="671" customFormat="1">
      <c r="A2319" s="676">
        <v>20</v>
      </c>
      <c r="B2319" s="540">
        <f>INDEX('MANO DE OBRA'!$C$41:$C$60,A2319)</f>
        <v>0</v>
      </c>
      <c r="C2319" s="521"/>
      <c r="D2319" s="541"/>
      <c r="E2319" s="531">
        <f>INDEX('MANO DE OBRA'!$B$41:$B$60,A2319)</f>
        <v>0</v>
      </c>
      <c r="F2319" s="542"/>
      <c r="G2319" s="542"/>
      <c r="H2319" s="543">
        <f>ROUND(F2319*G2319,3)</f>
        <v>0</v>
      </c>
      <c r="I2319" s="614"/>
      <c r="J2319" s="681"/>
    </row>
    <row r="2320" spans="1:15" s="671" customFormat="1">
      <c r="A2320" s="680"/>
      <c r="B2320" s="571" t="s">
        <v>1350</v>
      </c>
      <c r="C2320" s="597"/>
      <c r="D2320" s="659"/>
      <c r="E2320" s="598"/>
      <c r="F2320" s="599"/>
      <c r="G2320" s="590"/>
      <c r="H2320" s="572">
        <f>ROUND(SUM(H2317:H2319),4)</f>
        <v>0</v>
      </c>
      <c r="I2320" s="614"/>
      <c r="J2320" s="681"/>
    </row>
    <row r="2321" spans="1:10" s="671" customFormat="1">
      <c r="A2321" s="680"/>
      <c r="B2321" s="554"/>
      <c r="C2321" s="554"/>
      <c r="D2321" s="596"/>
      <c r="E2321" s="600" t="s">
        <v>495</v>
      </c>
      <c r="F2321" s="601"/>
      <c r="G2321" s="601"/>
      <c r="H2321" s="602">
        <f>ROUND(SUM(H2320,H2313,H2302,H2293),4)</f>
        <v>125.001</v>
      </c>
      <c r="I2321" s="614"/>
      <c r="J2321" s="681"/>
    </row>
    <row r="2322" spans="1:10" s="671" customFormat="1">
      <c r="A2322" s="680"/>
      <c r="B2322" s="554"/>
      <c r="C2322" s="554"/>
      <c r="D2322" s="596"/>
      <c r="E2322" s="603" t="s">
        <v>177</v>
      </c>
      <c r="F2322" s="604"/>
      <c r="G2322" s="660">
        <f>(FORMATO!$C$37)</f>
        <v>0.2</v>
      </c>
      <c r="H2322" s="602">
        <f>ROUND(H2321*G2322,4)</f>
        <v>25.0002</v>
      </c>
      <c r="I2322" s="614"/>
      <c r="J2322" s="681"/>
    </row>
    <row r="2323" spans="1:10" s="671" customFormat="1">
      <c r="A2323" s="680"/>
      <c r="B2323" s="554"/>
      <c r="C2323" s="554"/>
      <c r="D2323" s="596"/>
      <c r="E2323" s="603" t="s">
        <v>178</v>
      </c>
      <c r="F2323" s="604"/>
      <c r="G2323" s="605"/>
      <c r="H2323" s="606"/>
      <c r="I2323" s="614"/>
      <c r="J2323" s="681"/>
    </row>
    <row r="2324" spans="1:10" s="671" customFormat="1">
      <c r="A2324" s="680"/>
      <c r="B2324" s="554"/>
      <c r="C2324" s="554"/>
      <c r="D2324" s="596"/>
      <c r="E2324" s="603" t="s">
        <v>496</v>
      </c>
      <c r="F2324" s="607"/>
      <c r="G2324" s="607"/>
      <c r="H2324" s="606">
        <f>ROUND(SUM(H2321:H2322),4)</f>
        <v>150.00120000000001</v>
      </c>
      <c r="I2324" s="614"/>
      <c r="J2324" s="681"/>
    </row>
    <row r="2325" spans="1:10" s="671" customFormat="1" ht="16.2" thickBot="1">
      <c r="A2325" s="680"/>
      <c r="B2325" s="796" t="str">
        <f>(FORMATO!$C$8)</f>
        <v>PAJAN, AGOSTO DE 2025</v>
      </c>
      <c r="C2325" s="554"/>
      <c r="D2325" s="596"/>
      <c r="E2325" s="544" t="str">
        <f>+FORMATO!$J$18</f>
        <v>PRECIO SIN IVA</v>
      </c>
      <c r="F2325" s="545"/>
      <c r="G2325" s="545" t="s">
        <v>504</v>
      </c>
      <c r="H2325" s="613">
        <f>ROUND(H2324,2)</f>
        <v>150</v>
      </c>
      <c r="I2325" s="614"/>
      <c r="J2325" s="681"/>
    </row>
    <row r="2326" spans="1:10" s="671" customFormat="1" ht="16.2" thickTop="1">
      <c r="A2326" s="680"/>
      <c r="B2326" s="796"/>
      <c r="C2326" s="554"/>
      <c r="D2326" s="666"/>
      <c r="E2326" s="664"/>
      <c r="F2326" s="663"/>
      <c r="G2326" s="663"/>
      <c r="H2326" s="665"/>
      <c r="I2326" s="614"/>
      <c r="J2326" s="681"/>
    </row>
    <row r="2327" spans="1:10" s="671" customFormat="1" ht="15.6">
      <c r="A2327" s="680"/>
      <c r="B2327" s="796"/>
      <c r="C2327" s="554"/>
      <c r="D2327" s="666"/>
      <c r="E2327" s="664"/>
      <c r="F2327" s="663"/>
      <c r="G2327" s="663"/>
      <c r="H2327" s="665"/>
      <c r="I2327" s="614"/>
      <c r="J2327" s="681"/>
    </row>
    <row r="2328" spans="1:10" s="671" customFormat="1" ht="15.6">
      <c r="A2328" s="680"/>
      <c r="B2328" s="796"/>
      <c r="C2328" s="554"/>
      <c r="D2328" s="666"/>
      <c r="E2328" s="664"/>
      <c r="F2328" s="663"/>
      <c r="G2328" s="663"/>
      <c r="H2328" s="665"/>
      <c r="I2328" s="614"/>
      <c r="J2328" s="681"/>
    </row>
    <row r="2329" spans="1:10" s="671" customFormat="1">
      <c r="A2329" s="546"/>
      <c r="B2329" s="796"/>
      <c r="C2329" s="653"/>
      <c r="D2329" s="654"/>
      <c r="E2329" s="655"/>
      <c r="F2329" s="655"/>
      <c r="G2329" s="655"/>
      <c r="H2329" s="611"/>
      <c r="I2329" s="614"/>
      <c r="J2329" s="641"/>
    </row>
    <row r="2330" spans="1:10" s="671" customFormat="1">
      <c r="A2330" s="546"/>
      <c r="B2330" s="870"/>
      <c r="C2330" s="870"/>
      <c r="D2330" s="870"/>
      <c r="E2330" s="870"/>
      <c r="F2330" s="870"/>
      <c r="G2330" s="870"/>
      <c r="H2330" s="870"/>
      <c r="I2330" s="614"/>
      <c r="J2330" s="681"/>
    </row>
    <row r="2331" spans="1:10" s="671" customFormat="1">
      <c r="A2331" s="553"/>
      <c r="B2331" s="517"/>
      <c r="C2331" s="517"/>
      <c r="D2331" s="520"/>
      <c r="E2331" s="517"/>
      <c r="F2331" s="517"/>
      <c r="G2331" s="517"/>
      <c r="H2331" s="518"/>
      <c r="I2331" s="614"/>
      <c r="J2331" s="681"/>
    </row>
    <row r="2332" spans="1:10" s="681" customFormat="1" ht="17.399999999999999">
      <c r="A2332" s="680"/>
      <c r="B2332" s="680"/>
      <c r="C2332" s="871" t="s">
        <v>1891</v>
      </c>
      <c r="D2332" s="871"/>
      <c r="E2332" s="871"/>
      <c r="F2332" s="871"/>
      <c r="G2332" s="871"/>
      <c r="H2332" s="680"/>
      <c r="I2332" s="669"/>
    </row>
    <row r="2333" spans="1:10" s="671" customFormat="1" ht="17.399999999999999">
      <c r="A2333" s="680"/>
      <c r="B2333" s="554"/>
      <c r="C2333" s="872" t="s">
        <v>1892</v>
      </c>
      <c r="D2333" s="872"/>
      <c r="E2333" s="872"/>
      <c r="F2333" s="872"/>
      <c r="G2333" s="872"/>
      <c r="H2333" s="680"/>
      <c r="I2333" s="614"/>
      <c r="J2333" s="681"/>
    </row>
    <row r="2334" spans="1:10" s="671" customFormat="1" ht="14.4">
      <c r="A2334" s="680"/>
      <c r="B2334" s="554"/>
      <c r="C2334" s="873"/>
      <c r="D2334" s="873"/>
      <c r="E2334" s="873"/>
      <c r="F2334" s="873"/>
      <c r="G2334" s="873"/>
      <c r="H2334" s="680"/>
      <c r="I2334" s="614"/>
      <c r="J2334" s="681"/>
    </row>
    <row r="2335" spans="1:10" s="671" customFormat="1" ht="13.8" thickBot="1">
      <c r="A2335" s="680"/>
      <c r="B2335" s="554"/>
      <c r="C2335" s="554"/>
      <c r="D2335" s="649"/>
      <c r="E2335" s="554"/>
      <c r="F2335" s="554"/>
      <c r="G2335" s="554"/>
      <c r="H2335" s="680"/>
      <c r="I2335" s="614"/>
      <c r="J2335" s="681"/>
    </row>
    <row r="2336" spans="1:10" s="671" customFormat="1" ht="13.8" thickBot="1">
      <c r="A2336" s="680"/>
      <c r="B2336" s="796"/>
      <c r="C2336" s="874" t="str">
        <f>+FORMATO!$J$13</f>
        <v>ANÁLISIS DE PRECIOS UNITARIOS</v>
      </c>
      <c r="D2336" s="875" t="s">
        <v>687</v>
      </c>
      <c r="E2336" s="875"/>
      <c r="F2336" s="875"/>
      <c r="G2336" s="675" t="str">
        <f>+FORMATO!$J$14</f>
        <v>ITEM</v>
      </c>
      <c r="H2336" s="716">
        <f>+PRESUPUESTO!A54</f>
        <v>41</v>
      </c>
      <c r="I2336" s="614"/>
      <c r="J2336" s="681"/>
    </row>
    <row r="2337" spans="1:10" s="671" customFormat="1">
      <c r="A2337" s="522"/>
      <c r="B2337" s="673" t="str">
        <f>FORMATO!$B$4</f>
        <v>RUBRO:</v>
      </c>
      <c r="C2337" s="876" t="str">
        <f>+PRESUPUESTO!B54</f>
        <v xml:space="preserve">LIMPIEZA Y DESALOJO </v>
      </c>
      <c r="D2337" s="877"/>
      <c r="E2337" s="877"/>
      <c r="F2337" s="877"/>
      <c r="G2337" s="675" t="str">
        <f>+FORMATO!$J$15</f>
        <v>UNIDAD</v>
      </c>
      <c r="H2337" s="674" t="str">
        <f>+PRESUPUESTO!C54</f>
        <v>U</v>
      </c>
      <c r="I2337" s="614"/>
      <c r="J2337" s="681"/>
    </row>
    <row r="2338" spans="1:10" s="671" customFormat="1">
      <c r="A2338" s="522"/>
      <c r="B2338" s="673" t="str">
        <f>FORMATO!$B$5</f>
        <v>ELABORADO:</v>
      </c>
      <c r="C2338" s="796">
        <f>(FORMATO!$C$5)</f>
        <v>0</v>
      </c>
      <c r="D2338" s="656"/>
      <c r="E2338" s="657"/>
      <c r="F2338" s="657"/>
      <c r="G2338" s="675" t="str">
        <f>+FORMATO!$J$16</f>
        <v>REND.</v>
      </c>
      <c r="H2338" s="642">
        <f>+ROUND(8/1.5161,4)</f>
        <v>5.2766999999999999</v>
      </c>
      <c r="I2338" s="614"/>
      <c r="J2338" s="681"/>
    </row>
    <row r="2339" spans="1:10" s="671" customFormat="1">
      <c r="A2339" s="525"/>
      <c r="B2339" s="673" t="str">
        <f>FORMATO!$B$9</f>
        <v xml:space="preserve">PROYECTO: </v>
      </c>
      <c r="C2339" s="878" t="str">
        <f>+$C$785</f>
        <v>MANTENIMIENTO INTEGRAL DE LA COMPAÑIA DE CUERPO DE BOMBERO CASCOL PERTENECIENTE AL CANTON PAJAN</v>
      </c>
      <c r="D2339" s="879"/>
      <c r="E2339" s="879"/>
      <c r="F2339" s="879"/>
      <c r="G2339" s="879"/>
      <c r="H2339" s="879"/>
      <c r="I2339" s="622">
        <f>+H2383</f>
        <v>60</v>
      </c>
      <c r="J2339" s="641"/>
    </row>
    <row r="2340" spans="1:10" s="671" customFormat="1" ht="13.8" thickBot="1">
      <c r="A2340" s="522"/>
      <c r="B2340" s="555" t="s">
        <v>689</v>
      </c>
      <c r="C2340" s="555"/>
      <c r="D2340" s="556"/>
      <c r="E2340" s="557"/>
      <c r="F2340" s="558"/>
      <c r="G2340" s="558"/>
      <c r="H2340" s="559"/>
      <c r="I2340" s="614"/>
      <c r="J2340" s="681"/>
    </row>
    <row r="2341" spans="1:10" s="671" customFormat="1" ht="13.8" thickTop="1">
      <c r="A2341" s="522"/>
      <c r="B2341" s="560" t="s">
        <v>1133</v>
      </c>
      <c r="C2341" s="767"/>
      <c r="D2341" s="562" t="s">
        <v>1302</v>
      </c>
      <c r="E2341" s="563" t="s">
        <v>1596</v>
      </c>
      <c r="F2341" s="678" t="s">
        <v>1597</v>
      </c>
      <c r="G2341" s="564" t="s">
        <v>1598</v>
      </c>
      <c r="H2341" s="565" t="s">
        <v>1485</v>
      </c>
      <c r="I2341" s="614"/>
      <c r="J2341" s="640"/>
    </row>
    <row r="2342" spans="1:10" s="671" customFormat="1">
      <c r="A2342" s="522"/>
      <c r="B2342" s="566"/>
      <c r="C2342" s="567"/>
      <c r="D2342" s="526" t="s">
        <v>499</v>
      </c>
      <c r="E2342" s="527" t="s">
        <v>500</v>
      </c>
      <c r="F2342" s="528" t="s">
        <v>501</v>
      </c>
      <c r="G2342" s="528" t="s">
        <v>1599</v>
      </c>
      <c r="H2342" s="529" t="s">
        <v>502</v>
      </c>
      <c r="I2342" s="614"/>
      <c r="J2342" s="681"/>
    </row>
    <row r="2343" spans="1:10" s="671" customFormat="1">
      <c r="A2343" s="676">
        <v>1600</v>
      </c>
      <c r="B2343" s="568" t="s">
        <v>1632</v>
      </c>
      <c r="C2343" s="796"/>
      <c r="D2343" s="645"/>
      <c r="E2343" s="535"/>
      <c r="F2343" s="672"/>
      <c r="G2343" s="533"/>
      <c r="H2343" s="569">
        <f>ROUND(H2358*0.05,3)</f>
        <v>2.3690000000000002</v>
      </c>
      <c r="I2343" s="614"/>
      <c r="J2343" s="681"/>
    </row>
    <row r="2344" spans="1:10" s="671" customFormat="1">
      <c r="A2344" s="676">
        <v>1600</v>
      </c>
      <c r="B2344" s="530">
        <f>INDEX(MATERIALES!$D$5:$D$1604,A2344)</f>
        <v>0</v>
      </c>
      <c r="C2344" s="521"/>
      <c r="D2344" s="531"/>
      <c r="E2344" s="532">
        <f>INDEX(MATERIALES!$F$5:$F$1604,A2344)</f>
        <v>0</v>
      </c>
      <c r="F2344" s="459">
        <f>ROUND(E2344*D2344,3)</f>
        <v>0</v>
      </c>
      <c r="G2344" s="535"/>
      <c r="H2344" s="534">
        <f>ROUND(F2344*G2344,4)</f>
        <v>0</v>
      </c>
      <c r="I2344" s="614"/>
      <c r="J2344" s="681"/>
    </row>
    <row r="2345" spans="1:10" s="671" customFormat="1">
      <c r="A2345" s="676">
        <v>1600</v>
      </c>
      <c r="B2345" s="530">
        <f>INDEX(MATERIALES!$D$5:$D$1604,A2345)</f>
        <v>0</v>
      </c>
      <c r="C2345" s="521"/>
      <c r="D2345" s="531"/>
      <c r="E2345" s="532">
        <f>INDEX(MATERIALES!$F$5:$F$1604,A2345)</f>
        <v>0</v>
      </c>
      <c r="F2345" s="459">
        <f>ROUND(E2345*D2345,3)</f>
        <v>0</v>
      </c>
      <c r="G2345" s="535"/>
      <c r="H2345" s="570">
        <f>ROUND(F2345*G2345,3)</f>
        <v>0</v>
      </c>
      <c r="I2345" s="614"/>
      <c r="J2345" s="681"/>
    </row>
    <row r="2346" spans="1:10" s="671" customFormat="1">
      <c r="A2346" s="676">
        <v>1600</v>
      </c>
      <c r="B2346" s="530">
        <f>INDEX(MATERIALES!$D$5:$D$1604,A2346)</f>
        <v>0</v>
      </c>
      <c r="C2346" s="521"/>
      <c r="D2346" s="531"/>
      <c r="E2346" s="532">
        <f>INDEX(MATERIALES!$F$5:$F$1604,A2346)</f>
        <v>0</v>
      </c>
      <c r="F2346" s="459">
        <f>ROUND(E2346*D2346,3)</f>
        <v>0</v>
      </c>
      <c r="G2346" s="535"/>
      <c r="H2346" s="570">
        <f>ROUND(F2346*G2346,3)</f>
        <v>0</v>
      </c>
      <c r="I2346" s="614"/>
      <c r="J2346" s="681"/>
    </row>
    <row r="2347" spans="1:10" s="671" customFormat="1">
      <c r="A2347" s="676">
        <v>1600</v>
      </c>
      <c r="B2347" s="571" t="s">
        <v>1348</v>
      </c>
      <c r="C2347" s="796"/>
      <c r="D2347" s="645">
        <v>0</v>
      </c>
      <c r="E2347" s="535"/>
      <c r="F2347" s="672">
        <f>ROUND(E2347*D2347,3)</f>
        <v>0</v>
      </c>
      <c r="G2347" s="536">
        <v>0</v>
      </c>
      <c r="H2347" s="572">
        <f>ROUND(SUM(H2343:H2346),4)</f>
        <v>2.3690000000000002</v>
      </c>
      <c r="I2347" s="614"/>
      <c r="J2347" s="681"/>
    </row>
    <row r="2348" spans="1:10" s="671" customFormat="1">
      <c r="A2348" s="676"/>
      <c r="B2348" s="573" t="s">
        <v>1135</v>
      </c>
      <c r="C2348" s="574"/>
      <c r="D2348" s="575"/>
      <c r="E2348" s="576"/>
      <c r="F2348" s="577"/>
      <c r="G2348" s="578"/>
      <c r="H2348" s="579"/>
      <c r="I2348" s="614"/>
      <c r="J2348" s="681"/>
    </row>
    <row r="2349" spans="1:10" s="671" customFormat="1">
      <c r="A2349" s="676"/>
      <c r="B2349" s="580" t="s">
        <v>1133</v>
      </c>
      <c r="C2349" s="581"/>
      <c r="D2349" s="582" t="s">
        <v>1302</v>
      </c>
      <c r="E2349" s="583" t="s">
        <v>961</v>
      </c>
      <c r="F2349" s="583" t="s">
        <v>1597</v>
      </c>
      <c r="G2349" s="584" t="s">
        <v>1598</v>
      </c>
      <c r="H2349" s="585" t="s">
        <v>1485</v>
      </c>
      <c r="I2349" s="614"/>
      <c r="J2349" s="681"/>
    </row>
    <row r="2350" spans="1:10" s="671" customFormat="1">
      <c r="A2350" s="676"/>
      <c r="B2350" s="566"/>
      <c r="C2350" s="567"/>
      <c r="D2350" s="526" t="s">
        <v>499</v>
      </c>
      <c r="E2350" s="528" t="s">
        <v>500</v>
      </c>
      <c r="F2350" s="528" t="s">
        <v>501</v>
      </c>
      <c r="G2350" s="528" t="s">
        <v>1599</v>
      </c>
      <c r="H2350" s="529" t="s">
        <v>502</v>
      </c>
      <c r="I2350" s="614"/>
      <c r="J2350" s="681"/>
    </row>
    <row r="2351" spans="1:10" s="671" customFormat="1">
      <c r="A2351" s="676">
        <v>1</v>
      </c>
      <c r="B2351" s="568" t="str">
        <f>INDEX('[2]MANO DE OBRA'!$C$5:$C$38,A2351)</f>
        <v>Peon  (estr.ocp. E2)</v>
      </c>
      <c r="C2351" s="586"/>
      <c r="D2351" s="646">
        <v>1</v>
      </c>
      <c r="E2351" s="537">
        <f>INDEX('MANO DE OBRA'!$F$5:$F$38,A2351)</f>
        <v>4.2300000000000004</v>
      </c>
      <c r="F2351" s="616">
        <f t="shared" ref="F2351:F2357" si="27">ROUND(E2351*D2351,4)</f>
        <v>4.2300000000000004</v>
      </c>
      <c r="G2351" s="538">
        <f>+H2338</f>
        <v>5.2766999999999999</v>
      </c>
      <c r="H2351" s="569">
        <f>ROUND(F2351*G2351,3)</f>
        <v>22.32</v>
      </c>
      <c r="I2351" s="614"/>
      <c r="J2351" s="681"/>
    </row>
    <row r="2352" spans="1:10" s="671" customFormat="1">
      <c r="A2352" s="676">
        <v>11</v>
      </c>
      <c r="B2352" s="568" t="str">
        <f>INDEX('[2]MANO DE OBRA'!$C$5:$C$38,A2352)</f>
        <v>Maestro   (estr.ocp. C1)</v>
      </c>
      <c r="C2352" s="586"/>
      <c r="D2352" s="646">
        <v>1</v>
      </c>
      <c r="E2352" s="532">
        <f>INDEX('MANO DE OBRA'!$F$5:$F$38,A2352)</f>
        <v>4.75</v>
      </c>
      <c r="F2352" s="616">
        <f t="shared" si="27"/>
        <v>4.75</v>
      </c>
      <c r="G2352" s="535">
        <f>H2338</f>
        <v>5.2766999999999999</v>
      </c>
      <c r="H2352" s="569">
        <f>ROUND(F2352*G2352,3)</f>
        <v>25.064</v>
      </c>
      <c r="I2352" s="614"/>
      <c r="J2352" s="681"/>
    </row>
    <row r="2353" spans="1:15" s="671" customFormat="1">
      <c r="A2353" s="676">
        <v>34</v>
      </c>
      <c r="B2353" s="568">
        <f>INDEX('[2]MANO DE OBRA'!$C$5:$C$38,A2353)</f>
        <v>0</v>
      </c>
      <c r="C2353" s="586"/>
      <c r="D2353" s="646"/>
      <c r="E2353" s="532">
        <f>INDEX('MANO DE OBRA'!$F$5:$F$38,A2353)</f>
        <v>0</v>
      </c>
      <c r="F2353" s="616">
        <f t="shared" si="27"/>
        <v>0</v>
      </c>
      <c r="G2353" s="535"/>
      <c r="H2353" s="569">
        <f>ROUND(F2353*G2353,3)</f>
        <v>0</v>
      </c>
      <c r="I2353" s="614"/>
      <c r="J2353" s="681"/>
    </row>
    <row r="2354" spans="1:15" s="671" customFormat="1">
      <c r="A2354" s="676">
        <v>34</v>
      </c>
      <c r="B2354" s="568">
        <f>INDEX('[2]MANO DE OBRA'!$C$5:$C$38,A2354)</f>
        <v>0</v>
      </c>
      <c r="C2354" s="586"/>
      <c r="D2354" s="646"/>
      <c r="E2354" s="532">
        <f>INDEX('MANO DE OBRA'!$F$5:$F$38,A2354)</f>
        <v>0</v>
      </c>
      <c r="F2354" s="616">
        <f t="shared" si="27"/>
        <v>0</v>
      </c>
      <c r="G2354" s="535"/>
      <c r="H2354" s="569">
        <f>ROUND(F2354*G2354,3)</f>
        <v>0</v>
      </c>
      <c r="I2354" s="614"/>
      <c r="J2354" s="681"/>
    </row>
    <row r="2355" spans="1:15" s="671" customFormat="1">
      <c r="A2355" s="676">
        <v>34</v>
      </c>
      <c r="B2355" s="568">
        <f>INDEX('[2]MANO DE OBRA'!$C$5:$C$38,A2355)</f>
        <v>0</v>
      </c>
      <c r="C2355" s="586"/>
      <c r="D2355" s="646"/>
      <c r="E2355" s="532">
        <f>INDEX('MANO DE OBRA'!$F$5:$F$38,A2355)</f>
        <v>0</v>
      </c>
      <c r="F2355" s="616">
        <f t="shared" si="27"/>
        <v>0</v>
      </c>
      <c r="G2355" s="535"/>
      <c r="H2355" s="569">
        <f>ROUND(F2355*G2355,4)</f>
        <v>0</v>
      </c>
      <c r="I2355" s="614"/>
      <c r="J2355" s="681"/>
    </row>
    <row r="2356" spans="1:15" s="671" customFormat="1">
      <c r="A2356" s="676">
        <v>34</v>
      </c>
      <c r="B2356" s="568">
        <f>INDEX('[2]MANO DE OBRA'!$C$5:$C$38,A2356)</f>
        <v>0</v>
      </c>
      <c r="C2356" s="586"/>
      <c r="D2356" s="646"/>
      <c r="E2356" s="532">
        <f>INDEX('MANO DE OBRA'!$F$5:$F$38,A2356)</f>
        <v>0</v>
      </c>
      <c r="F2356" s="616">
        <f t="shared" si="27"/>
        <v>0</v>
      </c>
      <c r="G2356" s="535"/>
      <c r="H2356" s="569">
        <f>ROUND(F2356*G2356,4)</f>
        <v>0</v>
      </c>
      <c r="I2356" s="614"/>
      <c r="J2356" s="681"/>
    </row>
    <row r="2357" spans="1:15" s="671" customFormat="1">
      <c r="A2357" s="676">
        <v>34</v>
      </c>
      <c r="B2357" s="568">
        <f>INDEX('[2]MANO DE OBRA'!$C$5:$C$38,A2357)</f>
        <v>0</v>
      </c>
      <c r="C2357" s="586"/>
      <c r="D2357" s="646"/>
      <c r="E2357" s="532">
        <f>INDEX('MANO DE OBRA'!$F$5:$F$38,A2357)</f>
        <v>0</v>
      </c>
      <c r="F2357" s="616">
        <f t="shared" si="27"/>
        <v>0</v>
      </c>
      <c r="G2357" s="535"/>
      <c r="H2357" s="569">
        <f>ROUND(F2357*G2357,4)</f>
        <v>0</v>
      </c>
      <c r="I2357" s="614"/>
      <c r="J2357" s="681"/>
    </row>
    <row r="2358" spans="1:15" s="671" customFormat="1">
      <c r="A2358" s="676">
        <v>34</v>
      </c>
      <c r="B2358" s="571" t="s">
        <v>1202</v>
      </c>
      <c r="C2358" s="796"/>
      <c r="D2358" s="617">
        <v>0</v>
      </c>
      <c r="E2358" s="536"/>
      <c r="F2358" s="616">
        <f>ROUND(E2358*D2358,3)</f>
        <v>0</v>
      </c>
      <c r="G2358" s="536">
        <v>0</v>
      </c>
      <c r="H2358" s="572">
        <f>ROUND(SUM(H2351:H2357),4)</f>
        <v>47.384</v>
      </c>
      <c r="I2358" s="614"/>
      <c r="J2358" s="681"/>
    </row>
    <row r="2359" spans="1:15" s="671" customFormat="1">
      <c r="A2359" s="676"/>
      <c r="B2359" s="573" t="s">
        <v>493</v>
      </c>
      <c r="C2359" s="587"/>
      <c r="D2359" s="588"/>
      <c r="E2359" s="576"/>
      <c r="F2359" s="577"/>
      <c r="G2359" s="578"/>
      <c r="H2359" s="579"/>
      <c r="I2359" s="614"/>
      <c r="J2359" s="880"/>
      <c r="K2359" s="880"/>
      <c r="L2359" s="880"/>
      <c r="N2359" s="831"/>
      <c r="O2359" s="831"/>
    </row>
    <row r="2360" spans="1:15" s="671" customFormat="1">
      <c r="A2360" s="676"/>
      <c r="B2360" s="580" t="s">
        <v>1133</v>
      </c>
      <c r="C2360" s="581"/>
      <c r="D2360" s="649"/>
      <c r="E2360" s="583" t="s">
        <v>1600</v>
      </c>
      <c r="F2360" s="583" t="s">
        <v>1302</v>
      </c>
      <c r="G2360" s="583" t="s">
        <v>960</v>
      </c>
      <c r="H2360" s="585" t="s">
        <v>1485</v>
      </c>
      <c r="I2360" s="614"/>
      <c r="J2360" s="847"/>
      <c r="K2360" s="833"/>
      <c r="L2360" s="833"/>
      <c r="M2360" s="833"/>
    </row>
    <row r="2361" spans="1:15" s="671" customFormat="1">
      <c r="A2361" s="676"/>
      <c r="B2361" s="566"/>
      <c r="C2361" s="567"/>
      <c r="D2361" s="589"/>
      <c r="E2361" s="590"/>
      <c r="F2361" s="527" t="s">
        <v>499</v>
      </c>
      <c r="G2361" s="528" t="s">
        <v>500</v>
      </c>
      <c r="H2361" s="529" t="s">
        <v>501</v>
      </c>
      <c r="I2361" s="614"/>
      <c r="J2361" s="848"/>
      <c r="K2361"/>
      <c r="L2361" s="827"/>
      <c r="M2361" s="827"/>
    </row>
    <row r="2362" spans="1:15" s="671" customFormat="1">
      <c r="A2362" s="623">
        <v>1600</v>
      </c>
      <c r="B2362" s="658">
        <f>INDEX(MATERIALES!$D$5:$D$1604,A2362)</f>
        <v>0</v>
      </c>
      <c r="C2362" s="591"/>
      <c r="D2362" s="592"/>
      <c r="E2362" s="677">
        <f>INDEX([2]MATERIALES!$E$5:$E$1604,A2362)</f>
        <v>0</v>
      </c>
      <c r="F2362" s="679"/>
      <c r="G2362" s="535">
        <f>INDEX([2]MATERIALES!$F$5:$F$1604,A2362)</f>
        <v>0</v>
      </c>
      <c r="H2362" s="593">
        <f t="shared" ref="H2362:H2370" si="28">ROUND(F2362*G2362,4)</f>
        <v>0</v>
      </c>
      <c r="I2362" s="614"/>
      <c r="J2362" s="834"/>
      <c r="K2362" s="827"/>
      <c r="L2362" s="827"/>
      <c r="M2362" s="827"/>
    </row>
    <row r="2363" spans="1:15" s="671" customFormat="1">
      <c r="A2363" s="623">
        <v>1600</v>
      </c>
      <c r="B2363" s="658">
        <f>INDEX(MATERIALES!$D$5:$D$1604,A2363)</f>
        <v>0</v>
      </c>
      <c r="C2363" s="591"/>
      <c r="D2363" s="592"/>
      <c r="E2363" s="677">
        <f>INDEX([2]MATERIALES!$E$5:$E$1604,A2363)</f>
        <v>0</v>
      </c>
      <c r="F2363" s="679"/>
      <c r="G2363" s="535">
        <f>INDEX([2]MATERIALES!$F$5:$F$1604,A2363)</f>
        <v>0</v>
      </c>
      <c r="H2363" s="593">
        <f t="shared" si="28"/>
        <v>0</v>
      </c>
      <c r="I2363" s="614"/>
      <c r="J2363" s="848"/>
      <c r="K2363" s="827"/>
      <c r="L2363" s="827"/>
      <c r="M2363" s="827"/>
    </row>
    <row r="2364" spans="1:15" s="671" customFormat="1">
      <c r="A2364" s="623">
        <v>1600</v>
      </c>
      <c r="B2364" s="658">
        <f>INDEX(MATERIALES!$D$5:$D$1604,A2364)</f>
        <v>0</v>
      </c>
      <c r="C2364" s="591"/>
      <c r="D2364" s="592"/>
      <c r="E2364" s="677">
        <f>INDEX([2]MATERIALES!$E$5:$E$1604,A2364)</f>
        <v>0</v>
      </c>
      <c r="F2364" s="679"/>
      <c r="G2364" s="535">
        <f>INDEX([2]MATERIALES!$F$5:$F$1604,A2364)</f>
        <v>0</v>
      </c>
      <c r="H2364" s="593">
        <f t="shared" si="28"/>
        <v>0</v>
      </c>
      <c r="I2364" s="614"/>
      <c r="J2364" s="681"/>
      <c r="N2364" s="831"/>
      <c r="O2364" s="831"/>
    </row>
    <row r="2365" spans="1:15" s="671" customFormat="1">
      <c r="A2365" s="623">
        <v>1600</v>
      </c>
      <c r="B2365" s="658">
        <f>INDEX(MATERIALES!$D$5:$D$1604,A2365)</f>
        <v>0</v>
      </c>
      <c r="C2365" s="591"/>
      <c r="D2365" s="592"/>
      <c r="E2365" s="677">
        <f>INDEX([2]MATERIALES!$E$5:$E$1604,A2365)</f>
        <v>0</v>
      </c>
      <c r="F2365" s="679"/>
      <c r="G2365" s="535">
        <f>INDEX([2]MATERIALES!$F$5:$F$1604,A2365)</f>
        <v>0</v>
      </c>
      <c r="H2365" s="593">
        <f t="shared" si="28"/>
        <v>0</v>
      </c>
      <c r="I2365" s="614"/>
      <c r="J2365" s="881"/>
      <c r="K2365" s="882"/>
      <c r="L2365" s="882"/>
      <c r="M2365" s="882"/>
    </row>
    <row r="2366" spans="1:15" s="671" customFormat="1">
      <c r="A2366" s="623">
        <v>1600</v>
      </c>
      <c r="B2366" s="658">
        <f>INDEX(MATERIALES!$D$5:$D$1604,A2366)</f>
        <v>0</v>
      </c>
      <c r="C2366" s="591"/>
      <c r="D2366" s="592"/>
      <c r="E2366" s="677">
        <f>INDEX([2]MATERIALES!$E$5:$E$1604,A2366)</f>
        <v>0</v>
      </c>
      <c r="F2366" s="679"/>
      <c r="G2366" s="535">
        <f>INDEX([2]MATERIALES!$F$5:$F$1604,A2366)</f>
        <v>0</v>
      </c>
      <c r="H2366" s="593">
        <f t="shared" si="28"/>
        <v>0</v>
      </c>
      <c r="I2366" s="614"/>
      <c r="J2366" s="830"/>
      <c r="K2366" s="831"/>
      <c r="L2366" s="831"/>
    </row>
    <row r="2367" spans="1:15" s="671" customFormat="1" ht="13.5" customHeight="1">
      <c r="A2367" s="623">
        <v>1600</v>
      </c>
      <c r="B2367" s="658">
        <f>INDEX(MATERIALES!$D$5:$D$1604,A2367)</f>
        <v>0</v>
      </c>
      <c r="C2367" s="591"/>
      <c r="D2367" s="592"/>
      <c r="E2367" s="677">
        <f>INDEX([2]MATERIALES!$E$5:$E$1604,A2367)</f>
        <v>0</v>
      </c>
      <c r="F2367" s="679"/>
      <c r="G2367" s="535">
        <f>INDEX([2]MATERIALES!$F$5:$F$1604,A2367)</f>
        <v>0</v>
      </c>
      <c r="H2367" s="593">
        <f t="shared" si="28"/>
        <v>0</v>
      </c>
      <c r="I2367" s="614"/>
      <c r="J2367" s="829"/>
    </row>
    <row r="2368" spans="1:15" s="671" customFormat="1">
      <c r="A2368" s="623">
        <v>1600</v>
      </c>
      <c r="B2368" s="658"/>
      <c r="C2368" s="591"/>
      <c r="D2368" s="592"/>
      <c r="E2368" s="677"/>
      <c r="F2368" s="679"/>
      <c r="G2368" s="535"/>
      <c r="H2368" s="593">
        <f t="shared" si="28"/>
        <v>0</v>
      </c>
      <c r="I2368" s="614"/>
      <c r="J2368" s="681"/>
    </row>
    <row r="2369" spans="1:12" s="671" customFormat="1">
      <c r="A2369" s="623">
        <v>1600</v>
      </c>
      <c r="B2369" s="658">
        <f>INDEX(MATERIALES!$D$5:$D$1604,A2369)</f>
        <v>0</v>
      </c>
      <c r="C2369" s="591"/>
      <c r="D2369" s="592"/>
      <c r="E2369" s="677">
        <f>INDEX([2]MATERIALES!$E$5:$E$1604,A2369)</f>
        <v>0</v>
      </c>
      <c r="F2369" s="679"/>
      <c r="G2369" s="535">
        <f>INDEX([2]MATERIALES!$F$5:$F$1604,A2369)</f>
        <v>0</v>
      </c>
      <c r="H2369" s="593">
        <f t="shared" si="28"/>
        <v>0</v>
      </c>
      <c r="I2369"/>
      <c r="J2369" s="681"/>
      <c r="L2369" s="831"/>
    </row>
    <row r="2370" spans="1:12" s="671" customFormat="1">
      <c r="A2370" s="623">
        <v>1600</v>
      </c>
      <c r="B2370" s="658">
        <f>INDEX(MATERIALES!$D$5:$D$1604,A2370)</f>
        <v>0</v>
      </c>
      <c r="C2370" s="591"/>
      <c r="D2370" s="592"/>
      <c r="E2370" s="677">
        <f>INDEX([2]MATERIALES!$E$5:$E$1604,A2370)</f>
        <v>0</v>
      </c>
      <c r="F2370" s="679"/>
      <c r="G2370" s="535">
        <f>INDEX([2]MATERIALES!$F$5:$F$1604,A2370)</f>
        <v>0</v>
      </c>
      <c r="H2370" s="593">
        <f t="shared" si="28"/>
        <v>0</v>
      </c>
      <c r="I2370" s="614"/>
      <c r="J2370" s="681"/>
    </row>
    <row r="2371" spans="1:12" s="671" customFormat="1">
      <c r="A2371" s="676"/>
      <c r="B2371" s="571" t="s">
        <v>1349</v>
      </c>
      <c r="C2371" s="796"/>
      <c r="D2371" s="594">
        <v>0</v>
      </c>
      <c r="E2371" s="677"/>
      <c r="F2371" s="672"/>
      <c r="G2371" s="536">
        <v>0</v>
      </c>
      <c r="H2371" s="572">
        <f>ROUND(SUM(H2362:H2369),4)</f>
        <v>0</v>
      </c>
      <c r="I2371" s="614"/>
      <c r="J2371" s="681"/>
    </row>
    <row r="2372" spans="1:12" s="671" customFormat="1">
      <c r="A2372" s="676"/>
      <c r="B2372" s="573" t="s">
        <v>494</v>
      </c>
      <c r="C2372" s="587"/>
      <c r="D2372" s="588"/>
      <c r="E2372" s="576"/>
      <c r="F2372" s="577"/>
      <c r="G2372" s="578"/>
      <c r="H2372" s="579"/>
      <c r="I2372" s="614"/>
      <c r="J2372" s="681"/>
    </row>
    <row r="2373" spans="1:12" s="671" customFormat="1">
      <c r="A2373" s="676"/>
      <c r="B2373" s="580" t="s">
        <v>1133</v>
      </c>
      <c r="C2373" s="581"/>
      <c r="D2373" s="649"/>
      <c r="E2373" s="582" t="s">
        <v>1600</v>
      </c>
      <c r="F2373" s="582" t="s">
        <v>1302</v>
      </c>
      <c r="G2373" s="582" t="s">
        <v>1596</v>
      </c>
      <c r="H2373" s="585" t="s">
        <v>1485</v>
      </c>
      <c r="I2373" s="614"/>
      <c r="J2373" s="681"/>
    </row>
    <row r="2374" spans="1:12" s="671" customFormat="1">
      <c r="A2374" s="676"/>
      <c r="B2374" s="566"/>
      <c r="C2374" s="567"/>
      <c r="D2374" s="589"/>
      <c r="E2374" s="595"/>
      <c r="F2374" s="539" t="s">
        <v>499</v>
      </c>
      <c r="G2374" s="526" t="s">
        <v>500</v>
      </c>
      <c r="H2374" s="529" t="s">
        <v>501</v>
      </c>
      <c r="I2374" s="614"/>
      <c r="J2374" s="681"/>
    </row>
    <row r="2375" spans="1:12" s="671" customFormat="1">
      <c r="A2375" s="676">
        <v>19</v>
      </c>
      <c r="B2375" s="540" t="str">
        <f>INDEX('MANO DE OBRA'!$C$41:$C$60,A2375)</f>
        <v>transporte varios</v>
      </c>
      <c r="C2375" s="521"/>
      <c r="D2375" s="541"/>
      <c r="E2375" s="645" t="s">
        <v>429</v>
      </c>
      <c r="F2375" s="542">
        <v>1</v>
      </c>
      <c r="G2375" s="542">
        <f>INDEX('MANO DE OBRA'!$F$41:$F$60,A2375)</f>
        <v>0.25</v>
      </c>
      <c r="H2375" s="543">
        <f>ROUND(F2375*G2375,3)</f>
        <v>0.25</v>
      </c>
      <c r="I2375" s="614"/>
      <c r="J2375" s="681"/>
    </row>
    <row r="2376" spans="1:12" s="671" customFormat="1">
      <c r="A2376" s="676">
        <v>20</v>
      </c>
      <c r="B2376" s="540">
        <f>INDEX('MANO DE OBRA'!$C$41:$C$60,A2376)</f>
        <v>0</v>
      </c>
      <c r="C2376" s="521"/>
      <c r="D2376" s="541"/>
      <c r="E2376" s="531">
        <f>INDEX('MANO DE OBRA'!$B$41:$B$60,A2376)</f>
        <v>0</v>
      </c>
      <c r="F2376" s="542"/>
      <c r="G2376" s="542">
        <f>INDEX('MANO DE OBRA'!$F$41:$F$60,A2376)</f>
        <v>0</v>
      </c>
      <c r="H2376" s="543">
        <f>ROUND(F2376*G2376,3)</f>
        <v>0</v>
      </c>
      <c r="I2376" s="614"/>
      <c r="J2376" s="681"/>
    </row>
    <row r="2377" spans="1:12" s="671" customFormat="1">
      <c r="A2377" s="676">
        <v>20</v>
      </c>
      <c r="B2377" s="540">
        <f>INDEX('MANO DE OBRA'!$C$41:$C$60,A2377)</f>
        <v>0</v>
      </c>
      <c r="C2377" s="521"/>
      <c r="D2377" s="541"/>
      <c r="E2377" s="531">
        <f>INDEX('MANO DE OBRA'!$B$41:$B$60,A2377)</f>
        <v>0</v>
      </c>
      <c r="F2377" s="542"/>
      <c r="G2377" s="542"/>
      <c r="H2377" s="543">
        <f>ROUND(F2377*G2377,3)</f>
        <v>0</v>
      </c>
      <c r="I2377" s="614"/>
      <c r="J2377" s="681"/>
    </row>
    <row r="2378" spans="1:12" s="671" customFormat="1">
      <c r="A2378" s="680"/>
      <c r="B2378" s="571" t="s">
        <v>1350</v>
      </c>
      <c r="C2378" s="597"/>
      <c r="D2378" s="659"/>
      <c r="E2378" s="598"/>
      <c r="F2378" s="599"/>
      <c r="G2378" s="590"/>
      <c r="H2378" s="572">
        <f>ROUND(SUM(H2375:H2377),4)</f>
        <v>0.25</v>
      </c>
      <c r="I2378" s="614"/>
      <c r="J2378" s="681"/>
    </row>
    <row r="2379" spans="1:12" s="671" customFormat="1">
      <c r="A2379" s="680"/>
      <c r="B2379" s="554"/>
      <c r="C2379" s="554"/>
      <c r="D2379" s="596"/>
      <c r="E2379" s="600" t="s">
        <v>495</v>
      </c>
      <c r="F2379" s="601"/>
      <c r="G2379" s="601"/>
      <c r="H2379" s="602">
        <f>ROUND(SUM(H2378,H2371,H2358,H2347),4)</f>
        <v>50.003</v>
      </c>
      <c r="I2379" s="614"/>
      <c r="J2379" s="681"/>
    </row>
    <row r="2380" spans="1:12" s="671" customFormat="1">
      <c r="A2380" s="680"/>
      <c r="B2380" s="554"/>
      <c r="C2380" s="554"/>
      <c r="D2380" s="596"/>
      <c r="E2380" s="603" t="s">
        <v>177</v>
      </c>
      <c r="F2380" s="604"/>
      <c r="G2380" s="660">
        <f>(FORMATO!$C$37)</f>
        <v>0.2</v>
      </c>
      <c r="H2380" s="602">
        <f>ROUND(H2379*G2380,4)</f>
        <v>10.0006</v>
      </c>
      <c r="I2380" s="614"/>
      <c r="J2380" s="681"/>
    </row>
    <row r="2381" spans="1:12" s="671" customFormat="1">
      <c r="A2381" s="680"/>
      <c r="B2381" s="554"/>
      <c r="C2381" s="554"/>
      <c r="D2381" s="596"/>
      <c r="E2381" s="603" t="s">
        <v>178</v>
      </c>
      <c r="F2381" s="604"/>
      <c r="G2381" s="605"/>
      <c r="H2381" s="606"/>
      <c r="I2381" s="614"/>
      <c r="J2381" s="681"/>
    </row>
    <row r="2382" spans="1:12" s="671" customFormat="1">
      <c r="A2382" s="680"/>
      <c r="B2382" s="554"/>
      <c r="C2382" s="554"/>
      <c r="D2382" s="596"/>
      <c r="E2382" s="603" t="s">
        <v>496</v>
      </c>
      <c r="F2382" s="607"/>
      <c r="G2382" s="607"/>
      <c r="H2382" s="606">
        <f>ROUND(SUM(H2379:H2380),4)</f>
        <v>60.003599999999999</v>
      </c>
      <c r="I2382" s="614"/>
      <c r="J2382" s="681"/>
    </row>
    <row r="2383" spans="1:12" s="671" customFormat="1" ht="16.2" thickBot="1">
      <c r="A2383" s="680"/>
      <c r="B2383" s="796" t="str">
        <f>(FORMATO!$C$8)</f>
        <v>PAJAN, AGOSTO DE 2025</v>
      </c>
      <c r="C2383" s="554"/>
      <c r="D2383" s="596"/>
      <c r="E2383" s="544" t="str">
        <f>+FORMATO!$J$18</f>
        <v>PRECIO SIN IVA</v>
      </c>
      <c r="F2383" s="545"/>
      <c r="G2383" s="545" t="s">
        <v>504</v>
      </c>
      <c r="H2383" s="613">
        <f>ROUND(H2382,2)</f>
        <v>60</v>
      </c>
      <c r="I2383" s="614"/>
      <c r="J2383" s="681"/>
    </row>
    <row r="2384" spans="1:12" s="671" customFormat="1" ht="16.2" thickTop="1">
      <c r="A2384" s="680"/>
      <c r="B2384" s="796"/>
      <c r="C2384" s="554"/>
      <c r="D2384" s="666"/>
      <c r="E2384" s="664"/>
      <c r="F2384" s="663"/>
      <c r="G2384" s="663"/>
      <c r="H2384" s="665"/>
      <c r="I2384" s="614"/>
      <c r="J2384" s="681"/>
    </row>
    <row r="2385" spans="1:10" s="671" customFormat="1">
      <c r="A2385" s="546"/>
      <c r="B2385" s="521"/>
      <c r="C2385" s="547"/>
      <c r="D2385" s="548"/>
      <c r="E2385" s="549"/>
      <c r="F2385" s="549"/>
      <c r="G2385" s="549"/>
      <c r="H2385" s="550"/>
      <c r="I2385" s="614"/>
      <c r="J2385" s="681"/>
    </row>
    <row r="2386" spans="1:10" s="671" customFormat="1">
      <c r="A2386" s="546"/>
      <c r="B2386" s="524"/>
      <c r="C2386" s="653"/>
      <c r="D2386" s="654"/>
      <c r="E2386" s="655"/>
      <c r="F2386" s="655"/>
      <c r="G2386" s="655"/>
      <c r="H2386" s="611"/>
      <c r="I2386" s="614"/>
      <c r="J2386" s="681"/>
    </row>
    <row r="2387" spans="1:10" s="632" customFormat="1">
      <c r="A2387" s="546"/>
      <c r="C2387" s="608"/>
      <c r="D2387" s="609"/>
      <c r="E2387" s="610"/>
      <c r="G2387" s="610"/>
      <c r="H2387" s="611"/>
      <c r="I2387" s="614"/>
      <c r="J2387" s="636"/>
    </row>
    <row r="2388" spans="1:10">
      <c r="A2388" s="546"/>
      <c r="B2388" s="524"/>
      <c r="C2388" s="769"/>
      <c r="D2388" s="609"/>
      <c r="E2388" s="610"/>
      <c r="F2388" s="524"/>
      <c r="G2388" s="610"/>
      <c r="H2388" s="611"/>
    </row>
    <row r="2389" spans="1:10">
      <c r="A2389" s="546"/>
      <c r="B2389" s="524"/>
      <c r="C2389" s="608"/>
      <c r="D2389" s="609"/>
      <c r="E2389" s="610"/>
      <c r="F2389" s="610"/>
      <c r="G2389" s="610"/>
      <c r="H2389" s="611"/>
    </row>
    <row r="2390" spans="1:10">
      <c r="A2390" s="546"/>
      <c r="B2390" s="524"/>
      <c r="C2390" s="608"/>
      <c r="D2390" s="609"/>
      <c r="E2390" s="610"/>
      <c r="F2390" s="610"/>
      <c r="G2390" s="610"/>
      <c r="H2390" s="611"/>
    </row>
    <row r="2391" spans="1:10">
      <c r="A2391" s="546"/>
      <c r="B2391" s="524"/>
      <c r="C2391" s="608"/>
      <c r="D2391" s="609"/>
      <c r="E2391" s="610"/>
      <c r="F2391" s="610"/>
      <c r="G2391" s="610"/>
      <c r="H2391" s="611"/>
    </row>
    <row r="2392" spans="1:10">
      <c r="A2392" s="546"/>
      <c r="B2392" s="524"/>
      <c r="C2392" s="608"/>
      <c r="D2392" s="609"/>
      <c r="E2392" s="610"/>
      <c r="F2392" s="610"/>
      <c r="G2392" s="610"/>
      <c r="H2392" s="611"/>
    </row>
    <row r="2393" spans="1:10">
      <c r="A2393" s="546"/>
      <c r="B2393" s="630"/>
      <c r="C2393" s="630"/>
      <c r="D2393" s="772"/>
      <c r="E2393" s="772"/>
      <c r="F2393" s="772"/>
      <c r="G2393" s="630"/>
      <c r="H2393" s="630"/>
    </row>
    <row r="2394" spans="1:10">
      <c r="A2394" s="546"/>
      <c r="B2394" s="870"/>
      <c r="C2394" s="870"/>
      <c r="D2394" s="870"/>
      <c r="E2394" s="870"/>
      <c r="F2394" s="870"/>
      <c r="G2394" s="870"/>
      <c r="H2394" s="870"/>
    </row>
    <row r="2395" spans="1:10">
      <c r="B2395" s="886"/>
      <c r="C2395" s="886"/>
      <c r="D2395" s="886"/>
      <c r="E2395" s="886"/>
      <c r="F2395" s="886"/>
      <c r="G2395" s="886"/>
      <c r="H2395" s="886"/>
    </row>
  </sheetData>
  <mergeCells count="309">
    <mergeCell ref="J2309:M2309"/>
    <mergeCell ref="B2276:H2276"/>
    <mergeCell ref="C2278:G2278"/>
    <mergeCell ref="C2279:G2279"/>
    <mergeCell ref="C2280:G2280"/>
    <mergeCell ref="C2282:F2282"/>
    <mergeCell ref="C2283:F2283"/>
    <mergeCell ref="C2285:H2285"/>
    <mergeCell ref="J2303:L2303"/>
    <mergeCell ref="C606:H606"/>
    <mergeCell ref="B656:H656"/>
    <mergeCell ref="B891:H891"/>
    <mergeCell ref="B1242:H1242"/>
    <mergeCell ref="B478:H478"/>
    <mergeCell ref="C480:G480"/>
    <mergeCell ref="C481:G481"/>
    <mergeCell ref="C482:G482"/>
    <mergeCell ref="C484:F484"/>
    <mergeCell ref="C485:F485"/>
    <mergeCell ref="C487:H487"/>
    <mergeCell ref="C778:G778"/>
    <mergeCell ref="C658:G658"/>
    <mergeCell ref="C659:G659"/>
    <mergeCell ref="C660:G660"/>
    <mergeCell ref="C662:F662"/>
    <mergeCell ref="C663:F663"/>
    <mergeCell ref="C665:H665"/>
    <mergeCell ref="C1008:G1008"/>
    <mergeCell ref="C1007:G1007"/>
    <mergeCell ref="C1187:G1187"/>
    <mergeCell ref="C1188:G1188"/>
    <mergeCell ref="C1190:F1190"/>
    <mergeCell ref="C725:H725"/>
    <mergeCell ref="J2015:L2015"/>
    <mergeCell ref="J2021:M2021"/>
    <mergeCell ref="B60:H60"/>
    <mergeCell ref="C62:G62"/>
    <mergeCell ref="C63:G63"/>
    <mergeCell ref="C64:G64"/>
    <mergeCell ref="C66:F66"/>
    <mergeCell ref="C67:F67"/>
    <mergeCell ref="C69:H69"/>
    <mergeCell ref="J1952:L1952"/>
    <mergeCell ref="J1958:M1958"/>
    <mergeCell ref="J1963:L1963"/>
    <mergeCell ref="B1986:H1986"/>
    <mergeCell ref="C1988:G1988"/>
    <mergeCell ref="C1989:G1989"/>
    <mergeCell ref="C1990:G1990"/>
    <mergeCell ref="C1992:F1992"/>
    <mergeCell ref="C1993:F1993"/>
    <mergeCell ref="B120:H120"/>
    <mergeCell ref="C122:G122"/>
    <mergeCell ref="C123:G123"/>
    <mergeCell ref="C124:G124"/>
    <mergeCell ref="C126:F126"/>
    <mergeCell ref="C127:F127"/>
    <mergeCell ref="C129:H129"/>
    <mergeCell ref="B240:H240"/>
    <mergeCell ref="C242:G242"/>
    <mergeCell ref="B359:H359"/>
    <mergeCell ref="C361:G361"/>
    <mergeCell ref="C362:G362"/>
    <mergeCell ref="C363:G363"/>
    <mergeCell ref="C365:F365"/>
    <mergeCell ref="C366:F366"/>
    <mergeCell ref="B298:H298"/>
    <mergeCell ref="C300:G300"/>
    <mergeCell ref="C301:G301"/>
    <mergeCell ref="C302:G302"/>
    <mergeCell ref="C304:F304"/>
    <mergeCell ref="C305:F305"/>
    <mergeCell ref="C307:H307"/>
    <mergeCell ref="C420:G420"/>
    <mergeCell ref="C368:H368"/>
    <mergeCell ref="C421:G421"/>
    <mergeCell ref="C720:G720"/>
    <mergeCell ref="C601:G601"/>
    <mergeCell ref="C603:F603"/>
    <mergeCell ref="B538:H538"/>
    <mergeCell ref="B1297:H1297"/>
    <mergeCell ref="C1126:G1126"/>
    <mergeCell ref="C1127:G1127"/>
    <mergeCell ref="C1128:G1128"/>
    <mergeCell ref="C1130:F1130"/>
    <mergeCell ref="C1131:F1131"/>
    <mergeCell ref="C1133:H1133"/>
    <mergeCell ref="C1010:F1010"/>
    <mergeCell ref="B1064:H1064"/>
    <mergeCell ref="C1066:G1066"/>
    <mergeCell ref="C1067:G1067"/>
    <mergeCell ref="C1068:G1068"/>
    <mergeCell ref="C1070:F1070"/>
    <mergeCell ref="C1071:F1071"/>
    <mergeCell ref="C1073:H1073"/>
    <mergeCell ref="C1186:G1186"/>
    <mergeCell ref="C604:F604"/>
    <mergeCell ref="B716:H716"/>
    <mergeCell ref="C718:G718"/>
    <mergeCell ref="C719:G719"/>
    <mergeCell ref="B1356:H1356"/>
    <mergeCell ref="C1358:G1358"/>
    <mergeCell ref="C1359:G1359"/>
    <mergeCell ref="C1360:G1360"/>
    <mergeCell ref="C1244:G1244"/>
    <mergeCell ref="C1245:G1245"/>
    <mergeCell ref="C722:F722"/>
    <mergeCell ref="C723:F723"/>
    <mergeCell ref="B776:H776"/>
    <mergeCell ref="C1246:G1246"/>
    <mergeCell ref="C1248:F1248"/>
    <mergeCell ref="C1249:F1249"/>
    <mergeCell ref="B1004:H1004"/>
    <mergeCell ref="C1006:G1006"/>
    <mergeCell ref="C785:H785"/>
    <mergeCell ref="B1184:H1184"/>
    <mergeCell ref="C1191:F1191"/>
    <mergeCell ref="C1193:H1193"/>
    <mergeCell ref="C1303:F1303"/>
    <mergeCell ref="C1304:F1304"/>
    <mergeCell ref="C1306:H1306"/>
    <mergeCell ref="C4:G4"/>
    <mergeCell ref="C5:G5"/>
    <mergeCell ref="C6:G6"/>
    <mergeCell ref="C8:F8"/>
    <mergeCell ref="C9:F9"/>
    <mergeCell ref="C11:H11"/>
    <mergeCell ref="B597:H597"/>
    <mergeCell ref="C599:G599"/>
    <mergeCell ref="C600:G600"/>
    <mergeCell ref="C422:G422"/>
    <mergeCell ref="C424:F424"/>
    <mergeCell ref="B180:H180"/>
    <mergeCell ref="C182:G182"/>
    <mergeCell ref="C183:G183"/>
    <mergeCell ref="C184:G184"/>
    <mergeCell ref="C186:F186"/>
    <mergeCell ref="C187:F187"/>
    <mergeCell ref="C189:H189"/>
    <mergeCell ref="C243:G243"/>
    <mergeCell ref="C244:G244"/>
    <mergeCell ref="C246:F246"/>
    <mergeCell ref="C247:F247"/>
    <mergeCell ref="C249:H249"/>
    <mergeCell ref="B418:H418"/>
    <mergeCell ref="B2395:H2395"/>
    <mergeCell ref="B2394:H2394"/>
    <mergeCell ref="C900:H900"/>
    <mergeCell ref="C425:F425"/>
    <mergeCell ref="C427:H427"/>
    <mergeCell ref="B1274:D1274"/>
    <mergeCell ref="C893:G893"/>
    <mergeCell ref="C894:G894"/>
    <mergeCell ref="C895:G895"/>
    <mergeCell ref="C897:F897"/>
    <mergeCell ref="C1251:H1251"/>
    <mergeCell ref="C540:G540"/>
    <mergeCell ref="C541:G541"/>
    <mergeCell ref="C542:G542"/>
    <mergeCell ref="C544:F544"/>
    <mergeCell ref="C545:F545"/>
    <mergeCell ref="C547:H547"/>
    <mergeCell ref="C898:F898"/>
    <mergeCell ref="C779:G779"/>
    <mergeCell ref="C780:G780"/>
    <mergeCell ref="C782:F782"/>
    <mergeCell ref="C783:F783"/>
    <mergeCell ref="B923:D923"/>
    <mergeCell ref="B1124:H1124"/>
    <mergeCell ref="B1531:H1531"/>
    <mergeCell ref="C1533:G1533"/>
    <mergeCell ref="C1534:G1534"/>
    <mergeCell ref="C1535:G1535"/>
    <mergeCell ref="C1299:G1299"/>
    <mergeCell ref="C1300:G1300"/>
    <mergeCell ref="C1301:G1301"/>
    <mergeCell ref="C1537:F1537"/>
    <mergeCell ref="C1362:F1362"/>
    <mergeCell ref="C1538:F1538"/>
    <mergeCell ref="C1363:F1363"/>
    <mergeCell ref="C1365:H1365"/>
    <mergeCell ref="C1709:F1709"/>
    <mergeCell ref="C1711:H1711"/>
    <mergeCell ref="B1586:H1586"/>
    <mergeCell ref="C1588:G1588"/>
    <mergeCell ref="C1589:G1589"/>
    <mergeCell ref="C1590:G1590"/>
    <mergeCell ref="C1592:F1592"/>
    <mergeCell ref="C1593:F1593"/>
    <mergeCell ref="C1595:H1595"/>
    <mergeCell ref="C1654:F1654"/>
    <mergeCell ref="C1656:H1656"/>
    <mergeCell ref="B1679:D1679"/>
    <mergeCell ref="C1649:G1649"/>
    <mergeCell ref="C1650:G1650"/>
    <mergeCell ref="C1651:G1651"/>
    <mergeCell ref="C1653:F1653"/>
    <mergeCell ref="B1702:H1702"/>
    <mergeCell ref="C1704:G1704"/>
    <mergeCell ref="C1705:G1705"/>
    <mergeCell ref="C1706:G1706"/>
    <mergeCell ref="C1708:F1708"/>
    <mergeCell ref="B1755:H1755"/>
    <mergeCell ref="C1757:G1757"/>
    <mergeCell ref="C1758:G1758"/>
    <mergeCell ref="C1995:H1995"/>
    <mergeCell ref="C1816:F1816"/>
    <mergeCell ref="C1011:F1011"/>
    <mergeCell ref="C1013:H1013"/>
    <mergeCell ref="B834:H834"/>
    <mergeCell ref="C836:G836"/>
    <mergeCell ref="C837:G837"/>
    <mergeCell ref="C838:G838"/>
    <mergeCell ref="C840:F840"/>
    <mergeCell ref="C841:F841"/>
    <mergeCell ref="C843:H843"/>
    <mergeCell ref="B948:H948"/>
    <mergeCell ref="C950:G950"/>
    <mergeCell ref="C951:G951"/>
    <mergeCell ref="C952:G952"/>
    <mergeCell ref="C954:F954"/>
    <mergeCell ref="C955:F955"/>
    <mergeCell ref="C957:H957"/>
    <mergeCell ref="C1540:H1540"/>
    <mergeCell ref="B1563:D1563"/>
    <mergeCell ref="B1647:H1647"/>
    <mergeCell ref="C1817:F1817"/>
    <mergeCell ref="C1819:H1819"/>
    <mergeCell ref="B1414:H1414"/>
    <mergeCell ref="C1416:G1416"/>
    <mergeCell ref="C1417:G1417"/>
    <mergeCell ref="C1418:G1418"/>
    <mergeCell ref="C1420:F1420"/>
    <mergeCell ref="C1421:F1421"/>
    <mergeCell ref="C1423:H1423"/>
    <mergeCell ref="B1474:H1474"/>
    <mergeCell ref="C1476:G1476"/>
    <mergeCell ref="C1477:G1477"/>
    <mergeCell ref="C1478:G1478"/>
    <mergeCell ref="C1480:F1480"/>
    <mergeCell ref="C1481:F1481"/>
    <mergeCell ref="C1483:H1483"/>
    <mergeCell ref="C1759:G1759"/>
    <mergeCell ref="C1761:F1761"/>
    <mergeCell ref="C1762:F1762"/>
    <mergeCell ref="C1764:H1764"/>
    <mergeCell ref="B1810:H1810"/>
    <mergeCell ref="C1812:G1812"/>
    <mergeCell ref="C1813:G1813"/>
    <mergeCell ref="C1814:G1814"/>
    <mergeCell ref="C1926:G1926"/>
    <mergeCell ref="C1927:G1927"/>
    <mergeCell ref="C1929:F1929"/>
    <mergeCell ref="C1930:F1930"/>
    <mergeCell ref="C1932:H1932"/>
    <mergeCell ref="B1867:H1867"/>
    <mergeCell ref="C1869:G1869"/>
    <mergeCell ref="C1870:G1870"/>
    <mergeCell ref="C1871:G1871"/>
    <mergeCell ref="C1873:F1873"/>
    <mergeCell ref="C1874:F1874"/>
    <mergeCell ref="C1876:H1876"/>
    <mergeCell ref="B1923:H1923"/>
    <mergeCell ref="C1925:G1925"/>
    <mergeCell ref="B2044:H2044"/>
    <mergeCell ref="C2046:G2046"/>
    <mergeCell ref="C2047:G2047"/>
    <mergeCell ref="C2048:G2048"/>
    <mergeCell ref="C2050:F2050"/>
    <mergeCell ref="C2051:F2051"/>
    <mergeCell ref="C2053:H2053"/>
    <mergeCell ref="J2073:L2073"/>
    <mergeCell ref="J2079:M2079"/>
    <mergeCell ref="B2102:H2102"/>
    <mergeCell ref="C2104:G2104"/>
    <mergeCell ref="C2105:G2105"/>
    <mergeCell ref="C2106:G2106"/>
    <mergeCell ref="C2108:F2108"/>
    <mergeCell ref="C2109:F2109"/>
    <mergeCell ref="C2111:H2111"/>
    <mergeCell ref="J2131:L2131"/>
    <mergeCell ref="J2137:M2137"/>
    <mergeCell ref="B2160:H2160"/>
    <mergeCell ref="C2162:G2162"/>
    <mergeCell ref="C2163:G2163"/>
    <mergeCell ref="C2164:G2164"/>
    <mergeCell ref="C2166:F2166"/>
    <mergeCell ref="C2167:F2167"/>
    <mergeCell ref="C2169:H2169"/>
    <mergeCell ref="J2189:L2189"/>
    <mergeCell ref="J2195:M2195"/>
    <mergeCell ref="B2218:H2218"/>
    <mergeCell ref="C2220:G2220"/>
    <mergeCell ref="C2221:G2221"/>
    <mergeCell ref="C2222:G2222"/>
    <mergeCell ref="C2224:F2224"/>
    <mergeCell ref="C2225:F2225"/>
    <mergeCell ref="C2227:H2227"/>
    <mergeCell ref="J2247:L2247"/>
    <mergeCell ref="J2253:M2253"/>
    <mergeCell ref="B2330:H2330"/>
    <mergeCell ref="C2332:G2332"/>
    <mergeCell ref="C2333:G2333"/>
    <mergeCell ref="C2334:G2334"/>
    <mergeCell ref="C2336:F2336"/>
    <mergeCell ref="C2337:F2337"/>
    <mergeCell ref="C2339:H2339"/>
    <mergeCell ref="J2359:L2359"/>
    <mergeCell ref="J2365:M2365"/>
  </mergeCells>
  <phoneticPr fontId="0" type="noConversion"/>
  <printOptions horizontalCentered="1"/>
  <pageMargins left="0.70866141732283472" right="0.19685039370078741" top="0.55118110236220474" bottom="0.43307086614173229" header="0" footer="0"/>
  <pageSetup paperSize="9" scale="48" orientation="portrait" r:id="rId1"/>
  <headerFooter alignWithMargins="0">
    <oddHeader>&amp;C</oddHeader>
  </headerFooter>
  <rowBreaks count="25" manualBreakCount="25">
    <brk id="59" min="1" max="7" man="1"/>
    <brk id="119" min="1" max="7" man="1"/>
    <brk id="239" min="1" max="7" man="1"/>
    <brk id="358" min="1" max="7" man="1"/>
    <brk id="477" min="1" max="7" man="1"/>
    <brk id="596" min="1" max="7" man="1"/>
    <brk id="655" min="1" max="7" man="1"/>
    <brk id="715" min="1" max="7" man="1"/>
    <brk id="776" min="1" max="7" man="1"/>
    <brk id="418" min="1" max="7" man="1"/>
    <brk id="891" min="1" max="7" man="1"/>
    <brk id="1004" min="1" max="7" man="1"/>
    <brk id="1124" min="1" max="7" man="1"/>
    <brk id="1183" min="1" max="7" man="1"/>
    <brk id="1241" min="1" max="7" man="1"/>
    <brk id="1356" min="1" max="7" man="1"/>
    <brk id="1413" min="1" max="7" man="1"/>
    <brk id="1530" min="1" max="7" man="1"/>
    <brk id="1647" min="1" max="7" man="1"/>
    <brk id="1754" min="1" max="7" man="1"/>
    <brk id="1866" min="1" max="7" man="1"/>
    <brk id="1986" min="1" max="7" man="1"/>
    <brk id="2102" min="1" max="7" man="1"/>
    <brk id="2218" min="1" max="7" man="1"/>
    <brk id="2330" min="1" max="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6"/>
  <dimension ref="A3:O507"/>
  <sheetViews>
    <sheetView view="pageBreakPreview" topLeftCell="A417" zoomScale="82" zoomScaleNormal="115" zoomScaleSheetLayoutView="82" workbookViewId="0">
      <selection activeCell="E440" sqref="E440"/>
    </sheetView>
  </sheetViews>
  <sheetFormatPr baseColWidth="10" defaultColWidth="11.44140625" defaultRowHeight="11.4"/>
  <cols>
    <col min="1" max="1" width="24" style="682" customWidth="1"/>
    <col min="2" max="2" width="11.44140625" style="682"/>
    <col min="3" max="3" width="12.5546875" style="682" customWidth="1"/>
    <col min="4" max="6" width="11.44140625" style="682"/>
    <col min="7" max="7" width="6" style="682" customWidth="1"/>
    <col min="8" max="8" width="31.88671875" style="682" customWidth="1"/>
    <col min="9" max="9" width="11.44140625" style="682"/>
    <col min="10" max="10" width="13.44140625" style="682" bestFit="1" customWidth="1"/>
    <col min="11" max="11" width="19.44140625" style="682" bestFit="1" customWidth="1"/>
    <col min="12" max="16384" width="11.44140625" style="682"/>
  </cols>
  <sheetData>
    <row r="3" spans="1:8" ht="33.75" customHeight="1">
      <c r="A3" s="909" t="s">
        <v>1807</v>
      </c>
      <c r="B3" s="909"/>
      <c r="C3" s="909"/>
      <c r="D3" s="909"/>
      <c r="E3" s="909"/>
      <c r="F3" s="909"/>
      <c r="G3" s="909"/>
    </row>
    <row r="4" spans="1:8" s="696" customFormat="1">
      <c r="A4" s="704"/>
      <c r="B4" s="704"/>
      <c r="C4" s="704"/>
      <c r="D4" s="704"/>
      <c r="E4" s="704"/>
      <c r="F4" s="704"/>
      <c r="G4" s="704"/>
    </row>
    <row r="5" spans="1:8" s="696" customFormat="1" ht="31.5" customHeight="1">
      <c r="A5" s="908" t="str">
        <f>+PRESUPUESTO!B13</f>
        <v>COMPAÑÍA DE BOMBERO DE CASCOL</v>
      </c>
      <c r="B5" s="908"/>
      <c r="C5" s="908"/>
      <c r="D5" s="908"/>
      <c r="E5" s="908"/>
      <c r="F5" s="908"/>
      <c r="G5" s="704"/>
    </row>
    <row r="6" spans="1:8" ht="12">
      <c r="A6" s="683"/>
      <c r="B6" s="683"/>
      <c r="C6" s="683"/>
      <c r="D6" s="683"/>
      <c r="E6" s="683"/>
      <c r="F6" s="684"/>
    </row>
    <row r="10" spans="1:8" ht="12">
      <c r="A10" s="683"/>
      <c r="B10" s="683"/>
      <c r="C10" s="683"/>
      <c r="D10" s="683"/>
      <c r="E10" s="683"/>
      <c r="F10" s="684"/>
    </row>
    <row r="11" spans="1:8" ht="42" customHeight="1">
      <c r="A11" s="685"/>
      <c r="B11" s="888" t="str">
        <f>+PRESUPUESTO!B8</f>
        <v>MANTENIMIENTO INTEGRAL DE LA COMPAÑIA DE CUERPO DE BOMBERO CASCOL PERTENECIENTE AL CANTON PAJAN</v>
      </c>
      <c r="C11" s="889"/>
      <c r="D11" s="889"/>
      <c r="E11" s="889"/>
      <c r="F11" s="890"/>
    </row>
    <row r="12" spans="1:8" ht="12">
      <c r="A12" s="698">
        <f>+PRESUPUESTO!A14</f>
        <v>1</v>
      </c>
      <c r="B12" s="891" t="str">
        <f>+PRESUPUESTO!B14</f>
        <v>DEMOLICION DE ESCTRUCTURAS DE HORMIGON</v>
      </c>
      <c r="C12" s="892"/>
      <c r="D12" s="892"/>
      <c r="E12" s="892"/>
      <c r="F12" s="893"/>
    </row>
    <row r="13" spans="1:8" ht="12">
      <c r="A13" s="686" t="s">
        <v>1638</v>
      </c>
      <c r="B13" s="687"/>
      <c r="C13" s="894" t="s">
        <v>1639</v>
      </c>
      <c r="D13" s="894"/>
      <c r="E13" s="894"/>
      <c r="F13" s="895" t="s">
        <v>480</v>
      </c>
      <c r="H13" s="751">
        <f>+PRESUPUESTO!D14</f>
        <v>14.1</v>
      </c>
    </row>
    <row r="14" spans="1:8" ht="12">
      <c r="A14" s="686"/>
      <c r="B14" s="687" t="s">
        <v>1753</v>
      </c>
      <c r="C14" s="698" t="s">
        <v>499</v>
      </c>
      <c r="D14" s="698" t="s">
        <v>500</v>
      </c>
      <c r="E14" s="699"/>
      <c r="F14" s="896"/>
    </row>
    <row r="15" spans="1:8" ht="12">
      <c r="A15" s="897" t="s">
        <v>1834</v>
      </c>
      <c r="B15" s="898"/>
      <c r="C15" s="898"/>
      <c r="D15" s="898"/>
      <c r="E15" s="899"/>
      <c r="F15" s="662"/>
    </row>
    <row r="16" spans="1:8" ht="22.8">
      <c r="A16" s="694" t="s">
        <v>1935</v>
      </c>
      <c r="B16" s="786"/>
      <c r="C16" s="787">
        <v>4.5</v>
      </c>
      <c r="D16" s="787">
        <v>2.8</v>
      </c>
      <c r="E16" s="787"/>
      <c r="F16" s="662">
        <f>+C16*D16</f>
        <v>12.6</v>
      </c>
    </row>
    <row r="17" spans="1:8" ht="12">
      <c r="A17" s="897" t="s">
        <v>1816</v>
      </c>
      <c r="B17" s="898"/>
      <c r="C17" s="898"/>
      <c r="D17" s="898"/>
      <c r="E17" s="899"/>
      <c r="F17" s="662"/>
    </row>
    <row r="18" spans="1:8" ht="12">
      <c r="A18" s="688" t="s">
        <v>1936</v>
      </c>
      <c r="B18" s="766"/>
      <c r="C18" s="661">
        <v>0.6</v>
      </c>
      <c r="D18" s="661">
        <v>2.5</v>
      </c>
      <c r="E18" s="661"/>
      <c r="F18" s="662">
        <f>+C18*D18</f>
        <v>1.5</v>
      </c>
    </row>
    <row r="19" spans="1:8" ht="12">
      <c r="A19" s="689"/>
      <c r="B19" s="690"/>
      <c r="C19" s="691"/>
      <c r="D19" s="691"/>
      <c r="E19" s="691"/>
      <c r="F19" s="697">
        <f>ROUND(SUM(F16:F18),2)</f>
        <v>14.1</v>
      </c>
      <c r="G19" s="693" t="str">
        <f>+PRESUPUESTO!C14</f>
        <v>M2</v>
      </c>
    </row>
    <row r="23" spans="1:8" ht="12">
      <c r="A23" s="683"/>
      <c r="B23" s="683"/>
      <c r="C23" s="683"/>
      <c r="D23" s="683"/>
      <c r="E23" s="683"/>
      <c r="F23" s="684"/>
    </row>
    <row r="24" spans="1:8" ht="42" customHeight="1">
      <c r="A24" s="685"/>
      <c r="B24" s="888" t="str">
        <f>+B11</f>
        <v>MANTENIMIENTO INTEGRAL DE LA COMPAÑIA DE CUERPO DE BOMBERO CASCOL PERTENECIENTE AL CANTON PAJAN</v>
      </c>
      <c r="C24" s="889"/>
      <c r="D24" s="889"/>
      <c r="E24" s="889"/>
      <c r="F24" s="890"/>
    </row>
    <row r="25" spans="1:8" ht="12">
      <c r="A25" s="698">
        <f>+PRESUPUESTO!A15</f>
        <v>2</v>
      </c>
      <c r="B25" s="891" t="str">
        <f>+PRESUPUESTO!B15</f>
        <v>HORMIGÓN SIMPLE PARA CONTRAPISO DE ESP. = 5 CM F´C = 210 KG/CM3</v>
      </c>
      <c r="C25" s="892"/>
      <c r="D25" s="892"/>
      <c r="E25" s="892"/>
      <c r="F25" s="893"/>
    </row>
    <row r="26" spans="1:8" ht="12">
      <c r="A26" s="686" t="s">
        <v>1638</v>
      </c>
      <c r="B26" s="687"/>
      <c r="C26" s="894" t="s">
        <v>1639</v>
      </c>
      <c r="D26" s="894"/>
      <c r="E26" s="894"/>
      <c r="F26" s="895" t="s">
        <v>480</v>
      </c>
      <c r="H26" s="751">
        <f>+PRESUPUESTO!D45</f>
        <v>19</v>
      </c>
    </row>
    <row r="27" spans="1:8" ht="12">
      <c r="A27" s="686"/>
      <c r="B27" s="687" t="s">
        <v>1753</v>
      </c>
      <c r="C27" s="698" t="s">
        <v>499</v>
      </c>
      <c r="D27" s="698" t="s">
        <v>500</v>
      </c>
      <c r="E27" s="699"/>
      <c r="F27" s="896"/>
    </row>
    <row r="28" spans="1:8" ht="12">
      <c r="A28" s="900" t="s">
        <v>1834</v>
      </c>
      <c r="B28" s="901"/>
      <c r="C28" s="901"/>
      <c r="D28" s="901"/>
      <c r="E28" s="902"/>
      <c r="F28" s="819"/>
    </row>
    <row r="29" spans="1:8" ht="12">
      <c r="A29" s="694" t="s">
        <v>1834</v>
      </c>
      <c r="B29" s="786"/>
      <c r="C29" s="787">
        <v>4.75</v>
      </c>
      <c r="D29" s="787">
        <v>4.4000000000000004</v>
      </c>
      <c r="E29" s="787"/>
      <c r="F29" s="662">
        <f>+C29*D29</f>
        <v>20.900000000000002</v>
      </c>
    </row>
    <row r="30" spans="1:8" ht="12">
      <c r="A30" s="897" t="s">
        <v>1833</v>
      </c>
      <c r="B30" s="898"/>
      <c r="C30" s="898"/>
      <c r="D30" s="898"/>
      <c r="E30" s="899"/>
      <c r="F30" s="662"/>
    </row>
    <row r="31" spans="1:8" ht="12">
      <c r="A31" s="694" t="s">
        <v>1812</v>
      </c>
      <c r="B31" s="791"/>
      <c r="C31" s="787">
        <v>2.8</v>
      </c>
      <c r="D31" s="787">
        <v>1.5</v>
      </c>
      <c r="E31" s="787"/>
      <c r="F31" s="662">
        <f>+C31*D31</f>
        <v>4.1999999999999993</v>
      </c>
    </row>
    <row r="32" spans="1:8" ht="12">
      <c r="A32" s="897" t="s">
        <v>1816</v>
      </c>
      <c r="B32" s="898"/>
      <c r="C32" s="898"/>
      <c r="D32" s="898"/>
      <c r="E32" s="899"/>
      <c r="F32" s="662"/>
    </row>
    <row r="33" spans="1:8" ht="12">
      <c r="A33" s="694" t="s">
        <v>1816</v>
      </c>
      <c r="B33" s="791"/>
      <c r="C33" s="787">
        <v>4.8499999999999996</v>
      </c>
      <c r="D33" s="787">
        <v>4.4000000000000004</v>
      </c>
      <c r="E33" s="787"/>
      <c r="F33" s="662">
        <f>+C33*D33</f>
        <v>21.34</v>
      </c>
    </row>
    <row r="34" spans="1:8" ht="12">
      <c r="A34" s="906" t="s">
        <v>1844</v>
      </c>
      <c r="B34" s="906"/>
      <c r="C34" s="906"/>
      <c r="D34" s="906"/>
      <c r="E34" s="906"/>
      <c r="F34" s="662"/>
    </row>
    <row r="35" spans="1:8" ht="12">
      <c r="A35" s="688" t="s">
        <v>1812</v>
      </c>
      <c r="B35" s="766"/>
      <c r="C35" s="661">
        <v>1.5</v>
      </c>
      <c r="D35" s="661">
        <v>1.5</v>
      </c>
      <c r="E35" s="661"/>
      <c r="F35" s="662">
        <f>+C35*D35</f>
        <v>2.25</v>
      </c>
    </row>
    <row r="36" spans="1:8" ht="12">
      <c r="A36" s="688"/>
      <c r="B36" s="766"/>
      <c r="C36" s="661"/>
      <c r="D36" s="661"/>
      <c r="E36" s="661"/>
      <c r="F36" s="662"/>
    </row>
    <row r="37" spans="1:8" ht="12">
      <c r="A37" s="689"/>
      <c r="B37" s="690"/>
      <c r="C37" s="691"/>
      <c r="D37" s="691"/>
      <c r="E37" s="691"/>
      <c r="F37" s="692">
        <f>ROUND(SUM(F29:F36),2)</f>
        <v>48.69</v>
      </c>
      <c r="G37" s="693" t="str">
        <f>+PRESUPUESTO!C15</f>
        <v>M2</v>
      </c>
    </row>
    <row r="41" spans="1:8" ht="12">
      <c r="A41" s="683"/>
      <c r="B41" s="683"/>
      <c r="C41" s="683"/>
      <c r="D41" s="683"/>
      <c r="E41" s="683"/>
      <c r="F41" s="684"/>
    </row>
    <row r="42" spans="1:8" ht="42" customHeight="1">
      <c r="A42" s="685"/>
      <c r="B42" s="888" t="str">
        <f>+B11</f>
        <v>MANTENIMIENTO INTEGRAL DE LA COMPAÑIA DE CUERPO DE BOMBERO CASCOL PERTENECIENTE AL CANTON PAJAN</v>
      </c>
      <c r="C42" s="889"/>
      <c r="D42" s="889"/>
      <c r="E42" s="889"/>
      <c r="F42" s="890"/>
    </row>
    <row r="43" spans="1:8" ht="12">
      <c r="A43" s="698">
        <f>+PRESUPUESTO!A16</f>
        <v>3</v>
      </c>
      <c r="B43" s="891" t="str">
        <f>+PRESUPUESTO!B16</f>
        <v xml:space="preserve">REMOCION DE CERAMICA EXISTENTE EN PISOS Y PAREDES  </v>
      </c>
      <c r="C43" s="892"/>
      <c r="D43" s="892"/>
      <c r="E43" s="892"/>
      <c r="F43" s="893"/>
    </row>
    <row r="44" spans="1:8" ht="12">
      <c r="A44" s="686" t="s">
        <v>1638</v>
      </c>
      <c r="B44" s="687"/>
      <c r="C44" s="894" t="s">
        <v>1639</v>
      </c>
      <c r="D44" s="894"/>
      <c r="E44" s="894"/>
      <c r="F44" s="895" t="s">
        <v>480</v>
      </c>
      <c r="H44" s="751" t="e">
        <f>+PRESUPUESTO!#REF!</f>
        <v>#REF!</v>
      </c>
    </row>
    <row r="45" spans="1:8" ht="12">
      <c r="A45" s="686"/>
      <c r="B45" s="687" t="s">
        <v>1753</v>
      </c>
      <c r="C45" s="698"/>
      <c r="D45" s="698" t="s">
        <v>476</v>
      </c>
      <c r="E45" s="699"/>
      <c r="F45" s="896"/>
    </row>
    <row r="46" spans="1:8" ht="12">
      <c r="A46" s="694" t="s">
        <v>1835</v>
      </c>
      <c r="B46" s="786"/>
      <c r="C46" s="787"/>
      <c r="D46" s="787">
        <v>1</v>
      </c>
      <c r="E46" s="787"/>
      <c r="F46" s="662">
        <f>+D46</f>
        <v>1</v>
      </c>
    </row>
    <row r="47" spans="1:8" ht="12">
      <c r="A47" s="694"/>
      <c r="B47" s="786"/>
      <c r="C47" s="787"/>
      <c r="D47" s="787"/>
      <c r="E47" s="787"/>
      <c r="F47" s="662"/>
    </row>
    <row r="48" spans="1:8" ht="12">
      <c r="A48" s="688"/>
      <c r="B48" s="766"/>
      <c r="C48" s="661"/>
      <c r="D48" s="661"/>
      <c r="E48" s="661"/>
      <c r="F48" s="662"/>
    </row>
    <row r="49" spans="1:15" ht="12">
      <c r="A49" s="689"/>
      <c r="B49" s="690"/>
      <c r="C49" s="691"/>
      <c r="D49" s="691"/>
      <c r="E49" s="691"/>
      <c r="F49" s="692">
        <f>+ROUND(SUM(F46:F48),2)</f>
        <v>1</v>
      </c>
      <c r="G49" s="693" t="str">
        <f>+PRESUPUESTO!C16</f>
        <v>U</v>
      </c>
      <c r="O49" s="695"/>
    </row>
    <row r="53" spans="1:15" ht="12">
      <c r="A53" s="683"/>
      <c r="B53" s="683"/>
      <c r="C53" s="683"/>
      <c r="D53" s="683"/>
      <c r="E53" s="683"/>
      <c r="F53" s="684"/>
    </row>
    <row r="54" spans="1:15" ht="42" customHeight="1">
      <c r="A54" s="685"/>
      <c r="B54" s="888" t="str">
        <f>+B42</f>
        <v>MANTENIMIENTO INTEGRAL DE LA COMPAÑIA DE CUERPO DE BOMBERO CASCOL PERTENECIENTE AL CANTON PAJAN</v>
      </c>
      <c r="C54" s="889"/>
      <c r="D54" s="889"/>
      <c r="E54" s="889"/>
      <c r="F54" s="890"/>
    </row>
    <row r="55" spans="1:15" ht="12">
      <c r="A55" s="698">
        <f>+PRESUPUESTO!A17</f>
        <v>4</v>
      </c>
      <c r="B55" s="891" t="str">
        <f>+PRESUPUESTO!B17</f>
        <v xml:space="preserve">ENLUCIDO  EXTERIOR .E= 2,0 CM </v>
      </c>
      <c r="C55" s="892"/>
      <c r="D55" s="892"/>
      <c r="E55" s="892"/>
      <c r="F55" s="893"/>
    </row>
    <row r="56" spans="1:15" ht="12">
      <c r="A56" s="686" t="s">
        <v>1638</v>
      </c>
      <c r="B56" s="687"/>
      <c r="C56" s="894" t="s">
        <v>1639</v>
      </c>
      <c r="D56" s="894"/>
      <c r="E56" s="894"/>
      <c r="F56" s="895" t="s">
        <v>480</v>
      </c>
      <c r="H56" s="751" t="e">
        <f>+PRESUPUESTO!#REF!</f>
        <v>#REF!</v>
      </c>
    </row>
    <row r="57" spans="1:15" ht="12">
      <c r="A57" s="686"/>
      <c r="B57" s="687" t="s">
        <v>1753</v>
      </c>
      <c r="C57" s="698" t="s">
        <v>499</v>
      </c>
      <c r="D57" s="698" t="s">
        <v>500</v>
      </c>
      <c r="E57" s="699"/>
      <c r="F57" s="896"/>
    </row>
    <row r="58" spans="1:15" ht="22.8">
      <c r="A58" s="694" t="s">
        <v>1911</v>
      </c>
      <c r="B58" s="786"/>
      <c r="C58" s="787">
        <v>17.25</v>
      </c>
      <c r="D58" s="787">
        <v>3.71</v>
      </c>
      <c r="E58" s="787"/>
      <c r="F58" s="662">
        <f>+C58*D58</f>
        <v>63.997500000000002</v>
      </c>
    </row>
    <row r="59" spans="1:15" ht="12">
      <c r="A59" s="694"/>
      <c r="B59" s="786"/>
      <c r="C59" s="787"/>
      <c r="D59" s="787"/>
      <c r="E59" s="787"/>
      <c r="F59" s="662"/>
    </row>
    <row r="60" spans="1:15" ht="12">
      <c r="A60" s="688"/>
      <c r="B60" s="766"/>
      <c r="C60" s="661"/>
      <c r="D60" s="661"/>
      <c r="E60" s="661"/>
      <c r="F60" s="662"/>
    </row>
    <row r="61" spans="1:15" ht="12">
      <c r="A61" s="689"/>
      <c r="B61" s="690"/>
      <c r="C61" s="691"/>
      <c r="D61" s="691"/>
      <c r="E61" s="691"/>
      <c r="F61" s="692">
        <f>+ROUND(SUM(F58:F60),2)</f>
        <v>64</v>
      </c>
      <c r="G61" s="693" t="str">
        <f>+PRESUPUESTO!C17</f>
        <v>M2</v>
      </c>
      <c r="O61" s="695"/>
    </row>
    <row r="65" spans="1:15" ht="12">
      <c r="A65" s="683"/>
      <c r="B65" s="683"/>
      <c r="C65" s="683"/>
      <c r="D65" s="683"/>
      <c r="E65" s="683"/>
      <c r="F65" s="684"/>
    </row>
    <row r="66" spans="1:15" ht="42" customHeight="1">
      <c r="A66" s="685"/>
      <c r="B66" s="888" t="str">
        <f>+B54</f>
        <v>MANTENIMIENTO INTEGRAL DE LA COMPAÑIA DE CUERPO DE BOMBERO CASCOL PERTENECIENTE AL CANTON PAJAN</v>
      </c>
      <c r="C66" s="889"/>
      <c r="D66" s="889"/>
      <c r="E66" s="889"/>
      <c r="F66" s="890"/>
    </row>
    <row r="67" spans="1:15" ht="12">
      <c r="A67" s="698">
        <f>+PRESUPUESTO!A18</f>
        <v>5</v>
      </c>
      <c r="B67" s="891" t="str">
        <f>+PRESUPUESTO!B18</f>
        <v>DESINTALACION DE PANEL DE BREAKER Y RED DE INSTALACION ELECTRICA EXISTENTE</v>
      </c>
      <c r="C67" s="892"/>
      <c r="D67" s="892"/>
      <c r="E67" s="892"/>
      <c r="F67" s="893"/>
    </row>
    <row r="68" spans="1:15" ht="12">
      <c r="A68" s="686" t="s">
        <v>1638</v>
      </c>
      <c r="B68" s="687"/>
      <c r="C68" s="894" t="s">
        <v>1639</v>
      </c>
      <c r="D68" s="894"/>
      <c r="E68" s="894"/>
      <c r="F68" s="895" t="s">
        <v>480</v>
      </c>
      <c r="H68" s="751" t="e">
        <f>+PRESUPUESTO!#REF!</f>
        <v>#REF!</v>
      </c>
    </row>
    <row r="69" spans="1:15" ht="12">
      <c r="A69" s="686"/>
      <c r="B69" s="687" t="s">
        <v>1753</v>
      </c>
      <c r="C69" s="698"/>
      <c r="D69" s="698" t="s">
        <v>476</v>
      </c>
      <c r="E69" s="699"/>
      <c r="F69" s="896"/>
    </row>
    <row r="70" spans="1:15" ht="45.6">
      <c r="A70" s="838" t="str">
        <f>+B67</f>
        <v>DESINTALACION DE PANEL DE BREAKER Y RED DE INSTALACION ELECTRICA EXISTENTE</v>
      </c>
      <c r="B70" s="786"/>
      <c r="C70" s="787"/>
      <c r="D70" s="787">
        <v>1</v>
      </c>
      <c r="E70" s="787"/>
      <c r="F70" s="662">
        <f>+D70</f>
        <v>1</v>
      </c>
    </row>
    <row r="71" spans="1:15" ht="12">
      <c r="A71" s="688"/>
      <c r="B71" s="766"/>
      <c r="C71" s="661"/>
      <c r="D71" s="661"/>
      <c r="E71" s="661"/>
      <c r="F71" s="662"/>
    </row>
    <row r="72" spans="1:15" ht="12">
      <c r="A72" s="689"/>
      <c r="B72" s="690"/>
      <c r="C72" s="691"/>
      <c r="D72" s="691"/>
      <c r="E72" s="691"/>
      <c r="F72" s="692">
        <f>+ROUND(SUM(F70:F71),2)</f>
        <v>1</v>
      </c>
      <c r="G72" s="693" t="str">
        <f>+PRESUPUESTO!C18</f>
        <v>U</v>
      </c>
      <c r="O72" s="695"/>
    </row>
    <row r="76" spans="1:15" ht="12">
      <c r="A76" s="683"/>
      <c r="B76" s="683"/>
      <c r="C76" s="683"/>
      <c r="D76" s="683"/>
      <c r="E76" s="683"/>
      <c r="F76" s="684"/>
    </row>
    <row r="77" spans="1:15" ht="42" customHeight="1">
      <c r="A77" s="685"/>
      <c r="B77" s="888" t="str">
        <f>+$B$42</f>
        <v>MANTENIMIENTO INTEGRAL DE LA COMPAÑIA DE CUERPO DE BOMBERO CASCOL PERTENECIENTE AL CANTON PAJAN</v>
      </c>
      <c r="C77" s="889"/>
      <c r="D77" s="889"/>
      <c r="E77" s="889"/>
      <c r="F77" s="890"/>
    </row>
    <row r="78" spans="1:15" ht="12">
      <c r="A78" s="698">
        <f>+PRESUPUESTO!A20</f>
        <v>7</v>
      </c>
      <c r="B78" s="891" t="str">
        <f>+PRESUPUESTO!B20</f>
        <v xml:space="preserve">IMPERMEABILIZADA Y ELIMINACION DE SALITRE EN MAMPOSTERIA </v>
      </c>
      <c r="C78" s="892"/>
      <c r="D78" s="892"/>
      <c r="E78" s="892"/>
      <c r="F78" s="893"/>
    </row>
    <row r="79" spans="1:15" ht="12">
      <c r="A79" s="686" t="s">
        <v>1638</v>
      </c>
      <c r="B79" s="687"/>
      <c r="C79" s="894" t="s">
        <v>1639</v>
      </c>
      <c r="D79" s="894"/>
      <c r="E79" s="894"/>
      <c r="F79" s="895" t="s">
        <v>480</v>
      </c>
      <c r="H79" s="751" t="e">
        <f>+PRESUPUESTO!#REF!</f>
        <v>#REF!</v>
      </c>
    </row>
    <row r="80" spans="1:15" ht="12">
      <c r="A80" s="686"/>
      <c r="B80" s="687" t="s">
        <v>1753</v>
      </c>
      <c r="C80" s="698" t="s">
        <v>499</v>
      </c>
      <c r="D80" s="698" t="s">
        <v>500</v>
      </c>
      <c r="E80" s="699"/>
      <c r="F80" s="896"/>
    </row>
    <row r="81" spans="1:6" ht="12">
      <c r="A81" s="900" t="s">
        <v>1834</v>
      </c>
      <c r="B81" s="901"/>
      <c r="C81" s="901"/>
      <c r="D81" s="901"/>
      <c r="E81" s="902"/>
      <c r="F81" s="789"/>
    </row>
    <row r="82" spans="1:6" ht="22.8">
      <c r="A82" s="694" t="s">
        <v>1839</v>
      </c>
      <c r="B82" s="786"/>
      <c r="C82" s="787">
        <v>5</v>
      </c>
      <c r="D82" s="787">
        <v>2</v>
      </c>
      <c r="E82" s="787"/>
      <c r="F82" s="662">
        <f>+C82*D82</f>
        <v>10</v>
      </c>
    </row>
    <row r="83" spans="1:6" ht="22.8">
      <c r="A83" s="694" t="s">
        <v>1840</v>
      </c>
      <c r="B83" s="786"/>
      <c r="C83" s="787">
        <v>4.5999999999999996</v>
      </c>
      <c r="D83" s="787">
        <v>2</v>
      </c>
      <c r="E83" s="787"/>
      <c r="F83" s="662">
        <f>+C83*D83</f>
        <v>9.1999999999999993</v>
      </c>
    </row>
    <row r="84" spans="1:6" ht="22.8">
      <c r="A84" s="694" t="s">
        <v>1841</v>
      </c>
      <c r="B84" s="786"/>
      <c r="C84" s="787">
        <v>3.7</v>
      </c>
      <c r="D84" s="787">
        <v>2</v>
      </c>
      <c r="E84" s="787"/>
      <c r="F84" s="662">
        <f>+C84*D84</f>
        <v>7.4</v>
      </c>
    </row>
    <row r="85" spans="1:6" ht="12">
      <c r="A85" s="897" t="s">
        <v>1833</v>
      </c>
      <c r="B85" s="898"/>
      <c r="C85" s="898"/>
      <c r="D85" s="898"/>
      <c r="E85" s="899"/>
      <c r="F85" s="662"/>
    </row>
    <row r="86" spans="1:6" ht="12">
      <c r="A86" s="694" t="s">
        <v>1815</v>
      </c>
      <c r="B86" s="791"/>
      <c r="C86" s="787">
        <v>1</v>
      </c>
      <c r="D86" s="787">
        <v>1.2</v>
      </c>
      <c r="E86" s="787"/>
      <c r="F86" s="662">
        <f>+C86*D86</f>
        <v>1.2</v>
      </c>
    </row>
    <row r="87" spans="1:6" ht="12">
      <c r="A87" s="694" t="s">
        <v>1843</v>
      </c>
      <c r="B87" s="791"/>
      <c r="C87" s="787">
        <v>1.6</v>
      </c>
      <c r="D87" s="787">
        <v>1.2</v>
      </c>
      <c r="E87" s="787"/>
      <c r="F87" s="662">
        <f>+C87*D87</f>
        <v>1.92</v>
      </c>
    </row>
    <row r="88" spans="1:6" ht="12">
      <c r="A88" s="694" t="s">
        <v>1817</v>
      </c>
      <c r="B88" s="791"/>
      <c r="C88" s="787">
        <v>1.6</v>
      </c>
      <c r="D88" s="787">
        <v>1.2</v>
      </c>
      <c r="E88" s="787"/>
      <c r="F88" s="662">
        <f>+C88*D88</f>
        <v>1.92</v>
      </c>
    </row>
    <row r="89" spans="1:6" ht="12">
      <c r="A89" s="897" t="s">
        <v>1816</v>
      </c>
      <c r="B89" s="898"/>
      <c r="C89" s="898"/>
      <c r="D89" s="898"/>
      <c r="E89" s="899"/>
      <c r="F89" s="662"/>
    </row>
    <row r="90" spans="1:6" ht="12">
      <c r="A90" s="694" t="s">
        <v>1820</v>
      </c>
      <c r="B90" s="791"/>
      <c r="C90" s="787">
        <v>5</v>
      </c>
      <c r="D90" s="787">
        <v>2</v>
      </c>
      <c r="E90" s="787"/>
      <c r="F90" s="662">
        <f>+C90*D90</f>
        <v>10</v>
      </c>
    </row>
    <row r="91" spans="1:6" ht="12">
      <c r="A91" s="694" t="s">
        <v>1822</v>
      </c>
      <c r="B91" s="791"/>
      <c r="C91" s="787">
        <v>3.7</v>
      </c>
      <c r="D91" s="787">
        <v>2</v>
      </c>
      <c r="E91" s="787"/>
      <c r="F91" s="662">
        <f>+C91*D91</f>
        <v>7.4</v>
      </c>
    </row>
    <row r="92" spans="1:6" ht="12">
      <c r="A92" s="694" t="s">
        <v>1821</v>
      </c>
      <c r="B92" s="791"/>
      <c r="C92" s="787">
        <v>4.5</v>
      </c>
      <c r="D92" s="787">
        <v>2</v>
      </c>
      <c r="E92" s="787"/>
      <c r="F92" s="662">
        <f>+C92*D92</f>
        <v>9</v>
      </c>
    </row>
    <row r="93" spans="1:6" ht="12">
      <c r="A93" s="897" t="s">
        <v>1844</v>
      </c>
      <c r="B93" s="898"/>
      <c r="C93" s="898"/>
      <c r="D93" s="898"/>
      <c r="E93" s="899"/>
      <c r="F93" s="662"/>
    </row>
    <row r="94" spans="1:6" ht="12">
      <c r="A94" s="694" t="s">
        <v>1820</v>
      </c>
      <c r="B94" s="786"/>
      <c r="C94" s="787">
        <v>1.5</v>
      </c>
      <c r="D94" s="787">
        <v>2.2000000000000002</v>
      </c>
      <c r="E94" s="787"/>
      <c r="F94" s="662">
        <f>+C94*D94</f>
        <v>3.3000000000000003</v>
      </c>
    </row>
    <row r="95" spans="1:6" ht="12">
      <c r="A95" s="694" t="s">
        <v>1821</v>
      </c>
      <c r="B95" s="786"/>
      <c r="C95" s="787">
        <v>1.5</v>
      </c>
      <c r="D95" s="787">
        <v>2.2000000000000002</v>
      </c>
      <c r="E95" s="787"/>
      <c r="F95" s="662">
        <f>+C95*D95</f>
        <v>3.3000000000000003</v>
      </c>
    </row>
    <row r="96" spans="1:6" ht="12">
      <c r="A96" s="694" t="s">
        <v>1818</v>
      </c>
      <c r="B96" s="791">
        <v>2</v>
      </c>
      <c r="C96" s="787">
        <v>0.8</v>
      </c>
      <c r="D96" s="787">
        <v>2.2000000000000002</v>
      </c>
      <c r="E96" s="787">
        <f>((1.5*1))</f>
        <v>1.5</v>
      </c>
      <c r="F96" s="662">
        <f>+((B96*C96*D96)-E96)</f>
        <v>2.0200000000000005</v>
      </c>
    </row>
    <row r="97" spans="1:15" ht="12">
      <c r="A97" s="897" t="s">
        <v>1911</v>
      </c>
      <c r="B97" s="898"/>
      <c r="C97" s="898"/>
      <c r="D97" s="898"/>
      <c r="E97" s="899"/>
      <c r="F97" s="662"/>
    </row>
    <row r="98" spans="1:15" ht="22.8">
      <c r="A98" s="688" t="s">
        <v>1911</v>
      </c>
      <c r="B98" s="791">
        <v>1</v>
      </c>
      <c r="C98" s="661">
        <v>17.3</v>
      </c>
      <c r="D98" s="661">
        <v>1.5</v>
      </c>
      <c r="E98" s="661"/>
      <c r="F98" s="662">
        <f>+C98*D98*B98</f>
        <v>25.950000000000003</v>
      </c>
    </row>
    <row r="99" spans="1:15" ht="12">
      <c r="A99" s="689"/>
      <c r="B99" s="690"/>
      <c r="C99" s="691"/>
      <c r="D99" s="691"/>
      <c r="E99" s="691"/>
      <c r="F99" s="692">
        <f>+ROUND(SUM(F82:F98),2)</f>
        <v>92.61</v>
      </c>
      <c r="G99" s="693" t="str">
        <f>+PRESUPUESTO!C20</f>
        <v>M2</v>
      </c>
      <c r="O99" s="695"/>
    </row>
    <row r="103" spans="1:15" ht="12">
      <c r="A103" s="683"/>
      <c r="B103" s="683"/>
      <c r="C103" s="683"/>
      <c r="D103" s="683"/>
      <c r="E103" s="683"/>
      <c r="F103" s="684"/>
    </row>
    <row r="104" spans="1:15" ht="42" customHeight="1">
      <c r="A104" s="685"/>
      <c r="B104" s="888" t="str">
        <f>+$B$42</f>
        <v>MANTENIMIENTO INTEGRAL DE LA COMPAÑIA DE CUERPO DE BOMBERO CASCOL PERTENECIENTE AL CANTON PAJAN</v>
      </c>
      <c r="C104" s="889"/>
      <c r="D104" s="889"/>
      <c r="E104" s="889"/>
      <c r="F104" s="890"/>
    </row>
    <row r="105" spans="1:15" ht="12">
      <c r="A105" s="698">
        <f>+PRESUPUESTO!A21</f>
        <v>8</v>
      </c>
      <c r="B105" s="891" t="str">
        <f>+PRESUPUESTO!B21</f>
        <v>PINTURA ESMALTE EXTERIOR (LIJADO, EMPASTE, SELLADOR Y DOS MANOS DE PINTURA)</v>
      </c>
      <c r="C105" s="892"/>
      <c r="D105" s="892"/>
      <c r="E105" s="892"/>
      <c r="F105" s="893"/>
    </row>
    <row r="106" spans="1:15" ht="12">
      <c r="A106" s="686" t="s">
        <v>1638</v>
      </c>
      <c r="B106" s="687"/>
      <c r="C106" s="894" t="s">
        <v>1639</v>
      </c>
      <c r="D106" s="894"/>
      <c r="E106" s="894"/>
      <c r="F106" s="895" t="s">
        <v>480</v>
      </c>
      <c r="H106" s="751" t="e">
        <f>+PRESUPUESTO!#REF!</f>
        <v>#REF!</v>
      </c>
    </row>
    <row r="107" spans="1:15" ht="12">
      <c r="A107" s="686"/>
      <c r="B107" s="687" t="s">
        <v>1753</v>
      </c>
      <c r="C107" s="698" t="s">
        <v>499</v>
      </c>
      <c r="D107" s="698" t="s">
        <v>500</v>
      </c>
      <c r="E107" s="699" t="s">
        <v>1811</v>
      </c>
      <c r="F107" s="896"/>
    </row>
    <row r="108" spans="1:15" ht="12">
      <c r="A108" s="900" t="s">
        <v>1846</v>
      </c>
      <c r="B108" s="901"/>
      <c r="C108" s="901"/>
      <c r="D108" s="901"/>
      <c r="E108" s="902"/>
      <c r="F108" s="789"/>
    </row>
    <row r="109" spans="1:15" ht="12">
      <c r="A109" s="694" t="s">
        <v>1847</v>
      </c>
      <c r="B109" s="791">
        <v>2</v>
      </c>
      <c r="C109" s="787">
        <v>0.9</v>
      </c>
      <c r="D109" s="787">
        <v>3.4</v>
      </c>
      <c r="E109" s="787"/>
      <c r="F109" s="662">
        <f>+B109*C109*D109</f>
        <v>6.12</v>
      </c>
    </row>
    <row r="110" spans="1:15" ht="12">
      <c r="A110" s="694" t="s">
        <v>1849</v>
      </c>
      <c r="B110" s="791">
        <v>2</v>
      </c>
      <c r="C110" s="787">
        <v>1.5</v>
      </c>
      <c r="D110" s="787">
        <v>3.4</v>
      </c>
      <c r="E110" s="787"/>
      <c r="F110" s="662">
        <f>+B110*C110*D110</f>
        <v>10.199999999999999</v>
      </c>
    </row>
    <row r="111" spans="1:15" ht="12">
      <c r="A111" s="694" t="s">
        <v>1848</v>
      </c>
      <c r="B111" s="791">
        <v>2</v>
      </c>
      <c r="C111" s="787">
        <v>0.8</v>
      </c>
      <c r="D111" s="787">
        <v>3.4</v>
      </c>
      <c r="E111" s="787"/>
      <c r="F111" s="662">
        <f>+B111*C111*D111</f>
        <v>5.44</v>
      </c>
    </row>
    <row r="112" spans="1:15" ht="12">
      <c r="A112" s="688" t="s">
        <v>1850</v>
      </c>
      <c r="B112" s="670">
        <v>2</v>
      </c>
      <c r="C112" s="661"/>
      <c r="D112" s="661"/>
      <c r="E112" s="661">
        <v>9.9</v>
      </c>
      <c r="F112" s="662">
        <f>+B112*E112</f>
        <v>19.8</v>
      </c>
    </row>
    <row r="113" spans="1:15" ht="12">
      <c r="A113" s="900" t="s">
        <v>1851</v>
      </c>
      <c r="B113" s="901"/>
      <c r="C113" s="901"/>
      <c r="D113" s="901"/>
      <c r="E113" s="902"/>
      <c r="F113" s="793"/>
    </row>
    <row r="114" spans="1:15" ht="12">
      <c r="A114" s="688" t="s">
        <v>1822</v>
      </c>
      <c r="B114" s="766"/>
      <c r="C114" s="661">
        <v>12.6</v>
      </c>
      <c r="D114" s="661">
        <v>3.85</v>
      </c>
      <c r="E114" s="661"/>
      <c r="F114" s="662">
        <f>+C114*D114</f>
        <v>48.51</v>
      </c>
      <c r="J114" s="661">
        <f>((3.8+4)/2)</f>
        <v>3.9</v>
      </c>
    </row>
    <row r="115" spans="1:15" ht="12">
      <c r="A115" s="688" t="s">
        <v>1821</v>
      </c>
      <c r="B115" s="766"/>
      <c r="C115" s="661">
        <v>12.6</v>
      </c>
      <c r="D115" s="661">
        <f>+D114</f>
        <v>3.85</v>
      </c>
      <c r="E115" s="661"/>
      <c r="F115" s="662">
        <f>+C115*D115</f>
        <v>48.51</v>
      </c>
      <c r="J115" s="661">
        <f>((3.8+4)/2)</f>
        <v>3.9</v>
      </c>
    </row>
    <row r="116" spans="1:15" ht="22.8">
      <c r="A116" s="688" t="s">
        <v>1852</v>
      </c>
      <c r="B116" s="766"/>
      <c r="C116" s="661">
        <v>9</v>
      </c>
      <c r="D116" s="661">
        <v>3.9</v>
      </c>
      <c r="E116" s="661">
        <f>((1.5*1*2))</f>
        <v>3</v>
      </c>
      <c r="F116" s="662">
        <f>((C116*D116)-E116)</f>
        <v>32.1</v>
      </c>
      <c r="J116" s="661">
        <v>3.9</v>
      </c>
    </row>
    <row r="117" spans="1:15" ht="12">
      <c r="A117" s="688" t="s">
        <v>1853</v>
      </c>
      <c r="B117" s="670">
        <v>6</v>
      </c>
      <c r="C117" s="661">
        <f>0.15+0.25+0.15</f>
        <v>0.55000000000000004</v>
      </c>
      <c r="D117" s="661">
        <v>3.9</v>
      </c>
      <c r="E117" s="661"/>
      <c r="F117" s="662">
        <f>+B117*C117*D117</f>
        <v>12.870000000000001</v>
      </c>
      <c r="H117" s="856">
        <f>+PRESUPUESTO!F21</f>
        <v>1358.2700000000002</v>
      </c>
      <c r="J117" s="661">
        <v>3.9</v>
      </c>
    </row>
    <row r="118" spans="1:15" ht="12">
      <c r="A118" s="688"/>
      <c r="B118" s="766"/>
      <c r="C118" s="661"/>
      <c r="D118" s="661"/>
      <c r="E118" s="661"/>
      <c r="F118" s="662"/>
    </row>
    <row r="119" spans="1:15" ht="12">
      <c r="A119" s="689"/>
      <c r="B119" s="690"/>
      <c r="C119" s="691"/>
      <c r="D119" s="691"/>
      <c r="E119" s="691"/>
      <c r="F119" s="697">
        <f>+ROUND(SUM(F109:F118),2)</f>
        <v>183.55</v>
      </c>
      <c r="G119" s="693" t="str">
        <f>+PRESUPUESTO!C21</f>
        <v>M2</v>
      </c>
      <c r="O119" s="695"/>
    </row>
    <row r="120" spans="1:15" ht="12.75" customHeight="1"/>
    <row r="123" spans="1:15" ht="12">
      <c r="A123" s="683"/>
      <c r="B123" s="683"/>
      <c r="C123" s="683"/>
      <c r="D123" s="683"/>
      <c r="E123" s="683"/>
      <c r="F123" s="684"/>
    </row>
    <row r="124" spans="1:15" ht="42" customHeight="1">
      <c r="A124" s="685"/>
      <c r="B124" s="888" t="str">
        <f>+$B$42</f>
        <v>MANTENIMIENTO INTEGRAL DE LA COMPAÑIA DE CUERPO DE BOMBERO CASCOL PERTENECIENTE AL CANTON PAJAN</v>
      </c>
      <c r="C124" s="889"/>
      <c r="D124" s="889"/>
      <c r="E124" s="889"/>
      <c r="F124" s="890"/>
    </row>
    <row r="125" spans="1:15" ht="12">
      <c r="A125" s="698">
        <f>+PRESUPUESTO!A22</f>
        <v>9</v>
      </c>
      <c r="B125" s="891" t="str">
        <f>+PRESUPUESTO!B22</f>
        <v>PINTURA ESMALTE INTERIOR (LIJADO, EMPASTE, SELLADOR Y DOS MANOS DE PINTURA)</v>
      </c>
      <c r="C125" s="892"/>
      <c r="D125" s="892"/>
      <c r="E125" s="892"/>
      <c r="F125" s="893"/>
    </row>
    <row r="126" spans="1:15" ht="12">
      <c r="A126" s="686" t="s">
        <v>1638</v>
      </c>
      <c r="B126" s="687"/>
      <c r="C126" s="894" t="s">
        <v>1639</v>
      </c>
      <c r="D126" s="894"/>
      <c r="E126" s="894"/>
      <c r="F126" s="895" t="s">
        <v>480</v>
      </c>
      <c r="H126" s="751" t="e">
        <f>+PRESUPUESTO!#REF!</f>
        <v>#REF!</v>
      </c>
    </row>
    <row r="127" spans="1:15" ht="12">
      <c r="A127" s="686"/>
      <c r="B127" s="687" t="s">
        <v>1753</v>
      </c>
      <c r="C127" s="698" t="s">
        <v>499</v>
      </c>
      <c r="D127" s="698" t="s">
        <v>500</v>
      </c>
      <c r="E127" s="699"/>
      <c r="F127" s="896"/>
    </row>
    <row r="128" spans="1:15" ht="12">
      <c r="A128" s="900" t="s">
        <v>1834</v>
      </c>
      <c r="B128" s="901"/>
      <c r="C128" s="901"/>
      <c r="D128" s="901"/>
      <c r="E128" s="902"/>
      <c r="F128" s="789"/>
    </row>
    <row r="129" spans="1:6" ht="22.8">
      <c r="A129" s="694" t="s">
        <v>1839</v>
      </c>
      <c r="B129" s="786"/>
      <c r="C129" s="787">
        <v>5</v>
      </c>
      <c r="D129" s="787">
        <v>4</v>
      </c>
      <c r="E129" s="787"/>
      <c r="F129" s="662">
        <f>+C129*D129</f>
        <v>20</v>
      </c>
    </row>
    <row r="130" spans="1:6" ht="22.8">
      <c r="A130" s="694" t="s">
        <v>1840</v>
      </c>
      <c r="B130" s="786"/>
      <c r="C130" s="787">
        <v>4.5999999999999996</v>
      </c>
      <c r="D130" s="787">
        <v>4</v>
      </c>
      <c r="E130" s="787"/>
      <c r="F130" s="662">
        <f>+C130*D130</f>
        <v>18.399999999999999</v>
      </c>
    </row>
    <row r="131" spans="1:6" ht="22.8">
      <c r="A131" s="694" t="s">
        <v>1841</v>
      </c>
      <c r="B131" s="786"/>
      <c r="C131" s="787">
        <v>3.7</v>
      </c>
      <c r="D131" s="787">
        <v>3</v>
      </c>
      <c r="E131" s="787"/>
      <c r="F131" s="662">
        <f>+C131*D131</f>
        <v>11.100000000000001</v>
      </c>
    </row>
    <row r="132" spans="1:6" ht="12">
      <c r="A132" s="694" t="s">
        <v>1842</v>
      </c>
      <c r="B132" s="791">
        <v>1</v>
      </c>
      <c r="C132" s="787">
        <v>3.6</v>
      </c>
      <c r="D132" s="787">
        <v>3.5</v>
      </c>
      <c r="E132" s="787">
        <f>((1.5*1))</f>
        <v>1.5</v>
      </c>
      <c r="F132" s="662">
        <f>+((B132*C132*D132)-E132)</f>
        <v>11.1</v>
      </c>
    </row>
    <row r="133" spans="1:6" ht="12">
      <c r="A133" s="897" t="s">
        <v>1833</v>
      </c>
      <c r="B133" s="898"/>
      <c r="C133" s="898"/>
      <c r="D133" s="898"/>
      <c r="E133" s="899"/>
      <c r="F133" s="662"/>
    </row>
    <row r="134" spans="1:6" ht="12">
      <c r="A134" s="694" t="s">
        <v>1815</v>
      </c>
      <c r="B134" s="791"/>
      <c r="C134" s="787">
        <v>1</v>
      </c>
      <c r="D134" s="787">
        <v>1.2</v>
      </c>
      <c r="E134" s="787"/>
      <c r="F134" s="662">
        <f>+C134*D134</f>
        <v>1.2</v>
      </c>
    </row>
    <row r="135" spans="1:6" ht="12">
      <c r="A135" s="694" t="s">
        <v>1843</v>
      </c>
      <c r="B135" s="791"/>
      <c r="C135" s="787">
        <v>1.6</v>
      </c>
      <c r="D135" s="787">
        <v>1.2</v>
      </c>
      <c r="E135" s="787"/>
      <c r="F135" s="662">
        <f>+C135*D135</f>
        <v>1.92</v>
      </c>
    </row>
    <row r="136" spans="1:6" ht="12">
      <c r="A136" s="694" t="s">
        <v>1817</v>
      </c>
      <c r="B136" s="791"/>
      <c r="C136" s="787">
        <v>1.6</v>
      </c>
      <c r="D136" s="787">
        <v>1.2</v>
      </c>
      <c r="E136" s="787"/>
      <c r="F136" s="662">
        <f>+C136*D136</f>
        <v>1.92</v>
      </c>
    </row>
    <row r="137" spans="1:6" ht="12">
      <c r="A137" s="897" t="s">
        <v>1816</v>
      </c>
      <c r="B137" s="898"/>
      <c r="C137" s="898"/>
      <c r="D137" s="898"/>
      <c r="E137" s="899"/>
      <c r="F137" s="662"/>
    </row>
    <row r="138" spans="1:6" ht="12">
      <c r="A138" s="694" t="s">
        <v>1820</v>
      </c>
      <c r="B138" s="791"/>
      <c r="C138" s="787">
        <v>5</v>
      </c>
      <c r="D138" s="787">
        <v>4</v>
      </c>
      <c r="E138" s="787"/>
      <c r="F138" s="662">
        <f>+C138*D138</f>
        <v>20</v>
      </c>
    </row>
    <row r="139" spans="1:6" ht="12">
      <c r="A139" s="694" t="s">
        <v>1822</v>
      </c>
      <c r="B139" s="791"/>
      <c r="C139" s="787">
        <v>3.7</v>
      </c>
      <c r="D139" s="787">
        <v>3</v>
      </c>
      <c r="E139" s="787"/>
      <c r="F139" s="662">
        <f>+C139*D139</f>
        <v>11.100000000000001</v>
      </c>
    </row>
    <row r="140" spans="1:6" ht="12">
      <c r="A140" s="694" t="s">
        <v>1821</v>
      </c>
      <c r="B140" s="791"/>
      <c r="C140" s="787">
        <v>4.5</v>
      </c>
      <c r="D140" s="787">
        <v>4</v>
      </c>
      <c r="E140" s="787"/>
      <c r="F140" s="662">
        <f>+C140*D140</f>
        <v>18</v>
      </c>
    </row>
    <row r="141" spans="1:6" ht="12">
      <c r="A141" s="694" t="s">
        <v>1818</v>
      </c>
      <c r="B141" s="791">
        <v>1</v>
      </c>
      <c r="C141" s="787">
        <v>4.5</v>
      </c>
      <c r="D141" s="787">
        <v>3.5</v>
      </c>
      <c r="E141" s="787"/>
      <c r="F141" s="662">
        <f>+B141*C141*D141</f>
        <v>15.75</v>
      </c>
    </row>
    <row r="142" spans="1:6" ht="12">
      <c r="A142" s="897" t="s">
        <v>1844</v>
      </c>
      <c r="B142" s="898"/>
      <c r="C142" s="898"/>
      <c r="D142" s="898"/>
      <c r="E142" s="899"/>
      <c r="F142" s="662"/>
    </row>
    <row r="143" spans="1:6" ht="12">
      <c r="A143" s="694" t="s">
        <v>1820</v>
      </c>
      <c r="B143" s="786"/>
      <c r="C143" s="787">
        <v>1.5</v>
      </c>
      <c r="D143" s="787">
        <v>1.2</v>
      </c>
      <c r="E143" s="787"/>
      <c r="F143" s="662">
        <f>+C143*D143</f>
        <v>1.7999999999999998</v>
      </c>
    </row>
    <row r="144" spans="1:6" ht="12">
      <c r="A144" s="694" t="s">
        <v>1821</v>
      </c>
      <c r="B144" s="786"/>
      <c r="C144" s="787">
        <v>1.5</v>
      </c>
      <c r="D144" s="787">
        <v>1.2</v>
      </c>
      <c r="E144" s="787"/>
      <c r="F144" s="662">
        <f>+C144*D144</f>
        <v>1.7999999999999998</v>
      </c>
    </row>
    <row r="145" spans="1:15" ht="12">
      <c r="A145" s="694" t="s">
        <v>1818</v>
      </c>
      <c r="B145" s="791">
        <v>1</v>
      </c>
      <c r="C145" s="787">
        <v>0.8</v>
      </c>
      <c r="D145" s="787">
        <v>1.2</v>
      </c>
      <c r="E145" s="787">
        <f>((1.5*1))</f>
        <v>1.5</v>
      </c>
      <c r="F145" s="792">
        <f>+((B145*C145*D145)-E145)</f>
        <v>-0.54</v>
      </c>
    </row>
    <row r="146" spans="1:15" s="752" customFormat="1" ht="12">
      <c r="A146" s="688" t="s">
        <v>1845</v>
      </c>
      <c r="B146" s="670">
        <v>2</v>
      </c>
      <c r="C146" s="661">
        <v>4.5</v>
      </c>
      <c r="D146" s="661">
        <v>2</v>
      </c>
      <c r="E146" s="661"/>
      <c r="F146" s="662">
        <f>+B146*C146*D146</f>
        <v>18</v>
      </c>
    </row>
    <row r="147" spans="1:15" ht="12">
      <c r="A147" s="689"/>
      <c r="B147" s="690"/>
      <c r="C147" s="691"/>
      <c r="D147" s="691"/>
      <c r="E147" s="691"/>
      <c r="F147" s="697">
        <f>+ROUND(SUM(F129:F146),2)</f>
        <v>151.55000000000001</v>
      </c>
      <c r="G147" s="693" t="str">
        <f>+PRESUPUESTO!C22</f>
        <v>M2</v>
      </c>
      <c r="O147" s="695"/>
    </row>
    <row r="151" spans="1:15" ht="12">
      <c r="A151" s="683"/>
      <c r="B151" s="683"/>
      <c r="C151" s="683"/>
      <c r="D151" s="683"/>
      <c r="E151" s="683"/>
      <c r="F151" s="684"/>
    </row>
    <row r="152" spans="1:15" ht="42" customHeight="1">
      <c r="A152" s="685"/>
      <c r="B152" s="888" t="str">
        <f>+$B$42</f>
        <v>MANTENIMIENTO INTEGRAL DE LA COMPAÑIA DE CUERPO DE BOMBERO CASCOL PERTENECIENTE AL CANTON PAJAN</v>
      </c>
      <c r="C152" s="889"/>
      <c r="D152" s="889"/>
      <c r="E152" s="889"/>
      <c r="F152" s="890"/>
    </row>
    <row r="153" spans="1:15" ht="12">
      <c r="A153" s="698">
        <f>+PRESUPUESTO!A23</f>
        <v>10</v>
      </c>
      <c r="B153" s="891" t="str">
        <f>+PRESUPUESTO!B23</f>
        <v xml:space="preserve">PINTURA ANTICORROSIVA EN PERFILES DE CUBIERTA </v>
      </c>
      <c r="C153" s="892"/>
      <c r="D153" s="892"/>
      <c r="E153" s="892"/>
      <c r="F153" s="893"/>
    </row>
    <row r="154" spans="1:15" ht="12">
      <c r="A154" s="686" t="s">
        <v>1638</v>
      </c>
      <c r="B154" s="687"/>
      <c r="C154" s="894" t="s">
        <v>1639</v>
      </c>
      <c r="D154" s="894"/>
      <c r="E154" s="894"/>
      <c r="F154" s="895" t="s">
        <v>480</v>
      </c>
      <c r="H154" s="751" t="e">
        <f>+PRESUPUESTO!#REF!</f>
        <v>#REF!</v>
      </c>
    </row>
    <row r="155" spans="1:15" ht="12">
      <c r="A155" s="686"/>
      <c r="B155" s="687" t="s">
        <v>1753</v>
      </c>
      <c r="C155" s="698"/>
      <c r="D155" s="698" t="s">
        <v>476</v>
      </c>
      <c r="E155" s="699"/>
      <c r="F155" s="896"/>
    </row>
    <row r="156" spans="1:15" ht="12">
      <c r="A156" s="688" t="s">
        <v>1924</v>
      </c>
      <c r="B156" s="766"/>
      <c r="C156" s="661"/>
      <c r="D156" s="661">
        <v>1</v>
      </c>
      <c r="E156" s="661"/>
      <c r="F156" s="662">
        <f>+D156</f>
        <v>1</v>
      </c>
    </row>
    <row r="157" spans="1:15" ht="12">
      <c r="A157" s="688"/>
      <c r="B157" s="670"/>
      <c r="C157" s="661"/>
      <c r="D157" s="661"/>
      <c r="E157" s="661"/>
      <c r="F157" s="662">
        <f>+B157*C157*D157</f>
        <v>0</v>
      </c>
    </row>
    <row r="158" spans="1:15" ht="12">
      <c r="A158" s="688"/>
      <c r="B158" s="766"/>
      <c r="C158" s="661"/>
      <c r="D158" s="661"/>
      <c r="E158" s="661"/>
      <c r="F158" s="662"/>
    </row>
    <row r="159" spans="1:15" ht="12">
      <c r="A159" s="689"/>
      <c r="B159" s="690"/>
      <c r="C159" s="691"/>
      <c r="D159" s="691"/>
      <c r="E159" s="691"/>
      <c r="F159" s="697">
        <f>+ROUND(SUM(F156:F158),2)</f>
        <v>1</v>
      </c>
      <c r="G159" s="693" t="str">
        <f>+PRESUPUESTO!C23</f>
        <v>U</v>
      </c>
      <c r="O159" s="695"/>
    </row>
    <row r="163" spans="1:15" ht="12">
      <c r="A163" s="683"/>
      <c r="B163" s="683"/>
      <c r="C163" s="683"/>
      <c r="D163" s="683"/>
      <c r="E163" s="683"/>
      <c r="F163" s="684"/>
    </row>
    <row r="164" spans="1:15" ht="42" customHeight="1">
      <c r="A164" s="685"/>
      <c r="B164" s="888" t="str">
        <f>+$B$42</f>
        <v>MANTENIMIENTO INTEGRAL DE LA COMPAÑIA DE CUERPO DE BOMBERO CASCOL PERTENECIENTE AL CANTON PAJAN</v>
      </c>
      <c r="C164" s="889"/>
      <c r="D164" s="889"/>
      <c r="E164" s="889"/>
      <c r="F164" s="890"/>
    </row>
    <row r="165" spans="1:15" ht="12">
      <c r="A165" s="698">
        <f>+PRESUPUESTO!A24</f>
        <v>11</v>
      </c>
      <c r="B165" s="891" t="str">
        <f>+PRESUPUESTO!B24</f>
        <v>MANTENIMIENTO DE PUERTA DE INGRESO (INCLUYE PINTURA Y PLANCHA MICROPERFORADA</v>
      </c>
      <c r="C165" s="892"/>
      <c r="D165" s="892"/>
      <c r="E165" s="892"/>
      <c r="F165" s="893"/>
    </row>
    <row r="166" spans="1:15" ht="12">
      <c r="A166" s="686" t="s">
        <v>1638</v>
      </c>
      <c r="B166" s="687"/>
      <c r="C166" s="894" t="s">
        <v>1639</v>
      </c>
      <c r="D166" s="894"/>
      <c r="E166" s="894"/>
      <c r="F166" s="895" t="s">
        <v>480</v>
      </c>
      <c r="H166" s="751" t="e">
        <f>+PRESUPUESTO!#REF!</f>
        <v>#REF!</v>
      </c>
    </row>
    <row r="167" spans="1:15" ht="12">
      <c r="A167" s="686"/>
      <c r="B167" s="687" t="s">
        <v>1753</v>
      </c>
      <c r="C167" s="698"/>
      <c r="D167" s="698" t="s">
        <v>476</v>
      </c>
      <c r="E167" s="699"/>
      <c r="F167" s="896"/>
    </row>
    <row r="168" spans="1:15" ht="12">
      <c r="A168" s="688" t="s">
        <v>1924</v>
      </c>
      <c r="B168" s="766"/>
      <c r="C168" s="661"/>
      <c r="D168" s="661">
        <v>1</v>
      </c>
      <c r="E168" s="661"/>
      <c r="F168" s="662">
        <f>+D168</f>
        <v>1</v>
      </c>
    </row>
    <row r="169" spans="1:15" ht="12">
      <c r="A169" s="688"/>
      <c r="B169" s="670"/>
      <c r="C169" s="661"/>
      <c r="D169" s="661"/>
      <c r="E169" s="661"/>
      <c r="F169" s="662">
        <f>+B169*C169*D169</f>
        <v>0</v>
      </c>
    </row>
    <row r="170" spans="1:15" ht="12">
      <c r="A170" s="688"/>
      <c r="B170" s="766"/>
      <c r="C170" s="661"/>
      <c r="D170" s="661"/>
      <c r="E170" s="661"/>
      <c r="F170" s="662"/>
    </row>
    <row r="171" spans="1:15" ht="12">
      <c r="A171" s="689"/>
      <c r="B171" s="690"/>
      <c r="C171" s="691"/>
      <c r="D171" s="691"/>
      <c r="E171" s="691"/>
      <c r="F171" s="697">
        <f>+ROUND(SUM(F168:F170),2)</f>
        <v>1</v>
      </c>
      <c r="G171" s="693" t="str">
        <f>+PRESUPUESTO!C24</f>
        <v>U</v>
      </c>
      <c r="O171" s="695"/>
    </row>
    <row r="172" spans="1:15" ht="12.75" customHeight="1"/>
    <row r="175" spans="1:15" ht="12">
      <c r="A175" s="683"/>
      <c r="B175" s="683"/>
      <c r="C175" s="683"/>
      <c r="D175" s="683"/>
      <c r="E175" s="683"/>
      <c r="F175" s="684"/>
    </row>
    <row r="176" spans="1:15" ht="42" customHeight="1">
      <c r="A176" s="685"/>
      <c r="B176" s="888" t="str">
        <f>+$B$42</f>
        <v>MANTENIMIENTO INTEGRAL DE LA COMPAÑIA DE CUERPO DE BOMBERO CASCOL PERTENECIENTE AL CANTON PAJAN</v>
      </c>
      <c r="C176" s="889"/>
      <c r="D176" s="889"/>
      <c r="E176" s="889"/>
      <c r="F176" s="890"/>
    </row>
    <row r="177" spans="1:15" ht="12">
      <c r="A177" s="698">
        <f>+PRESUPUESTO!A25</f>
        <v>12</v>
      </c>
      <c r="B177" s="891" t="str">
        <f>+PRESUPUESTO!B25</f>
        <v>CERÁMICA PISO DE EXCELENTE CALIDAD</v>
      </c>
      <c r="C177" s="892"/>
      <c r="D177" s="892"/>
      <c r="E177" s="892"/>
      <c r="F177" s="893"/>
    </row>
    <row r="178" spans="1:15" ht="12">
      <c r="A178" s="686" t="s">
        <v>1638</v>
      </c>
      <c r="B178" s="687"/>
      <c r="C178" s="894" t="s">
        <v>1639</v>
      </c>
      <c r="D178" s="894"/>
      <c r="E178" s="894"/>
      <c r="F178" s="895" t="s">
        <v>480</v>
      </c>
      <c r="H178" s="751" t="e">
        <f>+PRESUPUESTO!#REF!</f>
        <v>#REF!</v>
      </c>
    </row>
    <row r="179" spans="1:15" ht="15" customHeight="1">
      <c r="A179" s="686"/>
      <c r="B179" s="687" t="s">
        <v>1753</v>
      </c>
      <c r="C179" s="698" t="s">
        <v>499</v>
      </c>
      <c r="D179" s="698" t="s">
        <v>500</v>
      </c>
      <c r="E179" s="699"/>
      <c r="F179" s="896"/>
    </row>
    <row r="180" spans="1:15" ht="12">
      <c r="A180" s="900" t="s">
        <v>1834</v>
      </c>
      <c r="B180" s="901"/>
      <c r="C180" s="901"/>
      <c r="D180" s="901"/>
      <c r="E180" s="902"/>
      <c r="F180" s="789"/>
    </row>
    <row r="181" spans="1:15" ht="12">
      <c r="A181" s="694" t="s">
        <v>1834</v>
      </c>
      <c r="B181" s="786"/>
      <c r="C181" s="787">
        <v>4.75</v>
      </c>
      <c r="D181" s="787">
        <v>4.4000000000000004</v>
      </c>
      <c r="E181" s="787"/>
      <c r="F181" s="662">
        <f>+C181*D181</f>
        <v>20.900000000000002</v>
      </c>
    </row>
    <row r="182" spans="1:15" ht="12">
      <c r="A182" s="897" t="s">
        <v>1833</v>
      </c>
      <c r="B182" s="898"/>
      <c r="C182" s="898"/>
      <c r="D182" s="898"/>
      <c r="E182" s="899"/>
      <c r="F182" s="662"/>
    </row>
    <row r="183" spans="1:15" ht="12">
      <c r="A183" s="694" t="s">
        <v>1812</v>
      </c>
      <c r="B183" s="791"/>
      <c r="C183" s="787">
        <v>2.8</v>
      </c>
      <c r="D183" s="787">
        <v>1.5</v>
      </c>
      <c r="E183" s="787"/>
      <c r="F183" s="662">
        <f>+C183*D183</f>
        <v>4.1999999999999993</v>
      </c>
    </row>
    <row r="184" spans="1:15" ht="12">
      <c r="A184" s="897" t="s">
        <v>1816</v>
      </c>
      <c r="B184" s="898"/>
      <c r="C184" s="898"/>
      <c r="D184" s="898"/>
      <c r="E184" s="899"/>
      <c r="F184" s="662"/>
    </row>
    <row r="185" spans="1:15" ht="12">
      <c r="A185" s="694" t="s">
        <v>1816</v>
      </c>
      <c r="B185" s="791"/>
      <c r="C185" s="787">
        <v>4.8499999999999996</v>
      </c>
      <c r="D185" s="787">
        <v>4.4000000000000004</v>
      </c>
      <c r="E185" s="787"/>
      <c r="F185" s="662">
        <f>+C185*D185</f>
        <v>21.34</v>
      </c>
    </row>
    <row r="186" spans="1:15" ht="12">
      <c r="A186" s="906" t="s">
        <v>1844</v>
      </c>
      <c r="B186" s="906"/>
      <c r="C186" s="906"/>
      <c r="D186" s="906"/>
      <c r="E186" s="906"/>
      <c r="F186" s="662"/>
    </row>
    <row r="187" spans="1:15" ht="12">
      <c r="A187" s="688" t="s">
        <v>1812</v>
      </c>
      <c r="B187" s="766"/>
      <c r="C187" s="661">
        <v>1.5</v>
      </c>
      <c r="D187" s="661">
        <v>1.5</v>
      </c>
      <c r="E187" s="661"/>
      <c r="F187" s="662">
        <f>+C187*D187</f>
        <v>2.25</v>
      </c>
    </row>
    <row r="188" spans="1:15" ht="12">
      <c r="A188" s="689"/>
      <c r="B188" s="690"/>
      <c r="C188" s="691"/>
      <c r="D188" s="691"/>
      <c r="E188" s="691"/>
      <c r="F188" s="697">
        <f>+ROUND(SUM(F181:F187),2)</f>
        <v>48.69</v>
      </c>
      <c r="G188" s="693" t="str">
        <f>+PRESUPUESTO!C25</f>
        <v>M2</v>
      </c>
      <c r="O188" s="695"/>
    </row>
    <row r="189" spans="1:15" ht="12.75" customHeight="1"/>
    <row r="192" spans="1:15" ht="12">
      <c r="A192" s="683"/>
      <c r="B192" s="683"/>
      <c r="C192" s="683"/>
      <c r="D192" s="683"/>
      <c r="E192" s="683"/>
      <c r="F192" s="684"/>
    </row>
    <row r="193" spans="1:15" ht="42" customHeight="1">
      <c r="A193" s="685"/>
      <c r="B193" s="888" t="str">
        <f>+$B$42</f>
        <v>MANTENIMIENTO INTEGRAL DE LA COMPAÑIA DE CUERPO DE BOMBERO CASCOL PERTENECIENTE AL CANTON PAJAN</v>
      </c>
      <c r="C193" s="889"/>
      <c r="D193" s="889"/>
      <c r="E193" s="889"/>
      <c r="F193" s="890"/>
    </row>
    <row r="194" spans="1:15" ht="12">
      <c r="A194" s="698">
        <f>+PRESUPUESTO!A26</f>
        <v>13</v>
      </c>
      <c r="B194" s="891" t="str">
        <f>+PRESUPUESTO!B26</f>
        <v>CERÁMICA EN PAREDES DE EXCELENTE CALIDAD</v>
      </c>
      <c r="C194" s="892"/>
      <c r="D194" s="892"/>
      <c r="E194" s="892"/>
      <c r="F194" s="893"/>
    </row>
    <row r="195" spans="1:15" ht="12">
      <c r="A195" s="686" t="s">
        <v>1638</v>
      </c>
      <c r="B195" s="687"/>
      <c r="C195" s="894" t="s">
        <v>1639</v>
      </c>
      <c r="D195" s="894"/>
      <c r="E195" s="894"/>
      <c r="F195" s="895" t="s">
        <v>480</v>
      </c>
      <c r="H195" s="751" t="e">
        <f>+PRESUPUESTO!#REF!</f>
        <v>#REF!</v>
      </c>
    </row>
    <row r="196" spans="1:15" ht="12">
      <c r="A196" s="686"/>
      <c r="B196" s="687" t="s">
        <v>1753</v>
      </c>
      <c r="C196" s="698" t="s">
        <v>499</v>
      </c>
      <c r="D196" s="698" t="s">
        <v>500</v>
      </c>
      <c r="E196" s="699"/>
      <c r="F196" s="896"/>
    </row>
    <row r="197" spans="1:15" ht="12">
      <c r="A197" s="897" t="s">
        <v>1833</v>
      </c>
      <c r="B197" s="898"/>
      <c r="C197" s="898"/>
      <c r="D197" s="898"/>
      <c r="E197" s="899"/>
      <c r="F197" s="662"/>
    </row>
    <row r="198" spans="1:15" ht="12">
      <c r="A198" s="694" t="s">
        <v>1813</v>
      </c>
      <c r="B198" s="791">
        <v>3</v>
      </c>
      <c r="C198" s="787">
        <v>2</v>
      </c>
      <c r="D198" s="787">
        <v>1.5</v>
      </c>
      <c r="E198" s="787"/>
      <c r="F198" s="662">
        <f>+B198*C198*D198</f>
        <v>9</v>
      </c>
    </row>
    <row r="199" spans="1:15" ht="12">
      <c r="A199" s="688" t="s">
        <v>1856</v>
      </c>
      <c r="B199" s="670">
        <v>1</v>
      </c>
      <c r="C199" s="661">
        <v>1</v>
      </c>
      <c r="D199" s="661">
        <v>1</v>
      </c>
      <c r="E199" s="661"/>
      <c r="F199" s="662">
        <f>+B199*C199*D199</f>
        <v>1</v>
      </c>
    </row>
    <row r="200" spans="1:15" ht="12">
      <c r="A200" s="688" t="s">
        <v>1820</v>
      </c>
      <c r="B200" s="670">
        <v>1</v>
      </c>
      <c r="C200" s="661">
        <v>1.7</v>
      </c>
      <c r="D200" s="661">
        <v>1</v>
      </c>
      <c r="E200" s="661"/>
      <c r="F200" s="662">
        <f>+B200*C200*D200</f>
        <v>1.7</v>
      </c>
    </row>
    <row r="201" spans="1:15" ht="12">
      <c r="A201" s="688" t="s">
        <v>1857</v>
      </c>
      <c r="B201" s="670">
        <v>1</v>
      </c>
      <c r="C201" s="661">
        <v>1.5</v>
      </c>
      <c r="D201" s="661">
        <v>1</v>
      </c>
      <c r="E201" s="661"/>
      <c r="F201" s="662">
        <f>+B201*C201*D201</f>
        <v>1.5</v>
      </c>
    </row>
    <row r="202" spans="1:15" ht="12">
      <c r="A202" s="906" t="s">
        <v>1844</v>
      </c>
      <c r="B202" s="906"/>
      <c r="C202" s="906"/>
      <c r="D202" s="906"/>
      <c r="E202" s="906"/>
      <c r="F202" s="662"/>
    </row>
    <row r="203" spans="1:15" ht="12">
      <c r="A203" s="688" t="s">
        <v>1812</v>
      </c>
      <c r="B203" s="670"/>
      <c r="C203" s="661">
        <f>1.5+1.5+1.5+0.8</f>
        <v>5.3</v>
      </c>
      <c r="D203" s="661">
        <v>1</v>
      </c>
      <c r="E203" s="661"/>
      <c r="F203" s="662">
        <f>+C203*D203</f>
        <v>5.3</v>
      </c>
    </row>
    <row r="204" spans="1:15" s="696" customFormat="1" ht="12">
      <c r="A204" s="794"/>
      <c r="B204" s="794"/>
      <c r="C204" s="661"/>
      <c r="D204" s="661"/>
      <c r="E204" s="794"/>
      <c r="F204" s="662"/>
    </row>
    <row r="205" spans="1:15" ht="12">
      <c r="A205" s="689"/>
      <c r="B205" s="690"/>
      <c r="C205" s="691"/>
      <c r="D205" s="691"/>
      <c r="E205" s="691"/>
      <c r="F205" s="697">
        <f>+ROUND(SUM(F197:F204),2)</f>
        <v>18.5</v>
      </c>
      <c r="G205" s="693" t="str">
        <f>+PRESUPUESTO!C26</f>
        <v>M2</v>
      </c>
      <c r="O205" s="695"/>
    </row>
    <row r="206" spans="1:15" ht="12.75" customHeight="1"/>
    <row r="209" spans="1:15" ht="12">
      <c r="A209" s="683"/>
      <c r="B209" s="683"/>
      <c r="C209" s="683"/>
      <c r="D209" s="683"/>
      <c r="E209" s="683"/>
      <c r="F209" s="684"/>
    </row>
    <row r="210" spans="1:15" ht="42" customHeight="1">
      <c r="A210" s="685"/>
      <c r="B210" s="888" t="str">
        <f>+$B$42</f>
        <v>MANTENIMIENTO INTEGRAL DE LA COMPAÑIA DE CUERPO DE BOMBERO CASCOL PERTENECIENTE AL CANTON PAJAN</v>
      </c>
      <c r="C210" s="889"/>
      <c r="D210" s="889"/>
      <c r="E210" s="889"/>
      <c r="F210" s="890"/>
    </row>
    <row r="211" spans="1:15" ht="12">
      <c r="A211" s="698">
        <f>+PRESUPUESTO!A27</f>
        <v>14</v>
      </c>
      <c r="B211" s="891" t="str">
        <f>+PRESUPUESTO!B27</f>
        <v>SUMINISTRO Y COLOCACION DE PLANCHA DE GRANITO (INCLUYE ACABADOS Y RODONES)</v>
      </c>
      <c r="C211" s="892"/>
      <c r="D211" s="892"/>
      <c r="E211" s="892"/>
      <c r="F211" s="893"/>
    </row>
    <row r="212" spans="1:15" ht="12">
      <c r="A212" s="686" t="s">
        <v>1638</v>
      </c>
      <c r="B212" s="687"/>
      <c r="C212" s="894" t="s">
        <v>1639</v>
      </c>
      <c r="D212" s="894"/>
      <c r="E212" s="894"/>
      <c r="F212" s="895" t="s">
        <v>480</v>
      </c>
      <c r="H212" s="751" t="e">
        <f>+PRESUPUESTO!#REF!</f>
        <v>#REF!</v>
      </c>
    </row>
    <row r="213" spans="1:15" ht="12">
      <c r="A213" s="686"/>
      <c r="B213" s="687" t="s">
        <v>1753</v>
      </c>
      <c r="C213" s="698" t="s">
        <v>499</v>
      </c>
      <c r="D213" s="698" t="s">
        <v>500</v>
      </c>
      <c r="E213" s="699"/>
      <c r="F213" s="896"/>
    </row>
    <row r="214" spans="1:15" ht="12">
      <c r="A214" s="897" t="s">
        <v>1816</v>
      </c>
      <c r="B214" s="898"/>
      <c r="C214" s="898"/>
      <c r="D214" s="898"/>
      <c r="E214" s="899"/>
      <c r="F214" s="662"/>
    </row>
    <row r="215" spans="1:15" ht="12">
      <c r="A215" s="903" t="s">
        <v>1819</v>
      </c>
      <c r="B215" s="791"/>
      <c r="C215" s="787">
        <v>1.55</v>
      </c>
      <c r="D215" s="787">
        <v>0.55000000000000004</v>
      </c>
      <c r="E215" s="787"/>
      <c r="F215" s="662">
        <f t="shared" ref="F215:F221" si="0">+C215*D215</f>
        <v>0.85250000000000015</v>
      </c>
    </row>
    <row r="216" spans="1:15" ht="12">
      <c r="A216" s="904"/>
      <c r="B216" s="670"/>
      <c r="C216" s="661">
        <v>1.35</v>
      </c>
      <c r="D216" s="661">
        <v>0.55000000000000004</v>
      </c>
      <c r="E216" s="661"/>
      <c r="F216" s="662">
        <f t="shared" si="0"/>
        <v>0.74250000000000016</v>
      </c>
    </row>
    <row r="217" spans="1:15" ht="12">
      <c r="A217" s="903" t="s">
        <v>1928</v>
      </c>
      <c r="B217" s="670"/>
      <c r="C217" s="661">
        <v>1.55</v>
      </c>
      <c r="D217" s="661">
        <v>0.05</v>
      </c>
      <c r="E217" s="661"/>
      <c r="F217" s="662">
        <f t="shared" si="0"/>
        <v>7.7500000000000013E-2</v>
      </c>
    </row>
    <row r="218" spans="1:15" ht="12">
      <c r="A218" s="905"/>
      <c r="B218" s="670">
        <v>2</v>
      </c>
      <c r="C218" s="661">
        <v>1.35</v>
      </c>
      <c r="D218" s="661">
        <v>0.05</v>
      </c>
      <c r="E218" s="661"/>
      <c r="F218" s="662">
        <f>+C218*D218*B218</f>
        <v>0.13500000000000001</v>
      </c>
    </row>
    <row r="219" spans="1:15" ht="12">
      <c r="A219" s="854"/>
      <c r="B219" s="670"/>
      <c r="C219" s="661">
        <v>0.6</v>
      </c>
      <c r="D219" s="661">
        <v>0.05</v>
      </c>
      <c r="E219" s="661"/>
      <c r="F219" s="662">
        <f>+C219*D219</f>
        <v>0.03</v>
      </c>
    </row>
    <row r="220" spans="1:15" ht="12">
      <c r="A220" s="896" t="s">
        <v>1927</v>
      </c>
      <c r="B220" s="670"/>
      <c r="C220" s="661">
        <v>1.55</v>
      </c>
      <c r="D220" s="661">
        <v>0.5</v>
      </c>
      <c r="E220" s="661"/>
      <c r="F220" s="662">
        <f t="shared" si="0"/>
        <v>0.77500000000000002</v>
      </c>
    </row>
    <row r="221" spans="1:15" s="696" customFormat="1" ht="13.5" customHeight="1">
      <c r="A221" s="896"/>
      <c r="B221" s="794"/>
      <c r="C221" s="661">
        <v>0.6</v>
      </c>
      <c r="D221" s="661">
        <v>0.5</v>
      </c>
      <c r="E221" s="794"/>
      <c r="F221" s="662">
        <f t="shared" si="0"/>
        <v>0.3</v>
      </c>
    </row>
    <row r="222" spans="1:15" ht="12">
      <c r="A222" s="689"/>
      <c r="B222" s="690"/>
      <c r="C222" s="691"/>
      <c r="D222" s="691"/>
      <c r="E222" s="691"/>
      <c r="F222" s="697">
        <f>+ROUND(SUM(F215:F221),2)</f>
        <v>2.91</v>
      </c>
      <c r="G222" s="693" t="str">
        <f>+PRESUPUESTO!C27</f>
        <v>M2</v>
      </c>
      <c r="O222" s="695"/>
    </row>
    <row r="223" spans="1:15" ht="12.75" customHeight="1"/>
    <row r="226" spans="1:15" ht="12">
      <c r="A226" s="683"/>
      <c r="B226" s="683"/>
      <c r="C226" s="683"/>
      <c r="D226" s="683"/>
      <c r="E226" s="683"/>
      <c r="F226" s="684"/>
    </row>
    <row r="227" spans="1:15" ht="42" customHeight="1">
      <c r="A227" s="685"/>
      <c r="B227" s="888" t="str">
        <f>+$B$42</f>
        <v>MANTENIMIENTO INTEGRAL DE LA COMPAÑIA DE CUERPO DE BOMBERO CASCOL PERTENECIENTE AL CANTON PAJAN</v>
      </c>
      <c r="C227" s="889"/>
      <c r="D227" s="889"/>
      <c r="E227" s="889"/>
      <c r="F227" s="890"/>
    </row>
    <row r="228" spans="1:15" ht="12">
      <c r="A228" s="698">
        <f>+PRESUPUESTO!A28</f>
        <v>15</v>
      </c>
      <c r="B228" s="891" t="str">
        <f>+PRESUPUESTO!B28</f>
        <v xml:space="preserve">SUMINISTRO E INSTALACION DE FREGADERO DE ACERO INOXIDABLE </v>
      </c>
      <c r="C228" s="892"/>
      <c r="D228" s="892"/>
      <c r="E228" s="892"/>
      <c r="F228" s="893"/>
    </row>
    <row r="229" spans="1:15" ht="12">
      <c r="A229" s="686" t="s">
        <v>1638</v>
      </c>
      <c r="B229" s="687"/>
      <c r="C229" s="894" t="s">
        <v>1639</v>
      </c>
      <c r="D229" s="894"/>
      <c r="E229" s="894"/>
      <c r="F229" s="895" t="s">
        <v>480</v>
      </c>
      <c r="H229" s="751" t="e">
        <f>+PRESUPUESTO!#REF!</f>
        <v>#REF!</v>
      </c>
    </row>
    <row r="230" spans="1:15" ht="12">
      <c r="A230" s="686"/>
      <c r="B230" s="687" t="s">
        <v>1753</v>
      </c>
      <c r="C230" s="698"/>
      <c r="D230" s="698" t="s">
        <v>476</v>
      </c>
      <c r="E230" s="699"/>
      <c r="F230" s="896"/>
    </row>
    <row r="231" spans="1:15" ht="12">
      <c r="A231" s="897" t="s">
        <v>1816</v>
      </c>
      <c r="B231" s="898"/>
      <c r="C231" s="898"/>
      <c r="D231" s="898"/>
      <c r="E231" s="899"/>
      <c r="F231" s="662"/>
    </row>
    <row r="232" spans="1:15" ht="12">
      <c r="A232" s="694" t="s">
        <v>1925</v>
      </c>
      <c r="B232" s="791"/>
      <c r="C232" s="787"/>
      <c r="D232" s="787">
        <v>1</v>
      </c>
      <c r="E232" s="787"/>
      <c r="F232" s="662">
        <f>+D232</f>
        <v>1</v>
      </c>
    </row>
    <row r="233" spans="1:15" s="696" customFormat="1" ht="13.5" customHeight="1">
      <c r="A233" s="794"/>
      <c r="B233" s="794"/>
      <c r="C233" s="661"/>
      <c r="D233" s="661"/>
      <c r="E233" s="794"/>
      <c r="F233" s="662"/>
    </row>
    <row r="234" spans="1:15" ht="12">
      <c r="A234" s="689"/>
      <c r="B234" s="690"/>
      <c r="C234" s="691"/>
      <c r="D234" s="691"/>
      <c r="E234" s="691"/>
      <c r="F234" s="697">
        <f>+ROUND(SUM(F231:F233),2)</f>
        <v>1</v>
      </c>
      <c r="G234" s="693" t="str">
        <f>+PRESUPUESTO!C28</f>
        <v>U</v>
      </c>
      <c r="O234" s="695"/>
    </row>
    <row r="235" spans="1:15" ht="12.75" customHeight="1"/>
    <row r="238" spans="1:15" ht="12">
      <c r="A238" s="683"/>
      <c r="B238" s="683"/>
      <c r="C238" s="683"/>
      <c r="D238" s="683"/>
      <c r="E238" s="683"/>
      <c r="F238" s="684"/>
    </row>
    <row r="239" spans="1:15" ht="42" customHeight="1">
      <c r="A239" s="685"/>
      <c r="B239" s="888" t="str">
        <f>+$B$42</f>
        <v>MANTENIMIENTO INTEGRAL DE LA COMPAÑIA DE CUERPO DE BOMBERO CASCOL PERTENECIENTE AL CANTON PAJAN</v>
      </c>
      <c r="C239" s="889"/>
      <c r="D239" s="889"/>
      <c r="E239" s="889"/>
      <c r="F239" s="890"/>
    </row>
    <row r="240" spans="1:15" ht="12">
      <c r="A240" s="698">
        <f>+PRESUPUESTO!A29</f>
        <v>16</v>
      </c>
      <c r="B240" s="891" t="str">
        <f>+PRESUPUESTO!B29</f>
        <v>PROVISIÓN E INSTALACIÓN DE TUMBADO FALSO DE PVC</v>
      </c>
      <c r="C240" s="892"/>
      <c r="D240" s="892"/>
      <c r="E240" s="892"/>
      <c r="F240" s="893"/>
    </row>
    <row r="241" spans="1:15" ht="12">
      <c r="A241" s="686" t="s">
        <v>1638</v>
      </c>
      <c r="B241" s="687"/>
      <c r="C241" s="894" t="s">
        <v>1639</v>
      </c>
      <c r="D241" s="894"/>
      <c r="E241" s="894"/>
      <c r="F241" s="895" t="s">
        <v>480</v>
      </c>
      <c r="H241" s="751" t="e">
        <f>+PRESUPUESTO!#REF!</f>
        <v>#REF!</v>
      </c>
    </row>
    <row r="242" spans="1:15" ht="12">
      <c r="A242" s="686"/>
      <c r="B242" s="687" t="s">
        <v>1753</v>
      </c>
      <c r="C242" s="698" t="s">
        <v>499</v>
      </c>
      <c r="D242" s="698" t="s">
        <v>500</v>
      </c>
      <c r="E242" s="699"/>
      <c r="F242" s="896"/>
    </row>
    <row r="243" spans="1:15" ht="12">
      <c r="A243" s="897" t="s">
        <v>1834</v>
      </c>
      <c r="B243" s="898"/>
      <c r="C243" s="898"/>
      <c r="D243" s="898"/>
      <c r="E243" s="899"/>
      <c r="F243" s="662"/>
    </row>
    <row r="244" spans="1:15" ht="12">
      <c r="A244" s="694" t="s">
        <v>1834</v>
      </c>
      <c r="B244" s="791"/>
      <c r="C244" s="787">
        <v>5</v>
      </c>
      <c r="D244" s="787">
        <v>4.5</v>
      </c>
      <c r="E244" s="787"/>
      <c r="F244" s="662">
        <f>+C244*D244</f>
        <v>22.5</v>
      </c>
    </row>
    <row r="245" spans="1:15" ht="22.8">
      <c r="A245" s="688" t="s">
        <v>1971</v>
      </c>
      <c r="B245" s="670"/>
      <c r="C245" s="661">
        <v>1.5</v>
      </c>
      <c r="D245" s="661">
        <v>4.5</v>
      </c>
      <c r="E245" s="661"/>
      <c r="F245" s="662">
        <f>+C245*D245</f>
        <v>6.75</v>
      </c>
    </row>
    <row r="246" spans="1:15" ht="12">
      <c r="A246" s="897" t="s">
        <v>1926</v>
      </c>
      <c r="B246" s="898"/>
      <c r="C246" s="898"/>
      <c r="D246" s="898"/>
      <c r="E246" s="899"/>
      <c r="F246" s="662">
        <f>+C246*D246</f>
        <v>0</v>
      </c>
    </row>
    <row r="247" spans="1:15" ht="12">
      <c r="A247" s="765" t="s">
        <v>1816</v>
      </c>
      <c r="B247" s="670"/>
      <c r="C247" s="661">
        <v>5</v>
      </c>
      <c r="D247" s="661">
        <v>4.5</v>
      </c>
      <c r="E247" s="661"/>
      <c r="F247" s="662">
        <f>+C247*D247</f>
        <v>22.5</v>
      </c>
    </row>
    <row r="248" spans="1:15" s="696" customFormat="1" ht="13.5" customHeight="1">
      <c r="A248" s="794"/>
      <c r="B248" s="794"/>
      <c r="C248" s="661"/>
      <c r="D248" s="661"/>
      <c r="E248" s="794"/>
      <c r="F248" s="662"/>
    </row>
    <row r="249" spans="1:15" ht="12">
      <c r="A249" s="689"/>
      <c r="B249" s="690"/>
      <c r="C249" s="691"/>
      <c r="D249" s="691"/>
      <c r="E249" s="691"/>
      <c r="F249" s="697">
        <f>+ROUND(SUM(F243:F248),2)</f>
        <v>51.75</v>
      </c>
      <c r="G249" s="693" t="str">
        <f>+PRESUPUESTO!C29</f>
        <v>M2</v>
      </c>
      <c r="O249" s="695"/>
    </row>
    <row r="250" spans="1:15" ht="12.75" customHeight="1"/>
    <row r="253" spans="1:15" ht="12">
      <c r="A253" s="683"/>
      <c r="B253" s="683"/>
      <c r="C253" s="683"/>
      <c r="D253" s="683"/>
      <c r="E253" s="683"/>
      <c r="F253" s="684"/>
    </row>
    <row r="254" spans="1:15" ht="42" customHeight="1">
      <c r="A254" s="685"/>
      <c r="B254" s="888" t="str">
        <f>+$B$42</f>
        <v>MANTENIMIENTO INTEGRAL DE LA COMPAÑIA DE CUERPO DE BOMBERO CASCOL PERTENECIENTE AL CANTON PAJAN</v>
      </c>
      <c r="C254" s="889"/>
      <c r="D254" s="889"/>
      <c r="E254" s="889"/>
      <c r="F254" s="890"/>
    </row>
    <row r="255" spans="1:15" ht="12">
      <c r="A255" s="698">
        <f>+PRESUPUESTO!A30</f>
        <v>17</v>
      </c>
      <c r="B255" s="891" t="str">
        <f>+PRESUPUESTO!B30</f>
        <v xml:space="preserve">DESINTALACION E INSTALACION DE PIEZAS SANITARIAS, INCLUYE LIMPIEZA DE LOS MISMOS Y CAMBIO DE HERRAJES </v>
      </c>
      <c r="C255" s="892"/>
      <c r="D255" s="892"/>
      <c r="E255" s="892"/>
      <c r="F255" s="893"/>
    </row>
    <row r="256" spans="1:15" ht="12">
      <c r="A256" s="686" t="s">
        <v>1638</v>
      </c>
      <c r="B256" s="687"/>
      <c r="C256" s="894" t="s">
        <v>1639</v>
      </c>
      <c r="D256" s="894"/>
      <c r="E256" s="894"/>
      <c r="F256" s="895" t="s">
        <v>480</v>
      </c>
      <c r="H256" s="751" t="e">
        <f>+PRESUPUESTO!#REF!</f>
        <v>#REF!</v>
      </c>
    </row>
    <row r="257" spans="1:15" ht="12">
      <c r="A257" s="686"/>
      <c r="B257" s="687" t="s">
        <v>1753</v>
      </c>
      <c r="C257" s="698" t="s">
        <v>499</v>
      </c>
      <c r="D257" s="698" t="s">
        <v>500</v>
      </c>
      <c r="E257" s="699"/>
      <c r="F257" s="896"/>
    </row>
    <row r="258" spans="1:15" ht="12">
      <c r="A258" s="897" t="s">
        <v>1834</v>
      </c>
      <c r="B258" s="898"/>
      <c r="C258" s="898"/>
      <c r="D258" s="898"/>
      <c r="E258" s="899"/>
      <c r="F258" s="662"/>
    </row>
    <row r="259" spans="1:15" ht="12">
      <c r="A259" s="694" t="s">
        <v>1834</v>
      </c>
      <c r="B259" s="791"/>
      <c r="C259" s="787">
        <v>5</v>
      </c>
      <c r="D259" s="787">
        <v>4.5</v>
      </c>
      <c r="E259" s="787"/>
      <c r="F259" s="662">
        <f>+C259*D259</f>
        <v>22.5</v>
      </c>
    </row>
    <row r="260" spans="1:15" ht="12">
      <c r="A260" s="897" t="s">
        <v>1926</v>
      </c>
      <c r="B260" s="898"/>
      <c r="C260" s="898"/>
      <c r="D260" s="898"/>
      <c r="E260" s="899"/>
      <c r="F260" s="662">
        <f>+C260*D260</f>
        <v>0</v>
      </c>
    </row>
    <row r="261" spans="1:15" ht="12">
      <c r="A261" s="765" t="s">
        <v>1816</v>
      </c>
      <c r="B261" s="670"/>
      <c r="C261" s="661">
        <v>5</v>
      </c>
      <c r="D261" s="661">
        <v>4.5</v>
      </c>
      <c r="E261" s="661"/>
      <c r="F261" s="662">
        <f>+C261*D261</f>
        <v>22.5</v>
      </c>
    </row>
    <row r="262" spans="1:15" s="696" customFormat="1" ht="13.5" customHeight="1">
      <c r="A262" s="794"/>
      <c r="B262" s="794"/>
      <c r="C262" s="661"/>
      <c r="D262" s="661"/>
      <c r="E262" s="794"/>
      <c r="F262" s="662"/>
    </row>
    <row r="263" spans="1:15" ht="12">
      <c r="A263" s="689"/>
      <c r="B263" s="690"/>
      <c r="C263" s="691"/>
      <c r="D263" s="691"/>
      <c r="E263" s="691"/>
      <c r="F263" s="697">
        <f>+ROUND(SUM(F258:F262),2)</f>
        <v>45</v>
      </c>
      <c r="G263" s="693" t="str">
        <f>+PRESUPUESTO!C30</f>
        <v>U</v>
      </c>
      <c r="O263" s="695"/>
    </row>
    <row r="264" spans="1:15" ht="12.75" customHeight="1"/>
    <row r="267" spans="1:15" ht="12">
      <c r="A267" s="683"/>
      <c r="B267" s="683"/>
      <c r="C267" s="683"/>
      <c r="D267" s="683"/>
      <c r="E267" s="683"/>
      <c r="F267" s="684"/>
    </row>
    <row r="268" spans="1:15" ht="42" customHeight="1">
      <c r="A268" s="685"/>
      <c r="B268" s="888" t="str">
        <f>+$B$42</f>
        <v>MANTENIMIENTO INTEGRAL DE LA COMPAÑIA DE CUERPO DE BOMBERO CASCOL PERTENECIENTE AL CANTON PAJAN</v>
      </c>
      <c r="C268" s="889"/>
      <c r="D268" s="889"/>
      <c r="E268" s="889"/>
      <c r="F268" s="890"/>
    </row>
    <row r="269" spans="1:15" ht="12">
      <c r="A269" s="698">
        <f>+PRESUPUESTO!A31</f>
        <v>18</v>
      </c>
      <c r="B269" s="891" t="str">
        <f>+PRESUPUESTO!B31</f>
        <v>LOSETA DE HORMIGON ARMADO F´C 210KG/CM2 E= 5 CM PARA MESON</v>
      </c>
      <c r="C269" s="892"/>
      <c r="D269" s="892"/>
      <c r="E269" s="892"/>
      <c r="F269" s="893"/>
    </row>
    <row r="270" spans="1:15" ht="12">
      <c r="A270" s="686" t="s">
        <v>1638</v>
      </c>
      <c r="B270" s="687"/>
      <c r="C270" s="894" t="s">
        <v>1639</v>
      </c>
      <c r="D270" s="894"/>
      <c r="E270" s="894"/>
      <c r="F270" s="895" t="s">
        <v>480</v>
      </c>
      <c r="H270" s="751" t="e">
        <f>+PRESUPUESTO!#REF!</f>
        <v>#REF!</v>
      </c>
    </row>
    <row r="271" spans="1:15" ht="12">
      <c r="A271" s="686"/>
      <c r="B271" s="687" t="s">
        <v>1753</v>
      </c>
      <c r="C271" s="698" t="s">
        <v>499</v>
      </c>
      <c r="D271" s="698" t="s">
        <v>500</v>
      </c>
      <c r="E271" s="699"/>
      <c r="F271" s="896"/>
    </row>
    <row r="272" spans="1:15" ht="12">
      <c r="A272" s="897" t="s">
        <v>1816</v>
      </c>
      <c r="B272" s="898"/>
      <c r="C272" s="898"/>
      <c r="D272" s="898"/>
      <c r="E272" s="899"/>
      <c r="F272" s="662"/>
    </row>
    <row r="273" spans="1:15" ht="12">
      <c r="A273" s="903" t="s">
        <v>1915</v>
      </c>
      <c r="B273" s="670"/>
      <c r="C273" s="661">
        <v>1.55</v>
      </c>
      <c r="D273" s="661">
        <v>0.5</v>
      </c>
      <c r="E273" s="661"/>
      <c r="F273" s="859">
        <f>+C273*D273</f>
        <v>0.77500000000000002</v>
      </c>
      <c r="H273" s="682">
        <f>+C273*D273</f>
        <v>0.77500000000000002</v>
      </c>
    </row>
    <row r="274" spans="1:15" s="696" customFormat="1" ht="13.5" customHeight="1">
      <c r="A274" s="905"/>
      <c r="B274" s="794"/>
      <c r="C274" s="661">
        <v>1.35</v>
      </c>
      <c r="D274" s="661">
        <v>0.5</v>
      </c>
      <c r="E274" s="794"/>
      <c r="F274" s="662">
        <f>+C274*D274</f>
        <v>0.67500000000000004</v>
      </c>
    </row>
    <row r="275" spans="1:15" ht="12">
      <c r="A275" s="689"/>
      <c r="B275" s="690"/>
      <c r="C275" s="691"/>
      <c r="D275" s="691"/>
      <c r="E275" s="691"/>
      <c r="F275" s="697">
        <f>+ROUND(SUM(F273:F274),2)</f>
        <v>1.45</v>
      </c>
      <c r="G275" s="693" t="str">
        <f>+PRESUPUESTO!C31</f>
        <v>M2</v>
      </c>
      <c r="O275" s="695"/>
    </row>
    <row r="276" spans="1:15" ht="12.75" customHeight="1"/>
    <row r="279" spans="1:15" ht="12">
      <c r="A279" s="683"/>
      <c r="B279" s="683"/>
      <c r="C279" s="683"/>
      <c r="D279" s="683"/>
      <c r="E279" s="683"/>
      <c r="F279" s="684"/>
    </row>
    <row r="280" spans="1:15" ht="42" customHeight="1">
      <c r="A280" s="685"/>
      <c r="B280" s="888" t="str">
        <f>+$B$42</f>
        <v>MANTENIMIENTO INTEGRAL DE LA COMPAÑIA DE CUERPO DE BOMBERO CASCOL PERTENECIENTE AL CANTON PAJAN</v>
      </c>
      <c r="C280" s="889"/>
      <c r="D280" s="889"/>
      <c r="E280" s="889"/>
      <c r="F280" s="890"/>
    </row>
    <row r="281" spans="1:15" ht="12">
      <c r="A281" s="698">
        <f>+PRESUPUESTO!A32</f>
        <v>19</v>
      </c>
      <c r="B281" s="891" t="str">
        <f>+PRESUPUESTO!B32</f>
        <v>SUMINISTRO E INSTALACION DE PLANCHAS GYSUM PARA PAREDES CON ESTRUCTURA DRYWALL</v>
      </c>
      <c r="C281" s="892"/>
      <c r="D281" s="892"/>
      <c r="E281" s="892"/>
      <c r="F281" s="893"/>
    </row>
    <row r="282" spans="1:15" ht="12">
      <c r="A282" s="686" t="s">
        <v>1638</v>
      </c>
      <c r="B282" s="687"/>
      <c r="C282" s="894" t="s">
        <v>1639</v>
      </c>
      <c r="D282" s="894"/>
      <c r="E282" s="894"/>
      <c r="F282" s="895" t="s">
        <v>480</v>
      </c>
      <c r="H282" s="751" t="e">
        <f>+PRESUPUESTO!#REF!</f>
        <v>#REF!</v>
      </c>
    </row>
    <row r="283" spans="1:15" ht="12">
      <c r="A283" s="686"/>
      <c r="B283" s="687" t="s">
        <v>1753</v>
      </c>
      <c r="C283" s="698" t="s">
        <v>499</v>
      </c>
      <c r="D283" s="698" t="s">
        <v>500</v>
      </c>
      <c r="E283" s="699"/>
      <c r="F283" s="896"/>
    </row>
    <row r="284" spans="1:15" ht="12">
      <c r="A284" s="897" t="s">
        <v>1912</v>
      </c>
      <c r="B284" s="898"/>
      <c r="C284" s="898"/>
      <c r="D284" s="898"/>
      <c r="E284" s="899"/>
      <c r="F284" s="662">
        <f>+C284*D284</f>
        <v>0</v>
      </c>
    </row>
    <row r="285" spans="1:15" s="696" customFormat="1" ht="13.5" customHeight="1">
      <c r="A285" s="839" t="s">
        <v>1913</v>
      </c>
      <c r="B285" s="794"/>
      <c r="C285" s="661">
        <v>2.9</v>
      </c>
      <c r="D285" s="661">
        <v>3.75</v>
      </c>
      <c r="E285" s="794"/>
      <c r="F285" s="662">
        <f>+C285*D285</f>
        <v>10.875</v>
      </c>
    </row>
    <row r="286" spans="1:15" s="696" customFormat="1" ht="13.5" customHeight="1">
      <c r="A286" s="839" t="s">
        <v>1914</v>
      </c>
      <c r="B286" s="794"/>
      <c r="C286" s="661">
        <v>1.5</v>
      </c>
      <c r="D286" s="661">
        <v>3.75</v>
      </c>
      <c r="E286" s="794"/>
      <c r="F286" s="662">
        <f t="shared" ref="F286:F291" si="1">+C286*D286</f>
        <v>5.625</v>
      </c>
    </row>
    <row r="287" spans="1:15" s="696" customFormat="1" ht="13.5" customHeight="1">
      <c r="A287" s="897" t="s">
        <v>1974</v>
      </c>
      <c r="B287" s="898"/>
      <c r="C287" s="898"/>
      <c r="D287" s="898"/>
      <c r="E287" s="899"/>
      <c r="F287" s="662"/>
    </row>
    <row r="288" spans="1:15" s="696" customFormat="1" ht="13.5" customHeight="1">
      <c r="A288" s="839" t="s">
        <v>1976</v>
      </c>
      <c r="B288" s="794"/>
      <c r="C288" s="661">
        <v>1.9</v>
      </c>
      <c r="D288" s="661">
        <v>2.4</v>
      </c>
      <c r="E288" s="794"/>
      <c r="F288" s="662">
        <f t="shared" si="1"/>
        <v>4.5599999999999996</v>
      </c>
    </row>
    <row r="289" spans="1:15" s="696" customFormat="1" ht="12">
      <c r="A289" s="839" t="s">
        <v>1977</v>
      </c>
      <c r="B289" s="794"/>
      <c r="C289" s="661">
        <v>1.51</v>
      </c>
      <c r="D289" s="661">
        <v>2.4</v>
      </c>
      <c r="E289" s="794"/>
      <c r="F289" s="662">
        <f t="shared" si="1"/>
        <v>3.6239999999999997</v>
      </c>
    </row>
    <row r="290" spans="1:15" s="696" customFormat="1" ht="12">
      <c r="A290" s="839" t="s">
        <v>1975</v>
      </c>
      <c r="B290" s="794"/>
      <c r="C290" s="661">
        <v>0.9</v>
      </c>
      <c r="D290" s="661">
        <v>0.4</v>
      </c>
      <c r="E290" s="794"/>
      <c r="F290" s="662">
        <f t="shared" si="1"/>
        <v>0.36000000000000004</v>
      </c>
    </row>
    <row r="291" spans="1:15" s="696" customFormat="1" ht="12">
      <c r="A291" s="839" t="s">
        <v>1978</v>
      </c>
      <c r="B291" s="794"/>
      <c r="C291" s="661">
        <v>4.5</v>
      </c>
      <c r="D291" s="661">
        <v>2.4</v>
      </c>
      <c r="E291" s="794"/>
      <c r="F291" s="662">
        <f t="shared" si="1"/>
        <v>10.799999999999999</v>
      </c>
    </row>
    <row r="292" spans="1:15" ht="11.25" customHeight="1">
      <c r="A292" s="689"/>
      <c r="B292" s="690"/>
      <c r="C292" s="691"/>
      <c r="D292" s="691"/>
      <c r="E292" s="691"/>
      <c r="F292" s="697">
        <f>+ROUND(SUM(F284:F291),2)</f>
        <v>35.840000000000003</v>
      </c>
      <c r="G292" s="693" t="str">
        <f>+PRESUPUESTO!C32</f>
        <v>M2</v>
      </c>
      <c r="O292" s="695"/>
    </row>
    <row r="293" spans="1:15" ht="12.75" customHeight="1"/>
    <row r="296" spans="1:15" ht="12">
      <c r="A296" s="683"/>
      <c r="B296" s="683"/>
      <c r="C296" s="683"/>
      <c r="D296" s="683"/>
      <c r="E296" s="683"/>
      <c r="F296" s="684"/>
    </row>
    <row r="297" spans="1:15" ht="42" customHeight="1">
      <c r="A297" s="685"/>
      <c r="B297" s="888" t="str">
        <f>+$B$42</f>
        <v>MANTENIMIENTO INTEGRAL DE LA COMPAÑIA DE CUERPO DE BOMBERO CASCOL PERTENECIENTE AL CANTON PAJAN</v>
      </c>
      <c r="C297" s="889"/>
      <c r="D297" s="889"/>
      <c r="E297" s="889"/>
      <c r="F297" s="890"/>
    </row>
    <row r="298" spans="1:15" ht="12">
      <c r="A298" s="698">
        <f>+PRESUPUESTO!A34</f>
        <v>21</v>
      </c>
      <c r="B298" s="891" t="str">
        <f>+PRESUPUESTO!B34</f>
        <v>SUMINISTRO E INSTALACION DE PUERTA CORREDIZA DE ALUMINIO Y VIDRIO 0.80X2.00M</v>
      </c>
      <c r="C298" s="892"/>
      <c r="D298" s="892"/>
      <c r="E298" s="892"/>
      <c r="F298" s="893"/>
    </row>
    <row r="299" spans="1:15" ht="12">
      <c r="A299" s="686" t="s">
        <v>1638</v>
      </c>
      <c r="B299" s="687"/>
      <c r="C299" s="894" t="s">
        <v>1639</v>
      </c>
      <c r="D299" s="894"/>
      <c r="E299" s="894"/>
      <c r="F299" s="895" t="s">
        <v>480</v>
      </c>
      <c r="H299" s="751" t="e">
        <f>+PRESUPUESTO!#REF!</f>
        <v>#REF!</v>
      </c>
    </row>
    <row r="300" spans="1:15" ht="12">
      <c r="A300" s="686"/>
      <c r="B300" s="687" t="s">
        <v>1753</v>
      </c>
      <c r="C300" s="698"/>
      <c r="D300" s="698" t="s">
        <v>476</v>
      </c>
      <c r="E300" s="699"/>
      <c r="F300" s="896"/>
    </row>
    <row r="301" spans="1:15" ht="12">
      <c r="A301" s="897" t="s">
        <v>1912</v>
      </c>
      <c r="B301" s="898"/>
      <c r="C301" s="898"/>
      <c r="D301" s="898"/>
      <c r="E301" s="899"/>
      <c r="F301" s="662">
        <f>+C301*D301</f>
        <v>0</v>
      </c>
    </row>
    <row r="302" spans="1:15" s="696" customFormat="1" ht="13.5" customHeight="1">
      <c r="A302" s="839" t="s">
        <v>1929</v>
      </c>
      <c r="B302" s="794"/>
      <c r="C302" s="661"/>
      <c r="D302" s="661">
        <v>1</v>
      </c>
      <c r="E302" s="794"/>
      <c r="F302" s="662">
        <f>+D302</f>
        <v>1</v>
      </c>
    </row>
    <row r="303" spans="1:15" s="696" customFormat="1" ht="13.5" customHeight="1">
      <c r="A303" s="794"/>
      <c r="B303" s="794"/>
      <c r="C303" s="661"/>
      <c r="D303" s="661"/>
      <c r="E303" s="794"/>
      <c r="F303" s="662">
        <f>+C303*D303</f>
        <v>0</v>
      </c>
    </row>
    <row r="304" spans="1:15" s="696" customFormat="1" ht="13.5" customHeight="1">
      <c r="A304" s="794"/>
      <c r="B304" s="794"/>
      <c r="C304" s="661"/>
      <c r="D304" s="661"/>
      <c r="E304" s="794"/>
      <c r="F304" s="662"/>
    </row>
    <row r="305" spans="1:15" ht="12">
      <c r="A305" s="689"/>
      <c r="B305" s="690"/>
      <c r="C305" s="691"/>
      <c r="D305" s="691"/>
      <c r="E305" s="691"/>
      <c r="F305" s="697">
        <f>+ROUND(SUM(F301:F304),2)</f>
        <v>1</v>
      </c>
      <c r="G305" s="693" t="str">
        <f>+PRESUPUESTO!C34</f>
        <v>U</v>
      </c>
      <c r="O305" s="695"/>
    </row>
    <row r="306" spans="1:15" ht="12.75" customHeight="1"/>
    <row r="309" spans="1:15" ht="12">
      <c r="A309" s="683"/>
      <c r="B309" s="683"/>
      <c r="C309" s="683"/>
      <c r="D309" s="683"/>
      <c r="E309" s="683"/>
      <c r="F309" s="684"/>
    </row>
    <row r="310" spans="1:15" ht="42" customHeight="1">
      <c r="A310" s="685"/>
      <c r="B310" s="888" t="str">
        <f>+$B$42</f>
        <v>MANTENIMIENTO INTEGRAL DE LA COMPAÑIA DE CUERPO DE BOMBERO CASCOL PERTENECIENTE AL CANTON PAJAN</v>
      </c>
      <c r="C310" s="889"/>
      <c r="D310" s="889"/>
      <c r="E310" s="889"/>
      <c r="F310" s="890"/>
    </row>
    <row r="311" spans="1:15" ht="12">
      <c r="A311" s="698">
        <f>+PRESUPUESTO!A35</f>
        <v>22</v>
      </c>
      <c r="B311" s="891" t="str">
        <f>+PRESUPUESTO!B35</f>
        <v>VENTANAS DE ALUMINIO Y VIDRIO</v>
      </c>
      <c r="C311" s="892"/>
      <c r="D311" s="892"/>
      <c r="E311" s="892"/>
      <c r="F311" s="893"/>
    </row>
    <row r="312" spans="1:15" ht="12">
      <c r="A312" s="686" t="s">
        <v>1638</v>
      </c>
      <c r="B312" s="687"/>
      <c r="C312" s="894" t="s">
        <v>1639</v>
      </c>
      <c r="D312" s="894"/>
      <c r="E312" s="894"/>
      <c r="F312" s="895" t="s">
        <v>480</v>
      </c>
      <c r="H312" s="751" t="e">
        <f>+PRESUPUESTO!#REF!</f>
        <v>#REF!</v>
      </c>
    </row>
    <row r="313" spans="1:15" ht="12">
      <c r="A313" s="686"/>
      <c r="B313" s="687" t="s">
        <v>1753</v>
      </c>
      <c r="C313" s="698" t="s">
        <v>499</v>
      </c>
      <c r="D313" s="698" t="s">
        <v>500</v>
      </c>
      <c r="E313" s="699"/>
      <c r="F313" s="896"/>
    </row>
    <row r="314" spans="1:15" ht="12">
      <c r="A314" s="897" t="s">
        <v>1816</v>
      </c>
      <c r="B314" s="898"/>
      <c r="C314" s="898"/>
      <c r="D314" s="898"/>
      <c r="E314" s="899"/>
      <c r="F314" s="662">
        <f>+C314*D314</f>
        <v>0</v>
      </c>
    </row>
    <row r="315" spans="1:15" ht="12">
      <c r="A315" s="765" t="s">
        <v>1816</v>
      </c>
      <c r="B315" s="670"/>
      <c r="C315" s="661">
        <v>1.5</v>
      </c>
      <c r="D315" s="661">
        <v>1</v>
      </c>
      <c r="E315" s="661"/>
      <c r="F315" s="662">
        <f>+C315*D315</f>
        <v>1.5</v>
      </c>
    </row>
    <row r="316" spans="1:15" s="696" customFormat="1" ht="13.5" customHeight="1">
      <c r="A316" s="794"/>
      <c r="B316" s="794"/>
      <c r="C316" s="661"/>
      <c r="D316" s="661"/>
      <c r="E316" s="794"/>
      <c r="F316" s="662"/>
    </row>
    <row r="317" spans="1:15" ht="12">
      <c r="A317" s="689"/>
      <c r="B317" s="690"/>
      <c r="C317" s="691"/>
      <c r="D317" s="691"/>
      <c r="E317" s="691"/>
      <c r="F317" s="697">
        <f>+ROUND(SUM(F314:F316),2)</f>
        <v>1.5</v>
      </c>
      <c r="G317" s="693" t="str">
        <f>+PRESUPUESTO!C35</f>
        <v>M2</v>
      </c>
      <c r="O317" s="695"/>
    </row>
    <row r="318" spans="1:15" ht="12.75" customHeight="1"/>
    <row r="321" spans="1:15" ht="12">
      <c r="A321" s="683"/>
      <c r="B321" s="683"/>
      <c r="C321" s="683"/>
      <c r="D321" s="683"/>
      <c r="E321" s="683"/>
      <c r="F321" s="684"/>
    </row>
    <row r="322" spans="1:15" ht="42" customHeight="1">
      <c r="A322" s="685"/>
      <c r="B322" s="888" t="str">
        <f>+$B$42</f>
        <v>MANTENIMIENTO INTEGRAL DE LA COMPAÑIA DE CUERPO DE BOMBERO CASCOL PERTENECIENTE AL CANTON PAJAN</v>
      </c>
      <c r="C322" s="889"/>
      <c r="D322" s="889"/>
      <c r="E322" s="889"/>
      <c r="F322" s="890"/>
    </row>
    <row r="323" spans="1:15" ht="12">
      <c r="A323" s="698">
        <f>+PRESUPUESTO!A36</f>
        <v>23</v>
      </c>
      <c r="B323" s="891" t="str">
        <f>+PRESUPUESTO!B36</f>
        <v xml:space="preserve">PUNTO DE  LUZ DE 120 V </v>
      </c>
      <c r="C323" s="892"/>
      <c r="D323" s="892"/>
      <c r="E323" s="892"/>
      <c r="F323" s="893"/>
    </row>
    <row r="324" spans="1:15" ht="12">
      <c r="A324" s="686" t="s">
        <v>1638</v>
      </c>
      <c r="B324" s="687"/>
      <c r="C324" s="894" t="s">
        <v>1639</v>
      </c>
      <c r="D324" s="894"/>
      <c r="E324" s="894"/>
      <c r="F324" s="895" t="s">
        <v>480</v>
      </c>
      <c r="H324" s="751" t="e">
        <f>+PRESUPUESTO!#REF!</f>
        <v>#REF!</v>
      </c>
    </row>
    <row r="325" spans="1:15" ht="12">
      <c r="A325" s="686"/>
      <c r="B325" s="687" t="s">
        <v>1753</v>
      </c>
      <c r="C325" s="698"/>
      <c r="D325" s="698" t="s">
        <v>476</v>
      </c>
      <c r="E325" s="699"/>
      <c r="F325" s="896"/>
    </row>
    <row r="326" spans="1:15" ht="12">
      <c r="A326" s="765" t="s">
        <v>1930</v>
      </c>
      <c r="B326" s="670"/>
      <c r="C326" s="661"/>
      <c r="D326" s="661">
        <v>3</v>
      </c>
      <c r="E326" s="661"/>
      <c r="F326" s="662">
        <f>+D326</f>
        <v>3</v>
      </c>
    </row>
    <row r="327" spans="1:15" s="696" customFormat="1" ht="13.5" customHeight="1">
      <c r="A327" s="794"/>
      <c r="B327" s="794"/>
      <c r="C327" s="661"/>
      <c r="D327" s="661"/>
      <c r="E327" s="794"/>
      <c r="F327" s="662"/>
    </row>
    <row r="328" spans="1:15" ht="12">
      <c r="A328" s="689"/>
      <c r="B328" s="690"/>
      <c r="C328" s="691"/>
      <c r="D328" s="691"/>
      <c r="E328" s="691"/>
      <c r="F328" s="697">
        <f>+ROUND(SUM(F326:F327),2)</f>
        <v>3</v>
      </c>
      <c r="G328" s="693" t="str">
        <f>+PRESUPUESTO!C36</f>
        <v>PTO</v>
      </c>
      <c r="O328" s="695"/>
    </row>
    <row r="329" spans="1:15" ht="12.75" customHeight="1"/>
    <row r="332" spans="1:15" ht="12">
      <c r="A332" s="683"/>
      <c r="B332" s="683"/>
      <c r="C332" s="683"/>
      <c r="D332" s="683"/>
      <c r="E332" s="683"/>
      <c r="F332" s="684"/>
    </row>
    <row r="333" spans="1:15" ht="42" customHeight="1">
      <c r="A333" s="685"/>
      <c r="B333" s="888" t="str">
        <f>+$B$42</f>
        <v>MANTENIMIENTO INTEGRAL DE LA COMPAÑIA DE CUERPO DE BOMBERO CASCOL PERTENECIENTE AL CANTON PAJAN</v>
      </c>
      <c r="C333" s="889"/>
      <c r="D333" s="889"/>
      <c r="E333" s="889"/>
      <c r="F333" s="890"/>
    </row>
    <row r="334" spans="1:15" ht="12">
      <c r="A334" s="698">
        <f>+PRESUPUESTO!A38</f>
        <v>25</v>
      </c>
      <c r="B334" s="891" t="str">
        <f>+PRESUPUESTO!B38</f>
        <v xml:space="preserve">PUNTO DE TOMACORRIENTE 120 V POLARIZADOS </v>
      </c>
      <c r="C334" s="892"/>
      <c r="D334" s="892"/>
      <c r="E334" s="892"/>
      <c r="F334" s="893"/>
    </row>
    <row r="335" spans="1:15" ht="12">
      <c r="A335" s="686" t="s">
        <v>1638</v>
      </c>
      <c r="B335" s="687"/>
      <c r="C335" s="894" t="s">
        <v>1639</v>
      </c>
      <c r="D335" s="894"/>
      <c r="E335" s="894"/>
      <c r="F335" s="895" t="s">
        <v>480</v>
      </c>
      <c r="H335" s="751" t="e">
        <f>+PRESUPUESTO!#REF!</f>
        <v>#REF!</v>
      </c>
    </row>
    <row r="336" spans="1:15" ht="12">
      <c r="A336" s="686"/>
      <c r="B336" s="687" t="s">
        <v>1753</v>
      </c>
      <c r="C336" s="698"/>
      <c r="D336" s="698" t="s">
        <v>476</v>
      </c>
      <c r="E336" s="699"/>
      <c r="F336" s="896"/>
    </row>
    <row r="337" spans="1:15" ht="34.200000000000003">
      <c r="A337" s="840" t="str">
        <f>+B334</f>
        <v xml:space="preserve">PUNTO DE TOMACORRIENTE 120 V POLARIZADOS </v>
      </c>
      <c r="B337" s="670"/>
      <c r="C337" s="661"/>
      <c r="D337" s="661">
        <v>16</v>
      </c>
      <c r="E337" s="661"/>
      <c r="F337" s="662">
        <f>+D337</f>
        <v>16</v>
      </c>
    </row>
    <row r="338" spans="1:15" s="696" customFormat="1" ht="13.5" customHeight="1">
      <c r="A338" s="794"/>
      <c r="B338" s="794"/>
      <c r="C338" s="661"/>
      <c r="D338" s="661"/>
      <c r="E338" s="794"/>
      <c r="F338" s="662"/>
    </row>
    <row r="339" spans="1:15" ht="12">
      <c r="A339" s="689"/>
      <c r="B339" s="690"/>
      <c r="C339" s="691"/>
      <c r="D339" s="691"/>
      <c r="E339" s="691"/>
      <c r="F339" s="697">
        <f>+ROUND(SUM(F337:F338),2)</f>
        <v>16</v>
      </c>
      <c r="G339" s="693" t="str">
        <f>+PRESUPUESTO!C38</f>
        <v>PTO</v>
      </c>
      <c r="O339" s="695"/>
    </row>
    <row r="340" spans="1:15" ht="12.75" customHeight="1"/>
    <row r="343" spans="1:15" ht="12">
      <c r="A343" s="683"/>
      <c r="B343" s="683"/>
      <c r="C343" s="683"/>
      <c r="D343" s="683"/>
      <c r="E343" s="683"/>
      <c r="F343" s="684"/>
    </row>
    <row r="344" spans="1:15" ht="42" customHeight="1">
      <c r="A344" s="685"/>
      <c r="B344" s="888" t="str">
        <f>+$B$42</f>
        <v>MANTENIMIENTO INTEGRAL DE LA COMPAÑIA DE CUERPO DE BOMBERO CASCOL PERTENECIENTE AL CANTON PAJAN</v>
      </c>
      <c r="C344" s="889"/>
      <c r="D344" s="889"/>
      <c r="E344" s="889"/>
      <c r="F344" s="890"/>
    </row>
    <row r="345" spans="1:15" ht="12">
      <c r="A345" s="698">
        <f>+PRESUPUESTO!A39</f>
        <v>26</v>
      </c>
      <c r="B345" s="891" t="str">
        <f>+PRESUPUESTO!B39</f>
        <v xml:space="preserve">PUNTO DE TOMACORRIENTE 220 V POLARIZADOS </v>
      </c>
      <c r="C345" s="892"/>
      <c r="D345" s="892"/>
      <c r="E345" s="892"/>
      <c r="F345" s="893"/>
    </row>
    <row r="346" spans="1:15" ht="12">
      <c r="A346" s="686" t="s">
        <v>1638</v>
      </c>
      <c r="B346" s="687"/>
      <c r="C346" s="894" t="s">
        <v>1639</v>
      </c>
      <c r="D346" s="894"/>
      <c r="E346" s="894"/>
      <c r="F346" s="895" t="s">
        <v>480</v>
      </c>
      <c r="H346" s="751" t="e">
        <f>+PRESUPUESTO!#REF!</f>
        <v>#REF!</v>
      </c>
    </row>
    <row r="347" spans="1:15" ht="12">
      <c r="A347" s="686"/>
      <c r="B347" s="687" t="s">
        <v>1753</v>
      </c>
      <c r="C347" s="698"/>
      <c r="D347" s="698" t="s">
        <v>476</v>
      </c>
      <c r="E347" s="699"/>
      <c r="F347" s="896"/>
    </row>
    <row r="348" spans="1:15" ht="34.200000000000003">
      <c r="A348" s="840" t="str">
        <f>+B345</f>
        <v xml:space="preserve">PUNTO DE TOMACORRIENTE 220 V POLARIZADOS </v>
      </c>
      <c r="B348" s="670"/>
      <c r="C348" s="661"/>
      <c r="D348" s="661">
        <v>2</v>
      </c>
      <c r="E348" s="661"/>
      <c r="F348" s="662">
        <f>+D348</f>
        <v>2</v>
      </c>
    </row>
    <row r="349" spans="1:15" s="696" customFormat="1" ht="13.5" customHeight="1">
      <c r="A349" s="794"/>
      <c r="B349" s="794"/>
      <c r="C349" s="661"/>
      <c r="D349" s="661"/>
      <c r="E349" s="794"/>
      <c r="F349" s="662"/>
    </row>
    <row r="350" spans="1:15" ht="12">
      <c r="A350" s="689"/>
      <c r="B350" s="690"/>
      <c r="C350" s="691"/>
      <c r="D350" s="691"/>
      <c r="E350" s="691"/>
      <c r="F350" s="697">
        <f>+ROUND(SUM(F348:F349),2)</f>
        <v>2</v>
      </c>
      <c r="G350" s="693" t="str">
        <f>+PRESUPUESTO!C39</f>
        <v>PTO</v>
      </c>
      <c r="O350" s="695"/>
    </row>
    <row r="354" spans="1:8" ht="12">
      <c r="A354" s="683"/>
      <c r="B354" s="683"/>
      <c r="C354" s="683"/>
      <c r="D354" s="683"/>
      <c r="E354" s="683"/>
      <c r="F354" s="684"/>
    </row>
    <row r="355" spans="1:8" ht="42" customHeight="1">
      <c r="A355" s="685"/>
      <c r="B355" s="888" t="str">
        <f>+$B$42</f>
        <v>MANTENIMIENTO INTEGRAL DE LA COMPAÑIA DE CUERPO DE BOMBERO CASCOL PERTENECIENTE AL CANTON PAJAN</v>
      </c>
      <c r="C355" s="889"/>
      <c r="D355" s="889"/>
      <c r="E355" s="889"/>
      <c r="F355" s="890"/>
    </row>
    <row r="356" spans="1:8" ht="12">
      <c r="A356" s="698">
        <f>+PRESUPUESTO!A40</f>
        <v>27</v>
      </c>
      <c r="B356" s="891" t="str">
        <f>+PRESUPUESTO!B40</f>
        <v>SUMINISTRO E INSTALACION EN PANELES  DE ALUMINIO COMPUESTO</v>
      </c>
      <c r="C356" s="892"/>
      <c r="D356" s="892"/>
      <c r="E356" s="892"/>
      <c r="F356" s="893"/>
    </row>
    <row r="357" spans="1:8" ht="12">
      <c r="A357" s="686" t="s">
        <v>1638</v>
      </c>
      <c r="B357" s="687"/>
      <c r="C357" s="894" t="s">
        <v>1639</v>
      </c>
      <c r="D357" s="894"/>
      <c r="E357" s="894"/>
      <c r="F357" s="895" t="s">
        <v>480</v>
      </c>
      <c r="H357" s="751" t="e">
        <f>+PRESUPUESTO!#REF!</f>
        <v>#REF!</v>
      </c>
    </row>
    <row r="358" spans="1:8" ht="12">
      <c r="A358" s="686"/>
      <c r="B358" s="687" t="s">
        <v>1753</v>
      </c>
      <c r="C358" s="698" t="s">
        <v>499</v>
      </c>
      <c r="D358" s="698" t="s">
        <v>500</v>
      </c>
      <c r="E358" s="699" t="s">
        <v>1811</v>
      </c>
      <c r="F358" s="896"/>
    </row>
    <row r="359" spans="1:8" ht="12">
      <c r="A359" s="900" t="s">
        <v>1846</v>
      </c>
      <c r="B359" s="901"/>
      <c r="C359" s="901"/>
      <c r="D359" s="901"/>
      <c r="E359" s="902"/>
      <c r="F359" s="789"/>
    </row>
    <row r="360" spans="1:8" ht="12">
      <c r="A360" s="694" t="s">
        <v>1847</v>
      </c>
      <c r="B360" s="791">
        <v>1</v>
      </c>
      <c r="C360" s="787">
        <f>0.85+0.06</f>
        <v>0.90999999999999992</v>
      </c>
      <c r="D360" s="787">
        <v>3.4</v>
      </c>
      <c r="E360" s="787"/>
      <c r="F360" s="662">
        <f>+B360*C360*D360</f>
        <v>3.0939999999999999</v>
      </c>
    </row>
    <row r="361" spans="1:8" ht="12">
      <c r="A361" s="694" t="s">
        <v>1849</v>
      </c>
      <c r="B361" s="791">
        <v>1</v>
      </c>
      <c r="C361" s="787">
        <f>0.06+1.45</f>
        <v>1.51</v>
      </c>
      <c r="D361" s="787">
        <v>3.4</v>
      </c>
      <c r="E361" s="787"/>
      <c r="F361" s="662">
        <f t="shared" ref="F361:F367" si="2">+B361*C361*D361</f>
        <v>5.1339999999999995</v>
      </c>
    </row>
    <row r="362" spans="1:8" ht="12">
      <c r="A362" s="694" t="s">
        <v>1848</v>
      </c>
      <c r="B362" s="791">
        <v>1</v>
      </c>
      <c r="C362" s="787">
        <f>0.06+0.8</f>
        <v>0.8600000000000001</v>
      </c>
      <c r="D362" s="787">
        <v>3.4</v>
      </c>
      <c r="E362" s="787"/>
      <c r="F362" s="662">
        <f t="shared" si="2"/>
        <v>2.9240000000000004</v>
      </c>
    </row>
    <row r="363" spans="1:8" ht="12">
      <c r="A363" s="688" t="s">
        <v>1962</v>
      </c>
      <c r="B363" s="670">
        <v>1</v>
      </c>
      <c r="C363" s="661">
        <v>0.46</v>
      </c>
      <c r="D363" s="661">
        <v>11.4</v>
      </c>
      <c r="E363" s="661"/>
      <c r="F363" s="662">
        <f t="shared" si="2"/>
        <v>5.2440000000000007</v>
      </c>
    </row>
    <row r="364" spans="1:8" ht="12">
      <c r="A364" s="688" t="s">
        <v>1875</v>
      </c>
      <c r="B364" s="670">
        <v>1</v>
      </c>
      <c r="C364" s="661">
        <v>0.8</v>
      </c>
      <c r="D364" s="661">
        <v>11.4</v>
      </c>
      <c r="E364" s="661"/>
      <c r="F364" s="662">
        <f t="shared" si="2"/>
        <v>9.120000000000001</v>
      </c>
    </row>
    <row r="365" spans="1:8" ht="12">
      <c r="A365" s="688" t="s">
        <v>1963</v>
      </c>
      <c r="B365" s="670">
        <v>1</v>
      </c>
      <c r="C365" s="661">
        <v>1</v>
      </c>
      <c r="D365" s="661">
        <v>11.4</v>
      </c>
      <c r="E365" s="661"/>
      <c r="F365" s="662">
        <f t="shared" si="2"/>
        <v>11.4</v>
      </c>
    </row>
    <row r="366" spans="1:8" ht="12">
      <c r="A366" s="688" t="s">
        <v>1964</v>
      </c>
      <c r="B366" s="670">
        <v>2</v>
      </c>
      <c r="C366" s="661">
        <v>1</v>
      </c>
      <c r="D366" s="661">
        <v>0.8</v>
      </c>
      <c r="E366" s="661"/>
      <c r="F366" s="662">
        <f t="shared" si="2"/>
        <v>1.6</v>
      </c>
    </row>
    <row r="367" spans="1:8" ht="12">
      <c r="A367" s="688" t="s">
        <v>1966</v>
      </c>
      <c r="B367" s="670">
        <v>1</v>
      </c>
      <c r="C367" s="661">
        <v>1.2</v>
      </c>
      <c r="D367" s="661">
        <v>11.4</v>
      </c>
      <c r="E367" s="661"/>
      <c r="F367" s="662">
        <f t="shared" si="2"/>
        <v>13.68</v>
      </c>
    </row>
    <row r="368" spans="1:8" ht="12">
      <c r="A368" s="688"/>
      <c r="B368" s="766"/>
      <c r="C368" s="661"/>
      <c r="D368" s="661"/>
      <c r="E368" s="661"/>
      <c r="F368" s="662"/>
    </row>
    <row r="369" spans="1:15" ht="12">
      <c r="A369" s="689"/>
      <c r="B369" s="690"/>
      <c r="C369" s="691"/>
      <c r="D369" s="691"/>
      <c r="E369" s="691"/>
      <c r="F369" s="697">
        <f>+ROUND(SUM(F360:F368),2)</f>
        <v>52.2</v>
      </c>
      <c r="G369" s="693" t="str">
        <f>+PRESUPUESTO!C40</f>
        <v>M2</v>
      </c>
      <c r="O369" s="695"/>
    </row>
    <row r="370" spans="1:15" ht="12.75" customHeight="1"/>
    <row r="373" spans="1:15" ht="12">
      <c r="A373" s="683"/>
      <c r="B373" s="683"/>
      <c r="C373" s="683"/>
      <c r="D373" s="683"/>
      <c r="E373" s="683"/>
      <c r="F373" s="684"/>
    </row>
    <row r="374" spans="1:15" ht="42" customHeight="1">
      <c r="A374" s="685"/>
      <c r="B374" s="888" t="str">
        <f>+$B$42</f>
        <v>MANTENIMIENTO INTEGRAL DE LA COMPAÑIA DE CUERPO DE BOMBERO CASCOL PERTENECIENTE AL CANTON PAJAN</v>
      </c>
      <c r="C374" s="889"/>
      <c r="D374" s="889"/>
      <c r="E374" s="889"/>
      <c r="F374" s="890"/>
    </row>
    <row r="375" spans="1:15" ht="12">
      <c r="A375" s="698">
        <f>+PRESUPUESTO!A41</f>
        <v>28</v>
      </c>
      <c r="B375" s="891" t="str">
        <f>+PRESUPUESTO!B41</f>
        <v xml:space="preserve">SUMINISTRO E INSTALACION DE LAMPARAS DE EMERGENCIAS </v>
      </c>
      <c r="C375" s="892"/>
      <c r="D375" s="892"/>
      <c r="E375" s="892"/>
      <c r="F375" s="893"/>
    </row>
    <row r="376" spans="1:15" ht="12">
      <c r="A376" s="686" t="s">
        <v>1638</v>
      </c>
      <c r="B376" s="687"/>
      <c r="C376" s="894" t="s">
        <v>1639</v>
      </c>
      <c r="D376" s="894"/>
      <c r="E376" s="894"/>
      <c r="F376" s="895" t="s">
        <v>480</v>
      </c>
      <c r="H376" s="751" t="e">
        <f>+PRESUPUESTO!#REF!</f>
        <v>#REF!</v>
      </c>
    </row>
    <row r="377" spans="1:15" ht="12">
      <c r="A377" s="686"/>
      <c r="B377" s="687" t="s">
        <v>1753</v>
      </c>
      <c r="C377" s="698"/>
      <c r="D377" s="698" t="s">
        <v>476</v>
      </c>
      <c r="E377" s="699"/>
      <c r="F377" s="896"/>
    </row>
    <row r="378" spans="1:15" ht="34.200000000000003">
      <c r="A378" s="840" t="str">
        <f>+B375</f>
        <v xml:space="preserve">SUMINISTRO E INSTALACION DE LAMPARAS DE EMERGENCIAS </v>
      </c>
      <c r="B378" s="670"/>
      <c r="C378" s="661"/>
      <c r="D378" s="661">
        <v>2</v>
      </c>
      <c r="E378" s="661"/>
      <c r="F378" s="662">
        <f>+D378</f>
        <v>2</v>
      </c>
    </row>
    <row r="379" spans="1:15" s="696" customFormat="1" ht="13.5" customHeight="1">
      <c r="A379" s="794"/>
      <c r="B379" s="794"/>
      <c r="C379" s="661"/>
      <c r="D379" s="661"/>
      <c r="E379" s="794"/>
      <c r="F379" s="662"/>
    </row>
    <row r="380" spans="1:15" ht="12">
      <c r="A380" s="689"/>
      <c r="B380" s="690"/>
      <c r="C380" s="691"/>
      <c r="D380" s="691"/>
      <c r="E380" s="691"/>
      <c r="F380" s="697">
        <f>+ROUND(SUM(F378:F379),2)</f>
        <v>2</v>
      </c>
      <c r="G380" s="693" t="str">
        <f>+PRESUPUESTO!C41</f>
        <v>U</v>
      </c>
      <c r="O380" s="695"/>
    </row>
    <row r="381" spans="1:15" ht="12.75" customHeight="1"/>
    <row r="384" spans="1:15" ht="12">
      <c r="A384" s="683"/>
      <c r="B384" s="683"/>
      <c r="C384" s="683"/>
      <c r="D384" s="683"/>
      <c r="E384" s="683"/>
      <c r="F384" s="684"/>
    </row>
    <row r="385" spans="1:15" ht="42" customHeight="1">
      <c r="A385" s="685"/>
      <c r="B385" s="888" t="str">
        <f>+$B$42</f>
        <v>MANTENIMIENTO INTEGRAL DE LA COMPAÑIA DE CUERPO DE BOMBERO CASCOL PERTENECIENTE AL CANTON PAJAN</v>
      </c>
      <c r="C385" s="889"/>
      <c r="D385" s="889"/>
      <c r="E385" s="889"/>
      <c r="F385" s="890"/>
    </row>
    <row r="386" spans="1:15" ht="12">
      <c r="A386" s="698">
        <f>+PRESUPUESTO!A42</f>
        <v>29</v>
      </c>
      <c r="B386" s="891" t="str">
        <f>+PRESUPUESTO!B42</f>
        <v xml:space="preserve">SUMINISTRO E INSTALACION DE LETRAS CORPOREAS Y ESCUDO </v>
      </c>
      <c r="C386" s="892"/>
      <c r="D386" s="892"/>
      <c r="E386" s="892"/>
      <c r="F386" s="893"/>
    </row>
    <row r="387" spans="1:15" ht="12">
      <c r="A387" s="686" t="s">
        <v>1638</v>
      </c>
      <c r="B387" s="687"/>
      <c r="C387" s="894" t="s">
        <v>1639</v>
      </c>
      <c r="D387" s="894"/>
      <c r="E387" s="894"/>
      <c r="F387" s="895" t="s">
        <v>480</v>
      </c>
      <c r="H387" s="751" t="e">
        <f>+PRESUPUESTO!#REF!</f>
        <v>#REF!</v>
      </c>
    </row>
    <row r="388" spans="1:15" ht="12">
      <c r="A388" s="686"/>
      <c r="B388" s="687" t="s">
        <v>1753</v>
      </c>
      <c r="C388" s="698"/>
      <c r="D388" s="698" t="s">
        <v>476</v>
      </c>
      <c r="E388" s="699"/>
      <c r="F388" s="896"/>
    </row>
    <row r="389" spans="1:15" ht="34.200000000000003">
      <c r="A389" s="840" t="str">
        <f>+B386</f>
        <v xml:space="preserve">SUMINISTRO E INSTALACION DE LETRAS CORPOREAS Y ESCUDO </v>
      </c>
      <c r="B389" s="670"/>
      <c r="C389" s="661"/>
      <c r="D389" s="661">
        <v>1</v>
      </c>
      <c r="E389" s="661"/>
      <c r="F389" s="662">
        <f>+D389</f>
        <v>1</v>
      </c>
    </row>
    <row r="390" spans="1:15" s="696" customFormat="1" ht="13.5" customHeight="1">
      <c r="A390" s="794"/>
      <c r="B390" s="794"/>
      <c r="C390" s="661"/>
      <c r="D390" s="661"/>
      <c r="E390" s="794"/>
      <c r="F390" s="662"/>
    </row>
    <row r="391" spans="1:15" ht="12">
      <c r="A391" s="689"/>
      <c r="B391" s="690"/>
      <c r="C391" s="691"/>
      <c r="D391" s="691"/>
      <c r="E391" s="691"/>
      <c r="F391" s="697">
        <f>+ROUND(SUM(F389:F390),2)</f>
        <v>1</v>
      </c>
      <c r="G391" s="693" t="str">
        <f>+PRESUPUESTO!C42</f>
        <v>U</v>
      </c>
      <c r="O391" s="695"/>
    </row>
    <row r="392" spans="1:15" ht="12.75" customHeight="1"/>
    <row r="395" spans="1:15" ht="12">
      <c r="A395" s="683"/>
      <c r="B395" s="683"/>
      <c r="C395" s="683"/>
      <c r="D395" s="683"/>
      <c r="E395" s="683"/>
      <c r="F395" s="684"/>
    </row>
    <row r="396" spans="1:15" ht="42" customHeight="1">
      <c r="A396" s="685"/>
      <c r="B396" s="888" t="str">
        <f>+$B$42</f>
        <v>MANTENIMIENTO INTEGRAL DE LA COMPAÑIA DE CUERPO DE BOMBERO CASCOL PERTENECIENTE AL CANTON PAJAN</v>
      </c>
      <c r="C396" s="889"/>
      <c r="D396" s="889"/>
      <c r="E396" s="889"/>
      <c r="F396" s="890"/>
    </row>
    <row r="397" spans="1:15" ht="12">
      <c r="A397" s="698">
        <f>+PRESUPUESTO!A43</f>
        <v>30</v>
      </c>
      <c r="B397" s="891" t="str">
        <f>+PRESUPUESTO!B43</f>
        <v xml:space="preserve">MANTENIMIENTO DE CANALON Y CAMBIO DE BAJANTE </v>
      </c>
      <c r="C397" s="892"/>
      <c r="D397" s="892"/>
      <c r="E397" s="892"/>
      <c r="F397" s="893"/>
    </row>
    <row r="398" spans="1:15" ht="12">
      <c r="A398" s="686" t="s">
        <v>1638</v>
      </c>
      <c r="B398" s="687"/>
      <c r="C398" s="894" t="s">
        <v>1639</v>
      </c>
      <c r="D398" s="894"/>
      <c r="E398" s="894"/>
      <c r="F398" s="895" t="s">
        <v>480</v>
      </c>
      <c r="H398" s="751" t="e">
        <f>+PRESUPUESTO!#REF!</f>
        <v>#REF!</v>
      </c>
    </row>
    <row r="399" spans="1:15" ht="12">
      <c r="A399" s="686"/>
      <c r="B399" s="687" t="s">
        <v>1753</v>
      </c>
      <c r="C399" s="698"/>
      <c r="D399" s="698" t="s">
        <v>1873</v>
      </c>
      <c r="E399" s="699"/>
      <c r="F399" s="896"/>
    </row>
    <row r="400" spans="1:15" ht="34.200000000000003">
      <c r="A400" s="840" t="str">
        <f>+B397</f>
        <v xml:space="preserve">MANTENIMIENTO DE CANALON Y CAMBIO DE BAJANTE </v>
      </c>
      <c r="B400" s="670"/>
      <c r="C400" s="661"/>
      <c r="D400" s="661">
        <v>12</v>
      </c>
      <c r="E400" s="661"/>
      <c r="F400" s="662">
        <f>+D400</f>
        <v>12</v>
      </c>
    </row>
    <row r="401" spans="1:15" s="696" customFormat="1" ht="13.5" customHeight="1">
      <c r="A401" s="794"/>
      <c r="B401" s="794"/>
      <c r="C401" s="661"/>
      <c r="D401" s="661"/>
      <c r="E401" s="794"/>
      <c r="F401" s="662"/>
    </row>
    <row r="402" spans="1:15" ht="12">
      <c r="A402" s="689"/>
      <c r="B402" s="690"/>
      <c r="C402" s="691"/>
      <c r="D402" s="691"/>
      <c r="E402" s="691"/>
      <c r="F402" s="697">
        <f>+ROUND(SUM(F400:F401),2)</f>
        <v>12</v>
      </c>
      <c r="G402" s="693" t="str">
        <f>+PRESUPUESTO!C43</f>
        <v>U</v>
      </c>
      <c r="O402" s="695"/>
    </row>
    <row r="403" spans="1:15" ht="12.75" customHeight="1"/>
    <row r="406" spans="1:15" ht="12">
      <c r="A406" s="683"/>
      <c r="B406" s="683"/>
      <c r="C406" s="683"/>
      <c r="D406" s="683"/>
      <c r="E406" s="683"/>
      <c r="F406" s="684"/>
    </row>
    <row r="407" spans="1:15" ht="42" customHeight="1">
      <c r="A407" s="685"/>
      <c r="B407" s="888" t="str">
        <f>+$B$42</f>
        <v>MANTENIMIENTO INTEGRAL DE LA COMPAÑIA DE CUERPO DE BOMBERO CASCOL PERTENECIENTE AL CANTON PAJAN</v>
      </c>
      <c r="C407" s="889"/>
      <c r="D407" s="889"/>
      <c r="E407" s="889"/>
      <c r="F407" s="890"/>
    </row>
    <row r="408" spans="1:15" ht="12">
      <c r="A408" s="698" t="e">
        <f>+PRESUPUESTO!#REF!</f>
        <v>#REF!</v>
      </c>
      <c r="B408" s="891" t="e">
        <f>+PRESUPUESTO!#REF!</f>
        <v>#REF!</v>
      </c>
      <c r="C408" s="892"/>
      <c r="D408" s="892"/>
      <c r="E408" s="892"/>
      <c r="F408" s="893"/>
    </row>
    <row r="409" spans="1:15" ht="12">
      <c r="A409" s="686" t="s">
        <v>1638</v>
      </c>
      <c r="B409" s="687"/>
      <c r="C409" s="894" t="s">
        <v>1639</v>
      </c>
      <c r="D409" s="894"/>
      <c r="E409" s="894"/>
      <c r="F409" s="895" t="s">
        <v>480</v>
      </c>
      <c r="H409" s="751" t="e">
        <f>+PRESUPUESTO!#REF!</f>
        <v>#REF!</v>
      </c>
    </row>
    <row r="410" spans="1:15" ht="12">
      <c r="A410" s="686"/>
      <c r="B410" s="687" t="s">
        <v>1753</v>
      </c>
      <c r="C410" s="698"/>
      <c r="D410" s="698" t="s">
        <v>476</v>
      </c>
      <c r="E410" s="699"/>
      <c r="F410" s="896"/>
    </row>
    <row r="411" spans="1:15" ht="12">
      <c r="A411" s="840" t="e">
        <f>+B408</f>
        <v>#REF!</v>
      </c>
      <c r="B411" s="670"/>
      <c r="C411" s="661"/>
      <c r="D411" s="661">
        <v>2</v>
      </c>
      <c r="E411" s="661"/>
      <c r="F411" s="662">
        <f>+D411</f>
        <v>2</v>
      </c>
    </row>
    <row r="412" spans="1:15" s="696" customFormat="1" ht="13.5" customHeight="1">
      <c r="A412" s="794"/>
      <c r="B412" s="794"/>
      <c r="C412" s="661"/>
      <c r="D412" s="661"/>
      <c r="E412" s="794"/>
      <c r="F412" s="662"/>
    </row>
    <row r="413" spans="1:15" ht="12">
      <c r="A413" s="689"/>
      <c r="B413" s="690"/>
      <c r="C413" s="691"/>
      <c r="D413" s="691"/>
      <c r="E413" s="691"/>
      <c r="F413" s="697">
        <f>+ROUND(SUM(F411:F412),2)</f>
        <v>2</v>
      </c>
      <c r="G413" s="693" t="e">
        <f>+PRESUPUESTO!#REF!</f>
        <v>#REF!</v>
      </c>
      <c r="O413" s="695"/>
    </row>
    <row r="414" spans="1:15" ht="12.75" customHeight="1"/>
    <row r="417" spans="1:15" ht="12">
      <c r="A417" s="683"/>
      <c r="B417" s="683"/>
      <c r="C417" s="683"/>
      <c r="D417" s="683"/>
      <c r="E417" s="683"/>
      <c r="F417" s="684"/>
    </row>
    <row r="418" spans="1:15" ht="42" customHeight="1">
      <c r="A418" s="685"/>
      <c r="B418" s="888" t="str">
        <f>+$B$42</f>
        <v>MANTENIMIENTO INTEGRAL DE LA COMPAÑIA DE CUERPO DE BOMBERO CASCOL PERTENECIENTE AL CANTON PAJAN</v>
      </c>
      <c r="C418" s="889"/>
      <c r="D418" s="889"/>
      <c r="E418" s="889"/>
      <c r="F418" s="890"/>
    </row>
    <row r="419" spans="1:15" ht="12">
      <c r="A419" s="698">
        <f>+PRESUPUESTO!A44</f>
        <v>31</v>
      </c>
      <c r="B419" s="891" t="str">
        <f>+PRESUPUESTO!B44</f>
        <v>DESINSTALACION DE PUERTAS DE MADERAS</v>
      </c>
      <c r="C419" s="892"/>
      <c r="D419" s="892"/>
      <c r="E419" s="892"/>
      <c r="F419" s="893"/>
    </row>
    <row r="420" spans="1:15" ht="12">
      <c r="A420" s="686" t="s">
        <v>1638</v>
      </c>
      <c r="B420" s="687"/>
      <c r="C420" s="894" t="s">
        <v>1639</v>
      </c>
      <c r="D420" s="894"/>
      <c r="E420" s="894"/>
      <c r="F420" s="895" t="s">
        <v>480</v>
      </c>
      <c r="H420" s="751" t="e">
        <f>+PRESUPUESTO!#REF!</f>
        <v>#REF!</v>
      </c>
    </row>
    <row r="421" spans="1:15" ht="12">
      <c r="A421" s="686"/>
      <c r="B421" s="687" t="s">
        <v>1753</v>
      </c>
      <c r="C421" s="698"/>
      <c r="D421" s="698" t="s">
        <v>476</v>
      </c>
      <c r="E421" s="699"/>
      <c r="F421" s="896"/>
    </row>
    <row r="422" spans="1:15" ht="22.8">
      <c r="A422" s="840" t="str">
        <f>+B419</f>
        <v>DESINSTALACION DE PUERTAS DE MADERAS</v>
      </c>
      <c r="B422" s="670"/>
      <c r="C422" s="661"/>
      <c r="D422" s="661">
        <v>4</v>
      </c>
      <c r="E422" s="661"/>
      <c r="F422" s="662">
        <f>+D422</f>
        <v>4</v>
      </c>
    </row>
    <row r="423" spans="1:15" s="696" customFormat="1" ht="13.5" customHeight="1">
      <c r="A423" s="794"/>
      <c r="B423" s="794"/>
      <c r="C423" s="661"/>
      <c r="D423" s="661"/>
      <c r="E423" s="794"/>
      <c r="F423" s="662"/>
    </row>
    <row r="424" spans="1:15" ht="12">
      <c r="A424" s="689"/>
      <c r="B424" s="690"/>
      <c r="C424" s="691"/>
      <c r="D424" s="691"/>
      <c r="E424" s="691"/>
      <c r="F424" s="697">
        <f>+ROUND(SUM(F422:F423),2)</f>
        <v>4</v>
      </c>
      <c r="G424" s="693" t="str">
        <f>+PRESUPUESTO!C44</f>
        <v>U</v>
      </c>
      <c r="O424" s="695"/>
    </row>
    <row r="425" spans="1:15" ht="12.75" customHeight="1"/>
    <row r="428" spans="1:15" ht="12">
      <c r="A428" s="683"/>
      <c r="B428" s="683"/>
      <c r="C428" s="683"/>
      <c r="D428" s="683"/>
      <c r="E428" s="683"/>
      <c r="F428" s="684"/>
    </row>
    <row r="429" spans="1:15" ht="42" customHeight="1">
      <c r="A429" s="685"/>
      <c r="B429" s="888" t="str">
        <f>+$B$42</f>
        <v>MANTENIMIENTO INTEGRAL DE LA COMPAÑIA DE CUERPO DE BOMBERO CASCOL PERTENECIENTE AL CANTON PAJAN</v>
      </c>
      <c r="C429" s="889"/>
      <c r="D429" s="889"/>
      <c r="E429" s="889"/>
      <c r="F429" s="890"/>
    </row>
    <row r="430" spans="1:15" ht="12">
      <c r="A430" s="698">
        <f>+PRESUPUESTO!A45</f>
        <v>32</v>
      </c>
      <c r="B430" s="891" t="str">
        <f>+PRESUPUESTO!B45</f>
        <v xml:space="preserve">CUADRADA DE BOQUETES EN PUERTAS </v>
      </c>
      <c r="C430" s="892"/>
      <c r="D430" s="892"/>
      <c r="E430" s="892"/>
      <c r="F430" s="893"/>
    </row>
    <row r="431" spans="1:15" ht="12">
      <c r="A431" s="686" t="s">
        <v>1638</v>
      </c>
      <c r="B431" s="687"/>
      <c r="C431" s="894" t="s">
        <v>1639</v>
      </c>
      <c r="D431" s="894"/>
      <c r="E431" s="894"/>
      <c r="F431" s="895" t="s">
        <v>480</v>
      </c>
      <c r="H431" s="751" t="e">
        <f>+PRESUPUESTO!#REF!</f>
        <v>#REF!</v>
      </c>
    </row>
    <row r="432" spans="1:15" ht="12">
      <c r="A432" s="686"/>
      <c r="B432" s="687" t="s">
        <v>1753</v>
      </c>
      <c r="C432" s="698"/>
      <c r="D432" s="698" t="s">
        <v>1873</v>
      </c>
      <c r="E432" s="699"/>
      <c r="F432" s="896"/>
    </row>
    <row r="433" spans="1:15" ht="12">
      <c r="A433" s="843" t="s">
        <v>1834</v>
      </c>
      <c r="B433" s="687"/>
      <c r="C433" s="698"/>
      <c r="D433" s="841">
        <f>2+2+0.8</f>
        <v>4.8</v>
      </c>
      <c r="E433" s="699"/>
      <c r="F433" s="842">
        <f>+D433</f>
        <v>4.8</v>
      </c>
    </row>
    <row r="434" spans="1:15" ht="12">
      <c r="A434" s="843" t="s">
        <v>1833</v>
      </c>
      <c r="B434" s="687"/>
      <c r="C434" s="698"/>
      <c r="D434" s="841">
        <f>2+2+0.7</f>
        <v>4.7</v>
      </c>
      <c r="E434" s="699"/>
      <c r="F434" s="842">
        <f>+D434</f>
        <v>4.7</v>
      </c>
    </row>
    <row r="435" spans="1:15" ht="12">
      <c r="A435" s="843" t="s">
        <v>1816</v>
      </c>
      <c r="B435" s="687"/>
      <c r="C435" s="698"/>
      <c r="D435" s="841">
        <f>2+2+0.8</f>
        <v>4.8</v>
      </c>
      <c r="E435" s="699"/>
      <c r="F435" s="842">
        <f>+D435</f>
        <v>4.8</v>
      </c>
    </row>
    <row r="436" spans="1:15" ht="12">
      <c r="A436" s="843" t="s">
        <v>1844</v>
      </c>
      <c r="B436" s="687"/>
      <c r="C436" s="698"/>
      <c r="D436" s="841">
        <f>2+2+0.7</f>
        <v>4.7</v>
      </c>
      <c r="E436" s="699"/>
      <c r="F436" s="842">
        <f>+D436</f>
        <v>4.7</v>
      </c>
    </row>
    <row r="437" spans="1:15" s="696" customFormat="1" ht="13.5" customHeight="1">
      <c r="A437" s="794"/>
      <c r="B437" s="794"/>
      <c r="C437" s="661"/>
      <c r="D437" s="661"/>
      <c r="E437" s="794"/>
      <c r="F437" s="662"/>
    </row>
    <row r="438" spans="1:15" ht="12">
      <c r="A438" s="689"/>
      <c r="B438" s="690"/>
      <c r="C438" s="691"/>
      <c r="D438" s="691"/>
      <c r="E438" s="691"/>
      <c r="F438" s="697">
        <f>+ROUND(SUM(F433:F437),2)</f>
        <v>19</v>
      </c>
      <c r="G438" s="693" t="str">
        <f>+PRESUPUESTO!C45</f>
        <v>ML</v>
      </c>
      <c r="O438" s="695"/>
    </row>
    <row r="439" spans="1:15" ht="12.75" customHeight="1"/>
    <row r="442" spans="1:15" ht="12">
      <c r="A442" s="683"/>
      <c r="B442" s="683"/>
      <c r="C442" s="683"/>
      <c r="D442" s="683"/>
      <c r="E442" s="683"/>
      <c r="F442" s="684"/>
    </row>
    <row r="443" spans="1:15" ht="42" customHeight="1">
      <c r="A443" s="685"/>
      <c r="B443" s="888" t="str">
        <f>+$B$42</f>
        <v>MANTENIMIENTO INTEGRAL DE LA COMPAÑIA DE CUERPO DE BOMBERO CASCOL PERTENECIENTE AL CANTON PAJAN</v>
      </c>
      <c r="C443" s="889"/>
      <c r="D443" s="889"/>
      <c r="E443" s="889"/>
      <c r="F443" s="890"/>
    </row>
    <row r="444" spans="1:15" ht="12">
      <c r="A444" s="698">
        <f>+PRESUPUESTO!A46</f>
        <v>33</v>
      </c>
      <c r="B444" s="891" t="str">
        <f>+PRESUPUESTO!B46</f>
        <v>MANTENIMIENTO E INSTALACION EN PUERTAS DE MADERAS (INCLUYE CAMBIO DE CHAPAS)</v>
      </c>
      <c r="C444" s="892"/>
      <c r="D444" s="892"/>
      <c r="E444" s="892"/>
      <c r="F444" s="893"/>
    </row>
    <row r="445" spans="1:15" ht="12">
      <c r="A445" s="686" t="s">
        <v>1638</v>
      </c>
      <c r="B445" s="687"/>
      <c r="C445" s="894" t="s">
        <v>1639</v>
      </c>
      <c r="D445" s="894"/>
      <c r="E445" s="894"/>
      <c r="F445" s="895" t="s">
        <v>480</v>
      </c>
      <c r="H445" s="751" t="e">
        <f>+PRESUPUESTO!#REF!</f>
        <v>#REF!</v>
      </c>
    </row>
    <row r="446" spans="1:15" ht="12">
      <c r="A446" s="686"/>
      <c r="B446" s="687" t="s">
        <v>1753</v>
      </c>
      <c r="C446" s="698"/>
      <c r="D446" s="698" t="s">
        <v>476</v>
      </c>
      <c r="E446" s="699"/>
      <c r="F446" s="896"/>
    </row>
    <row r="447" spans="1:15" ht="12">
      <c r="A447" s="843" t="s">
        <v>1834</v>
      </c>
      <c r="B447" s="687"/>
      <c r="C447" s="698"/>
      <c r="D447" s="841">
        <v>1</v>
      </c>
      <c r="E447" s="699"/>
      <c r="F447" s="842">
        <f>+D447</f>
        <v>1</v>
      </c>
    </row>
    <row r="448" spans="1:15" ht="12">
      <c r="A448" s="843" t="s">
        <v>1833</v>
      </c>
      <c r="B448" s="687"/>
      <c r="C448" s="698"/>
      <c r="D448" s="841">
        <v>1</v>
      </c>
      <c r="E448" s="699"/>
      <c r="F448" s="842">
        <f>+D448</f>
        <v>1</v>
      </c>
    </row>
    <row r="449" spans="1:15" ht="12">
      <c r="A449" s="843" t="s">
        <v>1816</v>
      </c>
      <c r="B449" s="687"/>
      <c r="C449" s="698"/>
      <c r="D449" s="841">
        <v>1</v>
      </c>
      <c r="E449" s="699"/>
      <c r="F449" s="842">
        <f>+D449</f>
        <v>1</v>
      </c>
    </row>
    <row r="450" spans="1:15" ht="12">
      <c r="A450" s="843" t="s">
        <v>1844</v>
      </c>
      <c r="B450" s="687"/>
      <c r="C450" s="698"/>
      <c r="D450" s="841">
        <v>1</v>
      </c>
      <c r="E450" s="699"/>
      <c r="F450" s="842">
        <f>+D450</f>
        <v>1</v>
      </c>
    </row>
    <row r="451" spans="1:15" s="696" customFormat="1" ht="13.5" customHeight="1">
      <c r="A451" s="794"/>
      <c r="B451" s="794"/>
      <c r="C451" s="661"/>
      <c r="D451" s="661"/>
      <c r="E451" s="794"/>
      <c r="F451" s="662"/>
    </row>
    <row r="452" spans="1:15" ht="12">
      <c r="A452" s="689"/>
      <c r="B452" s="690"/>
      <c r="C452" s="691"/>
      <c r="D452" s="691"/>
      <c r="E452" s="691"/>
      <c r="F452" s="697">
        <f>+ROUND(SUM(F447:F451),2)</f>
        <v>4</v>
      </c>
      <c r="G452" s="693" t="str">
        <f>+PRESUPUESTO!C46</f>
        <v>U</v>
      </c>
      <c r="O452" s="695"/>
    </row>
    <row r="453" spans="1:15" ht="12.75" customHeight="1"/>
    <row r="456" spans="1:15" ht="12">
      <c r="A456" s="683"/>
      <c r="B456" s="683"/>
      <c r="C456" s="683"/>
      <c r="D456" s="683"/>
      <c r="E456" s="683"/>
      <c r="F456" s="684"/>
    </row>
    <row r="457" spans="1:15" ht="42" customHeight="1">
      <c r="A457" s="685"/>
      <c r="B457" s="888" t="str">
        <f>+$B$42</f>
        <v>MANTENIMIENTO INTEGRAL DE LA COMPAÑIA DE CUERPO DE BOMBERO CASCOL PERTENECIENTE AL CANTON PAJAN</v>
      </c>
      <c r="C457" s="889"/>
      <c r="D457" s="889"/>
      <c r="E457" s="889"/>
      <c r="F457" s="890"/>
    </row>
    <row r="458" spans="1:15" ht="12">
      <c r="A458" s="698">
        <f>+PRESUPUESTO!A47</f>
        <v>34</v>
      </c>
      <c r="B458" s="891" t="str">
        <f>+PRESUPUESTO!B47</f>
        <v>ESTRUCTURA DE HORMIGÓN ARMADO F´C 210KG/CM2 E=10CM PARA TANQUE ELEVADO (INCLUYE ELEVACIÓN DE DADO DE HORMIGÓN)</v>
      </c>
      <c r="C458" s="892"/>
      <c r="D458" s="892"/>
      <c r="E458" s="892"/>
      <c r="F458" s="893"/>
    </row>
    <row r="459" spans="1:15" ht="12">
      <c r="A459" s="686" t="s">
        <v>1638</v>
      </c>
      <c r="B459" s="687"/>
      <c r="C459" s="894" t="s">
        <v>1639</v>
      </c>
      <c r="D459" s="894"/>
      <c r="E459" s="894"/>
      <c r="F459" s="895" t="s">
        <v>480</v>
      </c>
      <c r="H459" s="751" t="e">
        <f>+PRESUPUESTO!#REF!</f>
        <v>#REF!</v>
      </c>
    </row>
    <row r="460" spans="1:15" ht="12">
      <c r="A460" s="686"/>
      <c r="B460" s="687" t="s">
        <v>1753</v>
      </c>
      <c r="C460" s="698"/>
      <c r="D460" s="698" t="s">
        <v>476</v>
      </c>
      <c r="E460" s="699"/>
      <c r="F460" s="896"/>
    </row>
    <row r="461" spans="1:15" ht="68.400000000000006">
      <c r="A461" s="840" t="str">
        <f>+B458</f>
        <v>ESTRUCTURA DE HORMIGÓN ARMADO F´C 210KG/CM2 E=10CM PARA TANQUE ELEVADO (INCLUYE ELEVACIÓN DE DADO DE HORMIGÓN)</v>
      </c>
      <c r="B461" s="687"/>
      <c r="C461" s="698"/>
      <c r="D461" s="841">
        <v>1</v>
      </c>
      <c r="E461" s="699"/>
      <c r="F461" s="842">
        <f>+D461</f>
        <v>1</v>
      </c>
    </row>
    <row r="462" spans="1:15" ht="12">
      <c r="A462" s="843"/>
      <c r="B462" s="687"/>
      <c r="C462" s="698"/>
      <c r="D462" s="841"/>
      <c r="E462" s="699"/>
      <c r="F462" s="842"/>
    </row>
    <row r="463" spans="1:15" ht="12">
      <c r="A463" s="689"/>
      <c r="B463" s="690"/>
      <c r="C463" s="691"/>
      <c r="D463" s="691"/>
      <c r="E463" s="691"/>
      <c r="F463" s="697">
        <f>+ROUND(SUM(F461:F462),2)</f>
        <v>1</v>
      </c>
      <c r="G463" s="693" t="str">
        <f>+PRESUPUESTO!C47</f>
        <v>U</v>
      </c>
      <c r="O463" s="695"/>
    </row>
    <row r="464" spans="1:15" ht="12.75" customHeight="1"/>
    <row r="467" spans="1:15" ht="12">
      <c r="A467" s="683"/>
      <c r="B467" s="683"/>
      <c r="C467" s="683"/>
      <c r="D467" s="683"/>
      <c r="E467" s="683"/>
      <c r="F467" s="684"/>
    </row>
    <row r="468" spans="1:15" ht="42" customHeight="1">
      <c r="A468" s="685"/>
      <c r="B468" s="888" t="str">
        <f>+$B$42</f>
        <v>MANTENIMIENTO INTEGRAL DE LA COMPAÑIA DE CUERPO DE BOMBERO CASCOL PERTENECIENTE AL CANTON PAJAN</v>
      </c>
      <c r="C468" s="889"/>
      <c r="D468" s="889"/>
      <c r="E468" s="889"/>
      <c r="F468" s="890"/>
    </row>
    <row r="469" spans="1:15" ht="12">
      <c r="A469" s="698">
        <f>+PRESUPUESTO!A48</f>
        <v>35</v>
      </c>
      <c r="B469" s="891" t="str">
        <f>+PRESUPUESTO!B48</f>
        <v>SUMINISTRO E INSTALACION DE TANQUE ELEVADO DE 2000 LITROS (INCLUYE ACCESORIOS Y CONEXIÓN A LINEA DE DISTRIBUCION )</v>
      </c>
      <c r="C469" s="892"/>
      <c r="D469" s="892"/>
      <c r="E469" s="892"/>
      <c r="F469" s="893"/>
    </row>
    <row r="470" spans="1:15" ht="12">
      <c r="A470" s="686" t="s">
        <v>1638</v>
      </c>
      <c r="B470" s="687"/>
      <c r="C470" s="894" t="s">
        <v>1639</v>
      </c>
      <c r="D470" s="894"/>
      <c r="E470" s="894"/>
      <c r="F470" s="895" t="s">
        <v>480</v>
      </c>
      <c r="H470" s="751" t="e">
        <f>+PRESUPUESTO!#REF!</f>
        <v>#REF!</v>
      </c>
    </row>
    <row r="471" spans="1:15" ht="12">
      <c r="A471" s="686"/>
      <c r="B471" s="687" t="s">
        <v>1753</v>
      </c>
      <c r="C471" s="698"/>
      <c r="D471" s="698" t="s">
        <v>476</v>
      </c>
      <c r="E471" s="699"/>
      <c r="F471" s="896"/>
    </row>
    <row r="472" spans="1:15" ht="57">
      <c r="A472" s="840" t="str">
        <f>+B469</f>
        <v>SUMINISTRO E INSTALACION DE TANQUE ELEVADO DE 2000 LITROS (INCLUYE ACCESORIOS Y CONEXIÓN A LINEA DE DISTRIBUCION )</v>
      </c>
      <c r="B472" s="687"/>
      <c r="C472" s="698"/>
      <c r="D472" s="841">
        <v>1</v>
      </c>
      <c r="E472" s="699"/>
      <c r="F472" s="842">
        <f>+D472</f>
        <v>1</v>
      </c>
    </row>
    <row r="473" spans="1:15" ht="12">
      <c r="A473" s="843"/>
      <c r="B473" s="687"/>
      <c r="C473" s="698"/>
      <c r="D473" s="841"/>
      <c r="E473" s="699"/>
      <c r="F473" s="842"/>
    </row>
    <row r="474" spans="1:15" ht="12">
      <c r="A474" s="689"/>
      <c r="B474" s="690"/>
      <c r="C474" s="691"/>
      <c r="D474" s="691"/>
      <c r="E474" s="691"/>
      <c r="F474" s="697">
        <f>+ROUND(SUM(F472:F473),2)</f>
        <v>1</v>
      </c>
      <c r="G474" s="693" t="str">
        <f>+PRESUPUESTO!C48</f>
        <v>U</v>
      </c>
      <c r="O474" s="695"/>
    </row>
    <row r="475" spans="1:15" ht="12.75" customHeight="1"/>
    <row r="478" spans="1:15" ht="12">
      <c r="A478" s="683"/>
      <c r="B478" s="683"/>
      <c r="C478" s="683"/>
      <c r="D478" s="683"/>
      <c r="E478" s="683"/>
      <c r="F478" s="684"/>
    </row>
    <row r="479" spans="1:15" ht="42" customHeight="1">
      <c r="A479" s="685"/>
      <c r="B479" s="888" t="str">
        <f>+$B$42</f>
        <v>MANTENIMIENTO INTEGRAL DE LA COMPAÑIA DE CUERPO DE BOMBERO CASCOL PERTENECIENTE AL CANTON PAJAN</v>
      </c>
      <c r="C479" s="889"/>
      <c r="D479" s="889"/>
      <c r="E479" s="889"/>
      <c r="F479" s="890"/>
    </row>
    <row r="480" spans="1:15" ht="12">
      <c r="A480" s="698">
        <f>+PRESUPUESTO!A49</f>
        <v>36</v>
      </c>
      <c r="B480" s="891" t="str">
        <f>+PRESUPUESTO!B49</f>
        <v>SUMINISTRO E INSTALACION DE BOMBA PERIFERICA DE 3/4"</v>
      </c>
      <c r="C480" s="892"/>
      <c r="D480" s="892"/>
      <c r="E480" s="892"/>
      <c r="F480" s="893"/>
    </row>
    <row r="481" spans="1:15" ht="12">
      <c r="A481" s="686" t="s">
        <v>1638</v>
      </c>
      <c r="B481" s="687"/>
      <c r="C481" s="894" t="s">
        <v>1639</v>
      </c>
      <c r="D481" s="894"/>
      <c r="E481" s="894"/>
      <c r="F481" s="895" t="s">
        <v>480</v>
      </c>
      <c r="H481" s="751" t="e">
        <f>+PRESUPUESTO!#REF!</f>
        <v>#REF!</v>
      </c>
    </row>
    <row r="482" spans="1:15" ht="12">
      <c r="A482" s="686"/>
      <c r="B482" s="687" t="s">
        <v>1753</v>
      </c>
      <c r="C482" s="698"/>
      <c r="D482" s="698" t="s">
        <v>476</v>
      </c>
      <c r="E482" s="699"/>
      <c r="F482" s="896"/>
    </row>
    <row r="483" spans="1:15" ht="34.200000000000003">
      <c r="A483" s="840" t="str">
        <f>+B480</f>
        <v>SUMINISTRO E INSTALACION DE BOMBA PERIFERICA DE 3/4"</v>
      </c>
      <c r="B483" s="687"/>
      <c r="C483" s="698"/>
      <c r="D483" s="841">
        <v>1</v>
      </c>
      <c r="E483" s="699"/>
      <c r="F483" s="842">
        <f>+D483</f>
        <v>1</v>
      </c>
    </row>
    <row r="484" spans="1:15" ht="12">
      <c r="A484" s="843"/>
      <c r="B484" s="687"/>
      <c r="C484" s="698"/>
      <c r="D484" s="841"/>
      <c r="E484" s="699"/>
      <c r="F484" s="842"/>
    </row>
    <row r="485" spans="1:15" ht="12">
      <c r="A485" s="689"/>
      <c r="B485" s="690"/>
      <c r="C485" s="691"/>
      <c r="D485" s="691"/>
      <c r="E485" s="691"/>
      <c r="F485" s="697">
        <f>+ROUND(SUM(F483:F484),2)</f>
        <v>1</v>
      </c>
      <c r="G485" s="693" t="str">
        <f>+PRESUPUESTO!C49</f>
        <v>U</v>
      </c>
      <c r="O485" s="695"/>
    </row>
    <row r="486" spans="1:15" ht="12.75" customHeight="1"/>
    <row r="489" spans="1:15" ht="12">
      <c r="A489" s="683"/>
      <c r="B489" s="683"/>
      <c r="C489" s="683"/>
      <c r="D489" s="683"/>
      <c r="E489" s="683"/>
      <c r="F489" s="684"/>
    </row>
    <row r="490" spans="1:15" ht="42" customHeight="1">
      <c r="A490" s="685"/>
      <c r="B490" s="888" t="str">
        <f>+$B$42</f>
        <v>MANTENIMIENTO INTEGRAL DE LA COMPAÑIA DE CUERPO DE BOMBERO CASCOL PERTENECIENTE AL CANTON PAJAN</v>
      </c>
      <c r="C490" s="889"/>
      <c r="D490" s="889"/>
      <c r="E490" s="889"/>
      <c r="F490" s="890"/>
    </row>
    <row r="491" spans="1:15" ht="12">
      <c r="A491" s="698">
        <f>+PRESUPUESTO!A50</f>
        <v>37</v>
      </c>
      <c r="B491" s="891" t="str">
        <f>+PRESUPUESTO!B50</f>
        <v xml:space="preserve">SUMINISTRO E INSTALACION DE CASILLEROS </v>
      </c>
      <c r="C491" s="892"/>
      <c r="D491" s="892"/>
      <c r="E491" s="892"/>
      <c r="F491" s="893"/>
    </row>
    <row r="492" spans="1:15" ht="12">
      <c r="A492" s="686" t="s">
        <v>1638</v>
      </c>
      <c r="B492" s="687"/>
      <c r="C492" s="894" t="s">
        <v>1639</v>
      </c>
      <c r="D492" s="894"/>
      <c r="E492" s="894"/>
      <c r="F492" s="895" t="s">
        <v>480</v>
      </c>
      <c r="H492" s="751" t="e">
        <f>+PRESUPUESTO!#REF!</f>
        <v>#REF!</v>
      </c>
    </row>
    <row r="493" spans="1:15" ht="12">
      <c r="A493" s="686"/>
      <c r="B493" s="687" t="s">
        <v>1753</v>
      </c>
      <c r="C493" s="698"/>
      <c r="D493" s="698" t="s">
        <v>476</v>
      </c>
      <c r="E493" s="699"/>
      <c r="F493" s="896"/>
    </row>
    <row r="494" spans="1:15" ht="22.8">
      <c r="A494" s="840" t="str">
        <f>+B491</f>
        <v xml:space="preserve">SUMINISTRO E INSTALACION DE CASILLEROS </v>
      </c>
      <c r="B494" s="687"/>
      <c r="C494" s="698"/>
      <c r="D494" s="841">
        <v>1</v>
      </c>
      <c r="E494" s="699"/>
      <c r="F494" s="842">
        <f>+D494</f>
        <v>1</v>
      </c>
    </row>
    <row r="495" spans="1:15" ht="12">
      <c r="A495" s="843"/>
      <c r="B495" s="687"/>
      <c r="C495" s="698"/>
      <c r="D495" s="841"/>
      <c r="E495" s="699"/>
      <c r="F495" s="842"/>
    </row>
    <row r="496" spans="1:15" ht="12">
      <c r="A496" s="689"/>
      <c r="B496" s="690"/>
      <c r="C496" s="691"/>
      <c r="D496" s="691"/>
      <c r="E496" s="691"/>
      <c r="F496" s="697">
        <f>+ROUND(SUM(F494:F495),2)</f>
        <v>1</v>
      </c>
      <c r="G496" s="693" t="str">
        <f>+PRESUPUESTO!C50</f>
        <v>U</v>
      </c>
      <c r="O496" s="695"/>
    </row>
    <row r="497" spans="1:7" ht="12">
      <c r="A497" s="689"/>
      <c r="B497" s="690"/>
      <c r="C497" s="691"/>
      <c r="D497" s="691"/>
      <c r="E497" s="691"/>
      <c r="F497" s="684"/>
      <c r="G497" s="700"/>
    </row>
    <row r="498" spans="1:7" ht="12">
      <c r="A498" s="774" t="s">
        <v>1824</v>
      </c>
      <c r="B498" s="690"/>
      <c r="C498" s="691"/>
      <c r="D498" s="691"/>
      <c r="E498" s="691"/>
      <c r="F498" s="684"/>
      <c r="G498" s="700"/>
    </row>
    <row r="504" spans="1:7">
      <c r="B504" s="773"/>
      <c r="C504" s="773"/>
      <c r="D504" s="773"/>
    </row>
    <row r="505" spans="1:7">
      <c r="A505" s="910"/>
      <c r="B505" s="911"/>
      <c r="C505" s="911"/>
      <c r="D505" s="911"/>
      <c r="E505" s="911"/>
      <c r="F505" s="911"/>
      <c r="G505" s="911"/>
    </row>
    <row r="506" spans="1:7">
      <c r="A506" s="907"/>
      <c r="B506" s="907"/>
      <c r="C506" s="907"/>
      <c r="D506" s="907"/>
      <c r="E506" s="907"/>
      <c r="F506" s="907"/>
      <c r="G506" s="907"/>
    </row>
    <row r="507" spans="1:7">
      <c r="A507" s="907"/>
      <c r="B507" s="907"/>
      <c r="C507" s="907"/>
      <c r="D507" s="907"/>
      <c r="E507" s="907"/>
      <c r="F507" s="907"/>
      <c r="G507" s="907"/>
    </row>
  </sheetData>
  <mergeCells count="183">
    <mergeCell ref="A3:G3"/>
    <mergeCell ref="A505:G505"/>
    <mergeCell ref="B77:F77"/>
    <mergeCell ref="B78:F78"/>
    <mergeCell ref="C79:E79"/>
    <mergeCell ref="A32:E32"/>
    <mergeCell ref="A34:E34"/>
    <mergeCell ref="B124:F124"/>
    <mergeCell ref="B125:F125"/>
    <mergeCell ref="A17:E17"/>
    <mergeCell ref="F79:F80"/>
    <mergeCell ref="A81:E81"/>
    <mergeCell ref="B24:F24"/>
    <mergeCell ref="B25:F25"/>
    <mergeCell ref="C26:E26"/>
    <mergeCell ref="F26:F27"/>
    <mergeCell ref="A28:E28"/>
    <mergeCell ref="A30:E30"/>
    <mergeCell ref="B54:F54"/>
    <mergeCell ref="B55:F55"/>
    <mergeCell ref="C56:E56"/>
    <mergeCell ref="C126:E126"/>
    <mergeCell ref="A214:E214"/>
    <mergeCell ref="B239:F239"/>
    <mergeCell ref="A5:F5"/>
    <mergeCell ref="B42:F42"/>
    <mergeCell ref="B43:F43"/>
    <mergeCell ref="C44:E44"/>
    <mergeCell ref="F44:F45"/>
    <mergeCell ref="A314:E314"/>
    <mergeCell ref="B355:F355"/>
    <mergeCell ref="A85:E85"/>
    <mergeCell ref="A89:E89"/>
    <mergeCell ref="A93:E93"/>
    <mergeCell ref="B104:F104"/>
    <mergeCell ref="B105:F105"/>
    <mergeCell ref="C106:E106"/>
    <mergeCell ref="F106:F107"/>
    <mergeCell ref="A108:E108"/>
    <mergeCell ref="F56:F57"/>
    <mergeCell ref="A97:E97"/>
    <mergeCell ref="A113:E113"/>
    <mergeCell ref="B11:F11"/>
    <mergeCell ref="B12:F12"/>
    <mergeCell ref="C13:E13"/>
    <mergeCell ref="F13:F14"/>
    <mergeCell ref="A15:E15"/>
    <mergeCell ref="B193:F193"/>
    <mergeCell ref="A186:E186"/>
    <mergeCell ref="F229:F230"/>
    <mergeCell ref="A202:E202"/>
    <mergeCell ref="A231:E231"/>
    <mergeCell ref="B210:F210"/>
    <mergeCell ref="B211:F211"/>
    <mergeCell ref="C212:E212"/>
    <mergeCell ref="A506:G507"/>
    <mergeCell ref="A359:E359"/>
    <mergeCell ref="C312:E312"/>
    <mergeCell ref="F312:F313"/>
    <mergeCell ref="B310:F310"/>
    <mergeCell ref="B311:F311"/>
    <mergeCell ref="A243:E243"/>
    <mergeCell ref="A246:E246"/>
    <mergeCell ref="B280:F280"/>
    <mergeCell ref="B281:F281"/>
    <mergeCell ref="C282:E282"/>
    <mergeCell ref="F282:F283"/>
    <mergeCell ref="A284:E284"/>
    <mergeCell ref="A272:E272"/>
    <mergeCell ref="B268:F268"/>
    <mergeCell ref="B269:F269"/>
    <mergeCell ref="A287:E287"/>
    <mergeCell ref="F256:F257"/>
    <mergeCell ref="A258:E258"/>
    <mergeCell ref="A260:E260"/>
    <mergeCell ref="B333:F333"/>
    <mergeCell ref="B334:F334"/>
    <mergeCell ref="C270:E270"/>
    <mergeCell ref="F270:F271"/>
    <mergeCell ref="A273:A274"/>
    <mergeCell ref="B254:F254"/>
    <mergeCell ref="B255:F255"/>
    <mergeCell ref="C256:E256"/>
    <mergeCell ref="B356:F356"/>
    <mergeCell ref="C357:E357"/>
    <mergeCell ref="F357:F358"/>
    <mergeCell ref="B165:F165"/>
    <mergeCell ref="C166:E166"/>
    <mergeCell ref="F166:F167"/>
    <mergeCell ref="B227:F227"/>
    <mergeCell ref="B228:F228"/>
    <mergeCell ref="C229:E229"/>
    <mergeCell ref="F241:F242"/>
    <mergeCell ref="A197:E197"/>
    <mergeCell ref="F212:F213"/>
    <mergeCell ref="C241:E241"/>
    <mergeCell ref="A215:A216"/>
    <mergeCell ref="A220:A221"/>
    <mergeCell ref="A217:A218"/>
    <mergeCell ref="B240:F240"/>
    <mergeCell ref="B194:F194"/>
    <mergeCell ref="C195:E195"/>
    <mergeCell ref="F195:F196"/>
    <mergeCell ref="B176:F176"/>
    <mergeCell ref="B177:F177"/>
    <mergeCell ref="C178:E178"/>
    <mergeCell ref="F178:F179"/>
    <mergeCell ref="A180:E180"/>
    <mergeCell ref="A182:E182"/>
    <mergeCell ref="A184:E184"/>
    <mergeCell ref="B66:F66"/>
    <mergeCell ref="B67:F67"/>
    <mergeCell ref="C68:E68"/>
    <mergeCell ref="F68:F69"/>
    <mergeCell ref="B152:F152"/>
    <mergeCell ref="B153:F153"/>
    <mergeCell ref="C154:E154"/>
    <mergeCell ref="F154:F155"/>
    <mergeCell ref="B164:F164"/>
    <mergeCell ref="F126:F127"/>
    <mergeCell ref="A128:E128"/>
    <mergeCell ref="A133:E133"/>
    <mergeCell ref="A137:E137"/>
    <mergeCell ref="A142:E142"/>
    <mergeCell ref="B345:F345"/>
    <mergeCell ref="C346:E346"/>
    <mergeCell ref="F346:F347"/>
    <mergeCell ref="B297:F297"/>
    <mergeCell ref="B298:F298"/>
    <mergeCell ref="C299:E299"/>
    <mergeCell ref="F299:F300"/>
    <mergeCell ref="A301:E301"/>
    <mergeCell ref="B322:F322"/>
    <mergeCell ref="B323:F323"/>
    <mergeCell ref="C324:E324"/>
    <mergeCell ref="F324:F325"/>
    <mergeCell ref="C335:E335"/>
    <mergeCell ref="F335:F336"/>
    <mergeCell ref="B344:F344"/>
    <mergeCell ref="B374:F374"/>
    <mergeCell ref="B375:F375"/>
    <mergeCell ref="C376:E376"/>
    <mergeCell ref="F376:F377"/>
    <mergeCell ref="B385:F385"/>
    <mergeCell ref="B386:F386"/>
    <mergeCell ref="C387:E387"/>
    <mergeCell ref="F387:F388"/>
    <mergeCell ref="B396:F396"/>
    <mergeCell ref="C420:E420"/>
    <mergeCell ref="F420:F421"/>
    <mergeCell ref="B429:F429"/>
    <mergeCell ref="B430:F430"/>
    <mergeCell ref="C431:E431"/>
    <mergeCell ref="F431:F432"/>
    <mergeCell ref="B443:F443"/>
    <mergeCell ref="B444:F444"/>
    <mergeCell ref="B397:F397"/>
    <mergeCell ref="C398:E398"/>
    <mergeCell ref="F398:F399"/>
    <mergeCell ref="B407:F407"/>
    <mergeCell ref="B408:F408"/>
    <mergeCell ref="C409:E409"/>
    <mergeCell ref="F409:F410"/>
    <mergeCell ref="B418:F418"/>
    <mergeCell ref="B419:F419"/>
    <mergeCell ref="B479:F479"/>
    <mergeCell ref="B480:F480"/>
    <mergeCell ref="C481:E481"/>
    <mergeCell ref="F481:F482"/>
    <mergeCell ref="B490:F490"/>
    <mergeCell ref="B491:F491"/>
    <mergeCell ref="C492:E492"/>
    <mergeCell ref="F492:F493"/>
    <mergeCell ref="C445:E445"/>
    <mergeCell ref="F445:F446"/>
    <mergeCell ref="B457:F457"/>
    <mergeCell ref="B458:F458"/>
    <mergeCell ref="C459:E459"/>
    <mergeCell ref="F459:F460"/>
    <mergeCell ref="B468:F468"/>
    <mergeCell ref="B469:F469"/>
    <mergeCell ref="C470:E470"/>
    <mergeCell ref="F470:F471"/>
  </mergeCells>
  <phoneticPr fontId="136" type="noConversion"/>
  <pageMargins left="1.1023622047244095" right="0.51181102362204722" top="0.35433070866141736" bottom="0.74803149606299213" header="0.31496062992125984" footer="0.31496062992125984"/>
  <pageSetup paperSize="9" scale="69" orientation="portrait" r:id="rId1"/>
  <rowBreaks count="7" manualBreakCount="7">
    <brk id="52" max="6" man="1"/>
    <brk id="102" max="6" man="1"/>
    <brk id="174" max="6" man="1"/>
    <brk id="204" max="6" man="1"/>
    <brk id="278" max="6" man="1"/>
    <brk id="416" max="6" man="1"/>
    <brk id="476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7"/>
  <dimension ref="A4:Q124"/>
  <sheetViews>
    <sheetView topLeftCell="C75" zoomScale="65" zoomScaleNormal="65" zoomScaleSheetLayoutView="70" workbookViewId="0">
      <selection activeCell="P82" sqref="P82"/>
    </sheetView>
  </sheetViews>
  <sheetFormatPr baseColWidth="10" defaultColWidth="11.5546875" defaultRowHeight="13.2"/>
  <cols>
    <col min="1" max="1" width="3.109375" style="671" hidden="1" customWidth="1"/>
    <col min="2" max="2" width="14.6640625" style="671" customWidth="1"/>
    <col min="3" max="3" width="24.88671875" style="681" customWidth="1"/>
    <col min="4" max="4" width="83.33203125" style="671" customWidth="1"/>
    <col min="5" max="5" width="19.109375" style="671" customWidth="1"/>
    <col min="6" max="6" width="12.109375" style="671" customWidth="1"/>
    <col min="7" max="7" width="21.5546875" style="671" customWidth="1"/>
    <col min="8" max="8" width="22.44140625" style="671" customWidth="1"/>
    <col min="9" max="9" width="18.109375" style="671" customWidth="1"/>
    <col min="10" max="10" width="18.5546875" style="671" bestFit="1" customWidth="1"/>
    <col min="11" max="11" width="16.44140625" style="775" customWidth="1"/>
    <col min="12" max="16384" width="11.5546875" style="671"/>
  </cols>
  <sheetData>
    <row r="4" spans="1:13" ht="32.4">
      <c r="B4" s="945" t="s">
        <v>1891</v>
      </c>
      <c r="C4" s="945"/>
      <c r="D4" s="945"/>
      <c r="E4" s="945"/>
      <c r="F4" s="945"/>
      <c r="G4" s="945"/>
      <c r="H4" s="945"/>
      <c r="I4" s="945"/>
      <c r="J4" s="945"/>
    </row>
    <row r="5" spans="1:13" ht="32.4">
      <c r="B5" s="945" t="s">
        <v>1892</v>
      </c>
      <c r="C5" s="945"/>
      <c r="D5" s="945"/>
      <c r="E5" s="945"/>
      <c r="F5" s="945"/>
      <c r="G5" s="945"/>
      <c r="H5" s="945"/>
      <c r="I5" s="945"/>
      <c r="J5" s="945"/>
    </row>
    <row r="6" spans="1:13" ht="25.5" customHeight="1">
      <c r="A6" s="946" t="s">
        <v>463</v>
      </c>
      <c r="B6" s="946"/>
      <c r="C6" s="946"/>
      <c r="D6" s="946"/>
      <c r="E6" s="946"/>
      <c r="F6" s="946"/>
      <c r="G6" s="946"/>
      <c r="H6" s="946"/>
      <c r="I6" s="946"/>
      <c r="J6" s="946"/>
    </row>
    <row r="7" spans="1:13" ht="27.75" customHeight="1">
      <c r="B7" s="946" t="s">
        <v>1795</v>
      </c>
      <c r="C7" s="946"/>
      <c r="D7" s="946"/>
      <c r="E7" s="946"/>
      <c r="F7" s="946"/>
      <c r="G7" s="946"/>
      <c r="H7" s="946"/>
      <c r="I7" s="946"/>
      <c r="J7" s="946"/>
    </row>
    <row r="8" spans="1:13" ht="21">
      <c r="C8" s="637" t="s">
        <v>1747</v>
      </c>
      <c r="D8" s="949" t="str">
        <f>+FORMATO!C9</f>
        <v>MANTENIMIENTO INTEGRAL DE LA COMPAÑIA DE CUERPO DE BOMBERO CASCOL PERTENECIENTE AL CANTON PAJAN</v>
      </c>
      <c r="E8" s="949"/>
      <c r="F8" s="949"/>
      <c r="G8" s="949"/>
      <c r="H8" s="949"/>
      <c r="I8" s="949"/>
      <c r="J8" s="949"/>
    </row>
    <row r="9" spans="1:13" ht="36" customHeight="1" thickBot="1">
      <c r="C9" s="638" t="str">
        <f>+FORMATO!B8</f>
        <v>FECHA:</v>
      </c>
      <c r="D9" s="639" t="str">
        <f>+FORMATO!C8</f>
        <v>PAJAN, AGOSTO DE 2025</v>
      </c>
      <c r="E9" s="619"/>
      <c r="F9" s="619"/>
      <c r="G9" s="619"/>
      <c r="H9" s="619"/>
      <c r="I9" s="619"/>
      <c r="J9" s="619"/>
    </row>
    <row r="10" spans="1:13" ht="24" customHeight="1">
      <c r="B10" s="947" t="s">
        <v>1676</v>
      </c>
      <c r="C10" s="957" t="s">
        <v>1748</v>
      </c>
      <c r="D10" s="958"/>
      <c r="E10" s="950" t="s">
        <v>980</v>
      </c>
      <c r="F10" s="950" t="s">
        <v>1600</v>
      </c>
      <c r="G10" s="770" t="s">
        <v>1067</v>
      </c>
      <c r="H10" s="729" t="s">
        <v>1067</v>
      </c>
      <c r="I10" s="944" t="s">
        <v>1982</v>
      </c>
      <c r="J10" s="944"/>
    </row>
    <row r="11" spans="1:13" ht="27.75" customHeight="1">
      <c r="A11" s="776"/>
      <c r="B11" s="948"/>
      <c r="C11" s="959"/>
      <c r="D11" s="959"/>
      <c r="E11" s="951"/>
      <c r="F11" s="951"/>
      <c r="G11" s="771" t="s">
        <v>1068</v>
      </c>
      <c r="H11" s="771" t="s">
        <v>132</v>
      </c>
      <c r="I11" s="963" t="s">
        <v>1983</v>
      </c>
      <c r="J11" s="964"/>
      <c r="M11" s="671">
        <f>(7*8)</f>
        <v>56</v>
      </c>
    </row>
    <row r="12" spans="1:13" s="779" customFormat="1" ht="18.75" customHeight="1">
      <c r="A12" s="777"/>
      <c r="B12" s="730"/>
      <c r="C12" s="961" t="str">
        <f>+PRESUPUESTO!B13</f>
        <v>COMPAÑÍA DE BOMBERO DE CASCOL</v>
      </c>
      <c r="D12" s="961"/>
      <c r="E12" s="961"/>
      <c r="F12" s="961"/>
      <c r="G12" s="961"/>
      <c r="H12" s="961"/>
      <c r="I12" s="961"/>
      <c r="J12" s="962"/>
      <c r="K12" s="778"/>
    </row>
    <row r="13" spans="1:13" ht="13.5" customHeight="1">
      <c r="A13" s="776"/>
      <c r="B13" s="926">
        <f>PRESUPUESTO!A14</f>
        <v>1</v>
      </c>
      <c r="C13" s="952" t="str">
        <f>PRESUPUESTO!B14</f>
        <v>DEMOLICION DE ESCTRUCTURAS DE HORMIGON</v>
      </c>
      <c r="D13" s="953"/>
      <c r="E13" s="956">
        <f>PRESUPUESTO!D14</f>
        <v>14.1</v>
      </c>
      <c r="F13" s="960" t="str">
        <f>PRESUPUESTO!C14</f>
        <v>M2</v>
      </c>
      <c r="G13" s="933">
        <f>PRESUPUESTO!E14</f>
        <v>4.0999999999999996</v>
      </c>
      <c r="H13" s="931">
        <f>+E13*G13</f>
        <v>57.809999999999995</v>
      </c>
      <c r="I13" s="912">
        <v>1</v>
      </c>
      <c r="J13" s="913"/>
      <c r="K13" s="780">
        <f>+SUM(I13:J13)</f>
        <v>1</v>
      </c>
    </row>
    <row r="14" spans="1:13" ht="16.5" customHeight="1">
      <c r="A14" s="776"/>
      <c r="B14" s="927"/>
      <c r="C14" s="954"/>
      <c r="D14" s="955"/>
      <c r="E14" s="931"/>
      <c r="F14" s="933"/>
      <c r="G14" s="934"/>
      <c r="H14" s="935"/>
      <c r="I14" s="914">
        <f>H13*I13</f>
        <v>57.809999999999995</v>
      </c>
      <c r="J14" s="915"/>
      <c r="K14" s="780"/>
    </row>
    <row r="15" spans="1:13" ht="13.5" customHeight="1">
      <c r="A15" s="776"/>
      <c r="B15" s="926">
        <f>PRESUPUESTO!A15</f>
        <v>2</v>
      </c>
      <c r="C15" s="928" t="str">
        <f>PRESUPUESTO!B15</f>
        <v>HORMIGÓN SIMPLE PARA CONTRAPISO DE ESP. = 5 CM F´C = 210 KG/CM3</v>
      </c>
      <c r="D15" s="929"/>
      <c r="E15" s="956">
        <f>PRESUPUESTO!D15</f>
        <v>48.69</v>
      </c>
      <c r="F15" s="933" t="str">
        <f>PRESUPUESTO!C15</f>
        <v>M2</v>
      </c>
      <c r="G15" s="933">
        <f>PRESUPUESTO!E15</f>
        <v>18</v>
      </c>
      <c r="H15" s="931">
        <f>+E15*G15</f>
        <v>876.42</v>
      </c>
      <c r="I15" s="912">
        <v>1</v>
      </c>
      <c r="J15" s="913"/>
      <c r="K15" s="780">
        <f>+SUM(I15:J15)</f>
        <v>1</v>
      </c>
    </row>
    <row r="16" spans="1:13" ht="16.5" customHeight="1">
      <c r="A16" s="776"/>
      <c r="B16" s="927"/>
      <c r="C16" s="930"/>
      <c r="D16" s="930"/>
      <c r="E16" s="931"/>
      <c r="F16" s="934"/>
      <c r="G16" s="934"/>
      <c r="H16" s="935"/>
      <c r="I16" s="914">
        <f>H15*I15</f>
        <v>876.42</v>
      </c>
      <c r="J16" s="915"/>
      <c r="K16" s="780"/>
    </row>
    <row r="17" spans="1:11" ht="15.75" customHeight="1">
      <c r="A17" s="776"/>
      <c r="B17" s="926">
        <f>PRESUPUESTO!A16</f>
        <v>3</v>
      </c>
      <c r="C17" s="928" t="str">
        <f>PRESUPUESTO!B16</f>
        <v xml:space="preserve">REMOCION DE CERAMICA EXISTENTE EN PISOS Y PAREDES  </v>
      </c>
      <c r="D17" s="929"/>
      <c r="E17" s="931">
        <f>PRESUPUESTO!D16</f>
        <v>1</v>
      </c>
      <c r="F17" s="933" t="str">
        <f>PRESUPUESTO!C16</f>
        <v>U</v>
      </c>
      <c r="G17" s="933">
        <f>PRESUPUESTO!E16</f>
        <v>300</v>
      </c>
      <c r="H17" s="931">
        <f>+E17*G17</f>
        <v>300</v>
      </c>
      <c r="I17" s="912">
        <v>1</v>
      </c>
      <c r="J17" s="913"/>
      <c r="K17" s="780">
        <f>+SUM(I17:J17)</f>
        <v>1</v>
      </c>
    </row>
    <row r="18" spans="1:11" ht="16.5" customHeight="1">
      <c r="A18" s="776"/>
      <c r="B18" s="927"/>
      <c r="C18" s="930"/>
      <c r="D18" s="930"/>
      <c r="E18" s="932"/>
      <c r="F18" s="934"/>
      <c r="G18" s="934"/>
      <c r="H18" s="935"/>
      <c r="I18" s="914">
        <f>H17*I17</f>
        <v>300</v>
      </c>
      <c r="J18" s="915"/>
      <c r="K18" s="780"/>
    </row>
    <row r="19" spans="1:11" ht="16.5" customHeight="1">
      <c r="A19" s="776"/>
      <c r="B19" s="926">
        <f>PRESUPUESTO!A17</f>
        <v>4</v>
      </c>
      <c r="C19" s="928" t="str">
        <f>PRESUPUESTO!B17</f>
        <v xml:space="preserve">ENLUCIDO  EXTERIOR .E= 2,0 CM </v>
      </c>
      <c r="D19" s="929"/>
      <c r="E19" s="931">
        <f>PRESUPUESTO!D17</f>
        <v>64</v>
      </c>
      <c r="F19" s="933" t="str">
        <f>PRESUPUESTO!C17</f>
        <v>M2</v>
      </c>
      <c r="G19" s="933">
        <f>PRESUPUESTO!E17</f>
        <v>11.75</v>
      </c>
      <c r="H19" s="931">
        <f>+E19*G19</f>
        <v>752</v>
      </c>
      <c r="I19" s="920">
        <v>1</v>
      </c>
      <c r="J19" s="921"/>
      <c r="K19" s="780">
        <f>+SUM(I19:J19)</f>
        <v>1</v>
      </c>
    </row>
    <row r="20" spans="1:11" ht="16.5" customHeight="1">
      <c r="A20" s="776"/>
      <c r="B20" s="927"/>
      <c r="C20" s="930"/>
      <c r="D20" s="930"/>
      <c r="E20" s="932"/>
      <c r="F20" s="934"/>
      <c r="G20" s="934"/>
      <c r="H20" s="935"/>
      <c r="I20" s="922">
        <f>H19*I19</f>
        <v>752</v>
      </c>
      <c r="J20" s="923"/>
      <c r="K20" s="780"/>
    </row>
    <row r="21" spans="1:11" ht="15.75" customHeight="1">
      <c r="A21" s="776"/>
      <c r="B21" s="926">
        <f>PRESUPUESTO!A18</f>
        <v>5</v>
      </c>
      <c r="C21" s="928" t="str">
        <f>PRESUPUESTO!B18</f>
        <v>DESINTALACION DE PANEL DE BREAKER Y RED DE INSTALACION ELECTRICA EXISTENTE</v>
      </c>
      <c r="D21" s="929"/>
      <c r="E21" s="931">
        <f>PRESUPUESTO!D18</f>
        <v>1</v>
      </c>
      <c r="F21" s="933" t="str">
        <f>PRESUPUESTO!C18</f>
        <v>U</v>
      </c>
      <c r="G21" s="933">
        <f>PRESUPUESTO!E18</f>
        <v>90</v>
      </c>
      <c r="H21" s="931">
        <f>+E21*G21</f>
        <v>90</v>
      </c>
      <c r="I21" s="912">
        <v>1</v>
      </c>
      <c r="J21" s="913"/>
      <c r="K21" s="780">
        <f>+SUM(I21:J21)</f>
        <v>1</v>
      </c>
    </row>
    <row r="22" spans="1:11" ht="16.5" customHeight="1">
      <c r="A22" s="776"/>
      <c r="B22" s="927"/>
      <c r="C22" s="930"/>
      <c r="D22" s="930"/>
      <c r="E22" s="932"/>
      <c r="F22" s="934"/>
      <c r="G22" s="934"/>
      <c r="H22" s="935"/>
      <c r="I22" s="914">
        <f>H21*I21</f>
        <v>90</v>
      </c>
      <c r="J22" s="915"/>
      <c r="K22" s="780"/>
    </row>
    <row r="23" spans="1:11" ht="15" customHeight="1">
      <c r="B23" s="926">
        <f>PRESUPUESTO!A19</f>
        <v>6</v>
      </c>
      <c r="C23" s="928" t="str">
        <f>PRESUPUESTO!B19</f>
        <v xml:space="preserve">SUMINISTRO E INSTALACION DE PANEL DE BREACKER </v>
      </c>
      <c r="D23" s="929"/>
      <c r="E23" s="931">
        <f>PRESUPUESTO!D19</f>
        <v>1</v>
      </c>
      <c r="F23" s="933" t="str">
        <f>PRESUPUESTO!C19</f>
        <v>U</v>
      </c>
      <c r="G23" s="933">
        <f>PRESUPUESTO!E19</f>
        <v>400</v>
      </c>
      <c r="H23" s="931">
        <f>+E23*G23</f>
        <v>400</v>
      </c>
      <c r="I23" s="912">
        <v>1</v>
      </c>
      <c r="J23" s="913"/>
      <c r="K23" s="780">
        <f>+SUM(I23:J23)</f>
        <v>1</v>
      </c>
    </row>
    <row r="24" spans="1:11" ht="15" customHeight="1">
      <c r="B24" s="927"/>
      <c r="C24" s="930"/>
      <c r="D24" s="930"/>
      <c r="E24" s="932"/>
      <c r="F24" s="934"/>
      <c r="G24" s="934"/>
      <c r="H24" s="935"/>
      <c r="I24" s="914">
        <f>H23*I23</f>
        <v>400</v>
      </c>
      <c r="J24" s="915"/>
      <c r="K24" s="780"/>
    </row>
    <row r="25" spans="1:11" ht="15" customHeight="1">
      <c r="B25" s="926">
        <f>PRESUPUESTO!A20</f>
        <v>7</v>
      </c>
      <c r="C25" s="928" t="str">
        <f>PRESUPUESTO!B20</f>
        <v xml:space="preserve">IMPERMEABILIZADA Y ELIMINACION DE SALITRE EN MAMPOSTERIA </v>
      </c>
      <c r="D25" s="929"/>
      <c r="E25" s="931">
        <f>PRESUPUESTO!D20</f>
        <v>92.61</v>
      </c>
      <c r="F25" s="933" t="str">
        <f>PRESUPUESTO!C20</f>
        <v>M2</v>
      </c>
      <c r="G25" s="933">
        <f>PRESUPUESTO!E20</f>
        <v>9</v>
      </c>
      <c r="H25" s="931">
        <f>+E25*G25</f>
        <v>833.49</v>
      </c>
      <c r="I25" s="920">
        <v>1</v>
      </c>
      <c r="J25" s="921"/>
      <c r="K25" s="780">
        <f>+SUM(I25:J25)</f>
        <v>1</v>
      </c>
    </row>
    <row r="26" spans="1:11" ht="16.5" customHeight="1">
      <c r="B26" s="927"/>
      <c r="C26" s="930"/>
      <c r="D26" s="930"/>
      <c r="E26" s="932"/>
      <c r="F26" s="934"/>
      <c r="G26" s="934"/>
      <c r="H26" s="935"/>
      <c r="I26" s="922">
        <f>H25*I25</f>
        <v>833.49</v>
      </c>
      <c r="J26" s="923"/>
      <c r="K26" s="780"/>
    </row>
    <row r="27" spans="1:11" ht="16.5" customHeight="1">
      <c r="B27" s="926">
        <f>PRESUPUESTO!A21</f>
        <v>8</v>
      </c>
      <c r="C27" s="928" t="str">
        <f>PRESUPUESTO!B21</f>
        <v>PINTURA ESMALTE EXTERIOR (LIJADO, EMPASTE, SELLADOR Y DOS MANOS DE PINTURA)</v>
      </c>
      <c r="D27" s="929"/>
      <c r="E27" s="931">
        <f>PRESUPUESTO!D21</f>
        <v>183.55</v>
      </c>
      <c r="F27" s="933" t="str">
        <f>PRESUPUESTO!C21</f>
        <v>M2</v>
      </c>
      <c r="G27" s="933">
        <f>PRESUPUESTO!E21</f>
        <v>7.4</v>
      </c>
      <c r="H27" s="931">
        <f>+E27*G27</f>
        <v>1358.2700000000002</v>
      </c>
      <c r="I27" s="912">
        <v>1</v>
      </c>
      <c r="J27" s="913"/>
      <c r="K27" s="780">
        <f>+SUM(I27:J27)</f>
        <v>1</v>
      </c>
    </row>
    <row r="28" spans="1:11" ht="16.5" customHeight="1">
      <c r="B28" s="927"/>
      <c r="C28" s="930"/>
      <c r="D28" s="930"/>
      <c r="E28" s="932"/>
      <c r="F28" s="934"/>
      <c r="G28" s="934"/>
      <c r="H28" s="935"/>
      <c r="I28" s="914">
        <f>H27*I27</f>
        <v>1358.2700000000002</v>
      </c>
      <c r="J28" s="915"/>
      <c r="K28" s="780"/>
    </row>
    <row r="29" spans="1:11" ht="16.5" customHeight="1">
      <c r="B29" s="926">
        <f>PRESUPUESTO!A22</f>
        <v>9</v>
      </c>
      <c r="C29" s="928" t="str">
        <f>PRESUPUESTO!B22</f>
        <v>PINTURA ESMALTE INTERIOR (LIJADO, EMPASTE, SELLADOR Y DOS MANOS DE PINTURA)</v>
      </c>
      <c r="D29" s="929"/>
      <c r="E29" s="931">
        <f>PRESUPUESTO!D22</f>
        <v>151.55000000000001</v>
      </c>
      <c r="F29" s="933" t="str">
        <f>PRESUPUESTO!C22</f>
        <v>M2</v>
      </c>
      <c r="G29" s="933">
        <f>PRESUPUESTO!E22</f>
        <v>6.4</v>
      </c>
      <c r="H29" s="931">
        <f>+E29*G29</f>
        <v>969.92000000000007</v>
      </c>
      <c r="I29" s="920">
        <v>1</v>
      </c>
      <c r="J29" s="921"/>
      <c r="K29" s="780">
        <f>+SUM(I29:J29)</f>
        <v>1</v>
      </c>
    </row>
    <row r="30" spans="1:11" ht="16.5" customHeight="1">
      <c r="B30" s="927"/>
      <c r="C30" s="930"/>
      <c r="D30" s="930"/>
      <c r="E30" s="932"/>
      <c r="F30" s="934"/>
      <c r="G30" s="934"/>
      <c r="H30" s="935"/>
      <c r="I30" s="922">
        <f>H29*I29</f>
        <v>969.92000000000007</v>
      </c>
      <c r="J30" s="923"/>
      <c r="K30" s="780"/>
    </row>
    <row r="31" spans="1:11" ht="15" customHeight="1">
      <c r="B31" s="926">
        <f>PRESUPUESTO!A23</f>
        <v>10</v>
      </c>
      <c r="C31" s="928" t="str">
        <f>PRESUPUESTO!B23</f>
        <v xml:space="preserve">PINTURA ANTICORROSIVA EN PERFILES DE CUBIERTA </v>
      </c>
      <c r="D31" s="929"/>
      <c r="E31" s="931">
        <f>PRESUPUESTO!D23</f>
        <v>1</v>
      </c>
      <c r="F31" s="933" t="str">
        <f>PRESUPUESTO!C23</f>
        <v>U</v>
      </c>
      <c r="G31" s="933">
        <f>PRESUPUESTO!E23</f>
        <v>400</v>
      </c>
      <c r="H31" s="931">
        <f>+E31*G31</f>
        <v>400</v>
      </c>
      <c r="I31" s="920">
        <v>1</v>
      </c>
      <c r="J31" s="921"/>
      <c r="K31" s="780">
        <f>+SUM(I31:J31)</f>
        <v>1</v>
      </c>
    </row>
    <row r="32" spans="1:11" ht="16.5" customHeight="1">
      <c r="B32" s="927"/>
      <c r="C32" s="930"/>
      <c r="D32" s="930"/>
      <c r="E32" s="932"/>
      <c r="F32" s="934"/>
      <c r="G32" s="934"/>
      <c r="H32" s="935"/>
      <c r="I32" s="922">
        <f>H31*I31</f>
        <v>400</v>
      </c>
      <c r="J32" s="923"/>
      <c r="K32" s="780"/>
    </row>
    <row r="33" spans="2:11" ht="15" customHeight="1">
      <c r="B33" s="926">
        <f>PRESUPUESTO!A24</f>
        <v>11</v>
      </c>
      <c r="C33" s="928" t="str">
        <f>PRESUPUESTO!B24</f>
        <v>MANTENIMIENTO DE PUERTA DE INGRESO (INCLUYE PINTURA Y PLANCHA MICROPERFORADA</v>
      </c>
      <c r="D33" s="929"/>
      <c r="E33" s="931">
        <f>PRESUPUESTO!D24</f>
        <v>1</v>
      </c>
      <c r="F33" s="933" t="str">
        <f>PRESUPUESTO!C24</f>
        <v>U</v>
      </c>
      <c r="G33" s="933">
        <f>PRESUPUESTO!E24</f>
        <v>906.8</v>
      </c>
      <c r="H33" s="931">
        <f>+E33*G33</f>
        <v>906.8</v>
      </c>
      <c r="I33" s="912">
        <v>1</v>
      </c>
      <c r="J33" s="913"/>
      <c r="K33" s="780">
        <f>+SUM(I33:J33)</f>
        <v>1</v>
      </c>
    </row>
    <row r="34" spans="2:11" ht="16.5" customHeight="1">
      <c r="B34" s="927"/>
      <c r="C34" s="930"/>
      <c r="D34" s="930"/>
      <c r="E34" s="932"/>
      <c r="F34" s="934"/>
      <c r="G34" s="934"/>
      <c r="H34" s="935"/>
      <c r="I34" s="914">
        <f>H33*I33</f>
        <v>906.8</v>
      </c>
      <c r="J34" s="915"/>
      <c r="K34" s="780"/>
    </row>
    <row r="35" spans="2:11" ht="15" customHeight="1">
      <c r="B35" s="926">
        <f>PRESUPUESTO!A25</f>
        <v>12</v>
      </c>
      <c r="C35" s="928" t="str">
        <f>PRESUPUESTO!B25</f>
        <v>CERÁMICA PISO DE EXCELENTE CALIDAD</v>
      </c>
      <c r="D35" s="929"/>
      <c r="E35" s="931">
        <f>PRESUPUESTO!D25</f>
        <v>48.69</v>
      </c>
      <c r="F35" s="933" t="str">
        <f>PRESUPUESTO!C25</f>
        <v>M2</v>
      </c>
      <c r="G35" s="933">
        <f>PRESUPUESTO!E25</f>
        <v>26</v>
      </c>
      <c r="H35" s="931">
        <f>+E35*G35</f>
        <v>1265.94</v>
      </c>
      <c r="I35" s="912">
        <v>1</v>
      </c>
      <c r="J35" s="913"/>
      <c r="K35" s="780">
        <f>+SUM(I35:I35)</f>
        <v>1</v>
      </c>
    </row>
    <row r="36" spans="2:11" ht="16.5" customHeight="1">
      <c r="B36" s="927"/>
      <c r="C36" s="930"/>
      <c r="D36" s="930"/>
      <c r="E36" s="932"/>
      <c r="F36" s="934"/>
      <c r="G36" s="934"/>
      <c r="H36" s="935"/>
      <c r="I36" s="916">
        <f>H35*I35</f>
        <v>1265.94</v>
      </c>
      <c r="J36" s="917"/>
      <c r="K36" s="780"/>
    </row>
    <row r="37" spans="2:11" ht="16.5" customHeight="1">
      <c r="B37" s="926">
        <f>PRESUPUESTO!A26</f>
        <v>13</v>
      </c>
      <c r="C37" s="928" t="str">
        <f>PRESUPUESTO!B26</f>
        <v>CERÁMICA EN PAREDES DE EXCELENTE CALIDAD</v>
      </c>
      <c r="D37" s="929"/>
      <c r="E37" s="931">
        <f>PRESUPUESTO!D26</f>
        <v>18.5</v>
      </c>
      <c r="F37" s="933" t="str">
        <f>PRESUPUESTO!C26</f>
        <v>M2</v>
      </c>
      <c r="G37" s="933">
        <f>PRESUPUESTO!E26</f>
        <v>24.1</v>
      </c>
      <c r="H37" s="931">
        <f>+E37*G37</f>
        <v>445.85</v>
      </c>
      <c r="I37" s="920">
        <v>1</v>
      </c>
      <c r="J37" s="921"/>
      <c r="K37" s="780">
        <f>+SUM(I37:J37)</f>
        <v>1</v>
      </c>
    </row>
    <row r="38" spans="2:11" ht="16.5" customHeight="1">
      <c r="B38" s="927"/>
      <c r="C38" s="930"/>
      <c r="D38" s="930"/>
      <c r="E38" s="932"/>
      <c r="F38" s="934"/>
      <c r="G38" s="934"/>
      <c r="H38" s="935"/>
      <c r="I38" s="922">
        <f>H37*I37</f>
        <v>445.85</v>
      </c>
      <c r="J38" s="923"/>
      <c r="K38" s="780"/>
    </row>
    <row r="39" spans="2:11" ht="16.5" customHeight="1">
      <c r="B39" s="926">
        <f>PRESUPUESTO!A27</f>
        <v>14</v>
      </c>
      <c r="C39" s="928" t="str">
        <f>PRESUPUESTO!B27</f>
        <v>SUMINISTRO Y COLOCACION DE PLANCHA DE GRANITO (INCLUYE ACABADOS Y RODONES)</v>
      </c>
      <c r="D39" s="929"/>
      <c r="E39" s="931">
        <f>PRESUPUESTO!D27</f>
        <v>2.91</v>
      </c>
      <c r="F39" s="933" t="str">
        <f>PRESUPUESTO!C27</f>
        <v>M2</v>
      </c>
      <c r="G39" s="933">
        <f>PRESUPUESTO!E27</f>
        <v>99</v>
      </c>
      <c r="H39" s="931">
        <f>+E39*G39</f>
        <v>288.09000000000003</v>
      </c>
      <c r="I39" s="920">
        <v>1</v>
      </c>
      <c r="J39" s="921"/>
      <c r="K39" s="780">
        <f>+SUM(I39:J39)</f>
        <v>1</v>
      </c>
    </row>
    <row r="40" spans="2:11" ht="16.5" customHeight="1">
      <c r="B40" s="927"/>
      <c r="C40" s="930"/>
      <c r="D40" s="930"/>
      <c r="E40" s="932"/>
      <c r="F40" s="934"/>
      <c r="G40" s="934"/>
      <c r="H40" s="935"/>
      <c r="I40" s="922">
        <f>H39*I39</f>
        <v>288.09000000000003</v>
      </c>
      <c r="J40" s="923"/>
      <c r="K40" s="780"/>
    </row>
    <row r="41" spans="2:11" ht="16.5" customHeight="1">
      <c r="B41" s="926">
        <f>PRESUPUESTO!A28</f>
        <v>15</v>
      </c>
      <c r="C41" s="928" t="str">
        <f>PRESUPUESTO!B28</f>
        <v xml:space="preserve">SUMINISTRO E INSTALACION DE FREGADERO DE ACERO INOXIDABLE </v>
      </c>
      <c r="D41" s="929"/>
      <c r="E41" s="931">
        <f>PRESUPUESTO!D28</f>
        <v>1</v>
      </c>
      <c r="F41" s="933" t="str">
        <f>PRESUPUESTO!C28</f>
        <v>U</v>
      </c>
      <c r="G41" s="933">
        <f>PRESUPUESTO!E28</f>
        <v>155</v>
      </c>
      <c r="H41" s="931">
        <f>+E41*G41</f>
        <v>155</v>
      </c>
      <c r="I41" s="912">
        <v>1</v>
      </c>
      <c r="J41" s="913"/>
      <c r="K41" s="780">
        <f>+SUM(I41:I41)</f>
        <v>1</v>
      </c>
    </row>
    <row r="42" spans="2:11" ht="16.5" customHeight="1">
      <c r="B42" s="927"/>
      <c r="C42" s="930"/>
      <c r="D42" s="930"/>
      <c r="E42" s="932"/>
      <c r="F42" s="934"/>
      <c r="G42" s="934"/>
      <c r="H42" s="935"/>
      <c r="I42" s="916">
        <f>H41*I41</f>
        <v>155</v>
      </c>
      <c r="J42" s="917"/>
      <c r="K42" s="780"/>
    </row>
    <row r="43" spans="2:11" ht="16.5" customHeight="1">
      <c r="B43" s="926">
        <f>PRESUPUESTO!A29</f>
        <v>16</v>
      </c>
      <c r="C43" s="928" t="str">
        <f>PRESUPUESTO!B29</f>
        <v>PROVISIÓN E INSTALACIÓN DE TUMBADO FALSO DE PVC</v>
      </c>
      <c r="D43" s="929"/>
      <c r="E43" s="931">
        <f>PRESUPUESTO!D29</f>
        <v>51.75</v>
      </c>
      <c r="F43" s="933" t="str">
        <f>PRESUPUESTO!C29</f>
        <v>M2</v>
      </c>
      <c r="G43" s="933">
        <f>PRESUPUESTO!E29</f>
        <v>25.2</v>
      </c>
      <c r="H43" s="931">
        <f>+E43*G43</f>
        <v>1304.0999999999999</v>
      </c>
      <c r="I43" s="912">
        <v>1</v>
      </c>
      <c r="J43" s="913"/>
      <c r="K43" s="780">
        <f>+SUM(I43:I43)</f>
        <v>1</v>
      </c>
    </row>
    <row r="44" spans="2:11" ht="16.5" customHeight="1">
      <c r="B44" s="927"/>
      <c r="C44" s="930"/>
      <c r="D44" s="930"/>
      <c r="E44" s="932"/>
      <c r="F44" s="934"/>
      <c r="G44" s="934"/>
      <c r="H44" s="935"/>
      <c r="I44" s="916">
        <f>H43*I43</f>
        <v>1304.0999999999999</v>
      </c>
      <c r="J44" s="917"/>
      <c r="K44" s="780"/>
    </row>
    <row r="45" spans="2:11" ht="15.75" customHeight="1">
      <c r="B45" s="926">
        <f>PRESUPUESTO!A30</f>
        <v>17</v>
      </c>
      <c r="C45" s="928" t="str">
        <f>PRESUPUESTO!B30</f>
        <v xml:space="preserve">DESINTALACION E INSTALACION DE PIEZAS SANITARIAS, INCLUYE LIMPIEZA DE LOS MISMOS Y CAMBIO DE HERRAJES </v>
      </c>
      <c r="D45" s="929"/>
      <c r="E45" s="931">
        <f>PRESUPUESTO!D30</f>
        <v>4</v>
      </c>
      <c r="F45" s="933" t="str">
        <f>PRESUPUESTO!C30</f>
        <v>U</v>
      </c>
      <c r="G45" s="933">
        <f>PRESUPUESTO!E30</f>
        <v>25</v>
      </c>
      <c r="H45" s="931">
        <f>+E45*G45</f>
        <v>100</v>
      </c>
      <c r="I45" s="912">
        <v>1</v>
      </c>
      <c r="J45" s="913"/>
      <c r="K45" s="780">
        <f>+SUM(I45:I45)</f>
        <v>1</v>
      </c>
    </row>
    <row r="46" spans="2:11" ht="16.5" customHeight="1">
      <c r="B46" s="927"/>
      <c r="C46" s="930"/>
      <c r="D46" s="930"/>
      <c r="E46" s="932"/>
      <c r="F46" s="934"/>
      <c r="G46" s="934"/>
      <c r="H46" s="935"/>
      <c r="I46" s="916">
        <f>H45*I45</f>
        <v>100</v>
      </c>
      <c r="J46" s="917"/>
      <c r="K46" s="780"/>
    </row>
    <row r="47" spans="2:11" ht="15.75" customHeight="1">
      <c r="B47" s="926">
        <f>PRESUPUESTO!A31</f>
        <v>18</v>
      </c>
      <c r="C47" s="928" t="str">
        <f>PRESUPUESTO!B31</f>
        <v>LOSETA DE HORMIGON ARMADO F´C 210KG/CM2 E= 5 CM PARA MESON</v>
      </c>
      <c r="D47" s="929"/>
      <c r="E47" s="931">
        <f>PRESUPUESTO!D31</f>
        <v>1.45</v>
      </c>
      <c r="F47" s="933" t="str">
        <f>PRESUPUESTO!C31</f>
        <v>M2</v>
      </c>
      <c r="G47" s="933">
        <f>PRESUPUESTO!E31</f>
        <v>134.80000000000001</v>
      </c>
      <c r="H47" s="931">
        <f>+E47*G47</f>
        <v>195.46</v>
      </c>
      <c r="I47" s="912">
        <v>1</v>
      </c>
      <c r="J47" s="913"/>
      <c r="K47" s="780">
        <f>+SUM(I47:J47)</f>
        <v>1</v>
      </c>
    </row>
    <row r="48" spans="2:11" ht="16.5" customHeight="1">
      <c r="B48" s="927"/>
      <c r="C48" s="930"/>
      <c r="D48" s="930"/>
      <c r="E48" s="932"/>
      <c r="F48" s="934"/>
      <c r="G48" s="934"/>
      <c r="H48" s="935"/>
      <c r="I48" s="914">
        <f>H47*I47</f>
        <v>195.46</v>
      </c>
      <c r="J48" s="915"/>
      <c r="K48" s="780"/>
    </row>
    <row r="49" spans="1:11" ht="15.75" customHeight="1">
      <c r="B49" s="926">
        <f>PRESUPUESTO!A32</f>
        <v>19</v>
      </c>
      <c r="C49" s="928" t="str">
        <f>PRESUPUESTO!B32</f>
        <v>SUMINISTRO E INSTALACION DE PLANCHAS GYSUM PARA PAREDES CON ESTRUCTURA DRYWALL</v>
      </c>
      <c r="D49" s="929"/>
      <c r="E49" s="931">
        <f>PRESUPUESTO!D32</f>
        <v>35.840000000000003</v>
      </c>
      <c r="F49" s="933" t="str">
        <f>PRESUPUESTO!C32</f>
        <v>M2</v>
      </c>
      <c r="G49" s="933">
        <f>PRESUPUESTO!E32</f>
        <v>36</v>
      </c>
      <c r="H49" s="931">
        <f>+E49*G49</f>
        <v>1290.2400000000002</v>
      </c>
      <c r="I49" s="912">
        <v>1</v>
      </c>
      <c r="J49" s="913"/>
      <c r="K49" s="780">
        <f>+SUM(I49:J49)</f>
        <v>1</v>
      </c>
    </row>
    <row r="50" spans="1:11" ht="16.5" customHeight="1">
      <c r="B50" s="927"/>
      <c r="C50" s="930"/>
      <c r="D50" s="930"/>
      <c r="E50" s="932"/>
      <c r="F50" s="934"/>
      <c r="G50" s="934"/>
      <c r="H50" s="935"/>
      <c r="I50" s="914">
        <f>H49*I49</f>
        <v>1290.2400000000002</v>
      </c>
      <c r="J50" s="915"/>
      <c r="K50" s="780"/>
    </row>
    <row r="51" spans="1:11" ht="15.75" customHeight="1">
      <c r="A51" s="776"/>
      <c r="B51" s="926">
        <f>PRESUPUESTO!A33</f>
        <v>20</v>
      </c>
      <c r="C51" s="928" t="str">
        <f>PRESUPUESTO!B33</f>
        <v>SUMINISTRO E INSTALACION DE PUERTA CORREDIZA DE ALUMINIO EN MEDIDA 0.90X2.00 M</v>
      </c>
      <c r="D51" s="929"/>
      <c r="E51" s="931">
        <f>PRESUPUESTO!D33</f>
        <v>1</v>
      </c>
      <c r="F51" s="933" t="str">
        <f>PRESUPUESTO!C33</f>
        <v>U</v>
      </c>
      <c r="G51" s="933">
        <f>PRESUPUESTO!E33</f>
        <v>105</v>
      </c>
      <c r="H51" s="931">
        <f>+E51*G51</f>
        <v>105</v>
      </c>
      <c r="I51" s="920">
        <v>1</v>
      </c>
      <c r="J51" s="921"/>
      <c r="K51" s="780">
        <f>+SUM(I51:J51)</f>
        <v>1</v>
      </c>
    </row>
    <row r="52" spans="1:11" ht="16.5" customHeight="1">
      <c r="A52" s="776"/>
      <c r="B52" s="927"/>
      <c r="C52" s="930"/>
      <c r="D52" s="930"/>
      <c r="E52" s="932"/>
      <c r="F52" s="934"/>
      <c r="G52" s="934"/>
      <c r="H52" s="935"/>
      <c r="I52" s="922">
        <f>H51*I51</f>
        <v>105</v>
      </c>
      <c r="J52" s="923"/>
      <c r="K52" s="780"/>
    </row>
    <row r="53" spans="1:11" ht="16.5" customHeight="1">
      <c r="A53" s="776"/>
      <c r="B53" s="926">
        <f>PRESUPUESTO!A34</f>
        <v>21</v>
      </c>
      <c r="C53" s="928" t="str">
        <f>PRESUPUESTO!B34</f>
        <v>SUMINISTRO E INSTALACION DE PUERTA CORREDIZA DE ALUMINIO Y VIDRIO 0.80X2.00M</v>
      </c>
      <c r="D53" s="929"/>
      <c r="E53" s="931">
        <f>PRESUPUESTO!D34</f>
        <v>1</v>
      </c>
      <c r="F53" s="933" t="str">
        <f>PRESUPUESTO!C34</f>
        <v>U</v>
      </c>
      <c r="G53" s="933">
        <f>PRESUPUESTO!E34</f>
        <v>130.19999999999999</v>
      </c>
      <c r="H53" s="931">
        <f>+E53*G53</f>
        <v>130.19999999999999</v>
      </c>
      <c r="I53" s="920">
        <v>1</v>
      </c>
      <c r="J53" s="921"/>
      <c r="K53" s="780">
        <f>+SUM(I53:J53)</f>
        <v>1</v>
      </c>
    </row>
    <row r="54" spans="1:11" ht="16.5" customHeight="1">
      <c r="A54" s="776"/>
      <c r="B54" s="927"/>
      <c r="C54" s="930"/>
      <c r="D54" s="930"/>
      <c r="E54" s="932"/>
      <c r="F54" s="934"/>
      <c r="G54" s="934"/>
      <c r="H54" s="935"/>
      <c r="I54" s="924">
        <f>H53*I53</f>
        <v>130.19999999999999</v>
      </c>
      <c r="J54" s="925"/>
      <c r="K54" s="780"/>
    </row>
    <row r="55" spans="1:11" ht="15.75" customHeight="1">
      <c r="A55" s="776"/>
      <c r="B55" s="926">
        <f>PRESUPUESTO!A35</f>
        <v>22</v>
      </c>
      <c r="C55" s="928" t="str">
        <f>PRESUPUESTO!B35</f>
        <v>VENTANAS DE ALUMINIO Y VIDRIO</v>
      </c>
      <c r="D55" s="929"/>
      <c r="E55" s="931">
        <f>PRESUPUESTO!D35</f>
        <v>1.5</v>
      </c>
      <c r="F55" s="933" t="str">
        <f>PRESUPUESTO!C35</f>
        <v>M2</v>
      </c>
      <c r="G55" s="933">
        <f>PRESUPUESTO!E35</f>
        <v>91.12</v>
      </c>
      <c r="H55" s="931">
        <f>+E55*G55</f>
        <v>136.68</v>
      </c>
      <c r="I55" s="912">
        <v>1</v>
      </c>
      <c r="J55" s="913"/>
      <c r="K55" s="780">
        <f>+SUM(I55:J55)</f>
        <v>1</v>
      </c>
    </row>
    <row r="56" spans="1:11" ht="16.5" customHeight="1">
      <c r="A56" s="776"/>
      <c r="B56" s="927"/>
      <c r="C56" s="930"/>
      <c r="D56" s="930"/>
      <c r="E56" s="932"/>
      <c r="F56" s="934"/>
      <c r="G56" s="934"/>
      <c r="H56" s="935"/>
      <c r="I56" s="914">
        <f>H55*I55</f>
        <v>136.68</v>
      </c>
      <c r="J56" s="915"/>
      <c r="K56" s="780"/>
    </row>
    <row r="57" spans="1:11" ht="15" customHeight="1">
      <c r="B57" s="926">
        <f>PRESUPUESTO!A36</f>
        <v>23</v>
      </c>
      <c r="C57" s="928" t="str">
        <f>PRESUPUESTO!B36</f>
        <v xml:space="preserve">PUNTO DE  LUZ DE 120 V </v>
      </c>
      <c r="D57" s="929"/>
      <c r="E57" s="931">
        <f>PRESUPUESTO!D36</f>
        <v>12</v>
      </c>
      <c r="F57" s="933" t="str">
        <f>PRESUPUESTO!C36</f>
        <v>PTO</v>
      </c>
      <c r="G57" s="933">
        <f>PRESUPUESTO!E36</f>
        <v>40</v>
      </c>
      <c r="H57" s="931">
        <f>+E57*G57</f>
        <v>480</v>
      </c>
      <c r="I57" s="918">
        <v>1</v>
      </c>
      <c r="J57" s="919"/>
      <c r="K57" s="780">
        <f>+SUM(I57:J57)</f>
        <v>1</v>
      </c>
    </row>
    <row r="58" spans="1:11" ht="15" customHeight="1">
      <c r="B58" s="927"/>
      <c r="C58" s="930"/>
      <c r="D58" s="930"/>
      <c r="E58" s="932"/>
      <c r="F58" s="934"/>
      <c r="G58" s="934"/>
      <c r="H58" s="935"/>
      <c r="I58" s="916">
        <f>H57*I57</f>
        <v>480</v>
      </c>
      <c r="J58" s="917"/>
      <c r="K58" s="780"/>
    </row>
    <row r="59" spans="1:11" ht="15" customHeight="1">
      <c r="B59" s="926">
        <f>PRESUPUESTO!A37</f>
        <v>24</v>
      </c>
      <c r="C59" s="928" t="str">
        <f>PRESUPUESTO!B37</f>
        <v xml:space="preserve">SUMINISTRO E INSTALACION DE LUMINARIA LED </v>
      </c>
      <c r="D59" s="929"/>
      <c r="E59" s="931">
        <f>PRESUPUESTO!D37</f>
        <v>12</v>
      </c>
      <c r="F59" s="933" t="str">
        <f>PRESUPUESTO!C37</f>
        <v>U</v>
      </c>
      <c r="G59" s="933">
        <f>PRESUPUESTO!E37</f>
        <v>30</v>
      </c>
      <c r="H59" s="931">
        <f>+E59*G59</f>
        <v>360</v>
      </c>
      <c r="I59" s="920">
        <v>1</v>
      </c>
      <c r="J59" s="921"/>
      <c r="K59" s="780">
        <f>+SUM(I59:J59)</f>
        <v>1</v>
      </c>
    </row>
    <row r="60" spans="1:11" ht="16.5" customHeight="1">
      <c r="B60" s="927"/>
      <c r="C60" s="930"/>
      <c r="D60" s="930"/>
      <c r="E60" s="932"/>
      <c r="F60" s="934"/>
      <c r="G60" s="934"/>
      <c r="H60" s="935"/>
      <c r="I60" s="922">
        <f>H59*I59</f>
        <v>360</v>
      </c>
      <c r="J60" s="923"/>
      <c r="K60" s="780"/>
    </row>
    <row r="61" spans="1:11" ht="16.5" customHeight="1">
      <c r="B61" s="926">
        <f>PRESUPUESTO!A38</f>
        <v>25</v>
      </c>
      <c r="C61" s="928" t="str">
        <f>PRESUPUESTO!B38</f>
        <v xml:space="preserve">PUNTO DE TOMACORRIENTE 120 V POLARIZADOS </v>
      </c>
      <c r="D61" s="929"/>
      <c r="E61" s="931">
        <f>PRESUPUESTO!D38</f>
        <v>10</v>
      </c>
      <c r="F61" s="933" t="str">
        <f>PRESUPUESTO!C38</f>
        <v>PTO</v>
      </c>
      <c r="G61" s="933">
        <f>PRESUPUESTO!E38</f>
        <v>47.8</v>
      </c>
      <c r="H61" s="931">
        <f>+E61*G61</f>
        <v>478</v>
      </c>
      <c r="I61" s="912">
        <v>1</v>
      </c>
      <c r="J61" s="913"/>
      <c r="K61" s="780">
        <f>+SUM(I61:J61)</f>
        <v>1</v>
      </c>
    </row>
    <row r="62" spans="1:11" ht="16.5" customHeight="1">
      <c r="B62" s="927"/>
      <c r="C62" s="930"/>
      <c r="D62" s="930"/>
      <c r="E62" s="932"/>
      <c r="F62" s="934"/>
      <c r="G62" s="934"/>
      <c r="H62" s="935"/>
      <c r="I62" s="914">
        <f>H61*I61</f>
        <v>478</v>
      </c>
      <c r="J62" s="915"/>
      <c r="K62" s="780"/>
    </row>
    <row r="63" spans="1:11" ht="16.5" customHeight="1">
      <c r="B63" s="926">
        <f>PRESUPUESTO!A39</f>
        <v>26</v>
      </c>
      <c r="C63" s="928" t="str">
        <f>PRESUPUESTO!B39</f>
        <v xml:space="preserve">PUNTO DE TOMACORRIENTE 220 V POLARIZADOS </v>
      </c>
      <c r="D63" s="929"/>
      <c r="E63" s="931">
        <f>PRESUPUESTO!D39</f>
        <v>2</v>
      </c>
      <c r="F63" s="933" t="str">
        <f>PRESUPUESTO!C39</f>
        <v>PTO</v>
      </c>
      <c r="G63" s="933">
        <f>PRESUPUESTO!E39</f>
        <v>55</v>
      </c>
      <c r="H63" s="931">
        <f>+E63*G63</f>
        <v>110</v>
      </c>
      <c r="I63" s="912">
        <v>1</v>
      </c>
      <c r="J63" s="913"/>
      <c r="K63" s="780">
        <f>+SUM(I63:I63)</f>
        <v>1</v>
      </c>
    </row>
    <row r="64" spans="1:11" ht="16.5" customHeight="1">
      <c r="B64" s="927"/>
      <c r="C64" s="930"/>
      <c r="D64" s="930"/>
      <c r="E64" s="932"/>
      <c r="F64" s="934"/>
      <c r="G64" s="934"/>
      <c r="H64" s="935"/>
      <c r="I64" s="916">
        <f>H63*I63</f>
        <v>110</v>
      </c>
      <c r="J64" s="917"/>
      <c r="K64" s="780"/>
    </row>
    <row r="65" spans="1:11" ht="15" customHeight="1">
      <c r="B65" s="926">
        <f>PRESUPUESTO!A40</f>
        <v>27</v>
      </c>
      <c r="C65" s="928" t="str">
        <f>PRESUPUESTO!B40</f>
        <v>SUMINISTRO E INSTALACION EN PANELES  DE ALUMINIO COMPUESTO</v>
      </c>
      <c r="D65" s="929"/>
      <c r="E65" s="931">
        <f>PRESUPUESTO!D40</f>
        <v>52.2</v>
      </c>
      <c r="F65" s="933" t="str">
        <f>PRESUPUESTO!C40</f>
        <v>M2</v>
      </c>
      <c r="G65" s="933">
        <f>PRESUPUESTO!E40</f>
        <v>100</v>
      </c>
      <c r="H65" s="931">
        <f>+E65*G65</f>
        <v>5220</v>
      </c>
      <c r="I65" s="918">
        <v>1</v>
      </c>
      <c r="J65" s="919"/>
      <c r="K65" s="780">
        <f>+SUM(I65:J65)</f>
        <v>1</v>
      </c>
    </row>
    <row r="66" spans="1:11" ht="16.5" customHeight="1">
      <c r="B66" s="927"/>
      <c r="C66" s="930"/>
      <c r="D66" s="930"/>
      <c r="E66" s="932"/>
      <c r="F66" s="934"/>
      <c r="G66" s="934"/>
      <c r="H66" s="935"/>
      <c r="I66" s="916">
        <f>H65*I65</f>
        <v>5220</v>
      </c>
      <c r="J66" s="917"/>
      <c r="K66" s="780"/>
    </row>
    <row r="67" spans="1:11" ht="15" customHeight="1">
      <c r="B67" s="926">
        <f>PRESUPUESTO!A41</f>
        <v>28</v>
      </c>
      <c r="C67" s="928" t="str">
        <f>PRESUPUESTO!B41</f>
        <v xml:space="preserve">SUMINISTRO E INSTALACION DE LAMPARAS DE EMERGENCIAS </v>
      </c>
      <c r="D67" s="929"/>
      <c r="E67" s="931">
        <f>PRESUPUESTO!D41</f>
        <v>3</v>
      </c>
      <c r="F67" s="933" t="str">
        <f>PRESUPUESTO!C41</f>
        <v>U</v>
      </c>
      <c r="G67" s="933">
        <f>PRESUPUESTO!E41</f>
        <v>63.05</v>
      </c>
      <c r="H67" s="931">
        <f>+E67*G67</f>
        <v>189.14999999999998</v>
      </c>
      <c r="I67" s="918">
        <v>1</v>
      </c>
      <c r="J67" s="919"/>
      <c r="K67" s="780">
        <f>+SUM(I67:J67)</f>
        <v>1</v>
      </c>
    </row>
    <row r="68" spans="1:11" ht="16.5" customHeight="1">
      <c r="B68" s="927"/>
      <c r="C68" s="930"/>
      <c r="D68" s="930"/>
      <c r="E68" s="932"/>
      <c r="F68" s="934"/>
      <c r="G68" s="934"/>
      <c r="H68" s="935"/>
      <c r="I68" s="916">
        <f>H67*I67</f>
        <v>189.14999999999998</v>
      </c>
      <c r="J68" s="917"/>
      <c r="K68" s="780"/>
    </row>
    <row r="69" spans="1:11" ht="13.5" customHeight="1">
      <c r="A69" s="776"/>
      <c r="B69" s="926">
        <f>PRESUPUESTO!A42</f>
        <v>29</v>
      </c>
      <c r="C69" s="928" t="str">
        <f>PRESUPUESTO!B42</f>
        <v xml:space="preserve">SUMINISTRO E INSTALACION DE LETRAS CORPOREAS Y ESCUDO </v>
      </c>
      <c r="D69" s="929"/>
      <c r="E69" s="931">
        <f>PRESUPUESTO!D42</f>
        <v>1</v>
      </c>
      <c r="F69" s="933" t="str">
        <f>PRESUPUESTO!C42</f>
        <v>U</v>
      </c>
      <c r="G69" s="933">
        <f>PRESUPUESTO!E42</f>
        <v>2450.6999999999998</v>
      </c>
      <c r="H69" s="931">
        <f>+E69*G69</f>
        <v>2450.6999999999998</v>
      </c>
      <c r="I69" s="920">
        <v>1</v>
      </c>
      <c r="J69" s="921"/>
      <c r="K69" s="780">
        <f>+SUM(I69:J69)</f>
        <v>1</v>
      </c>
    </row>
    <row r="70" spans="1:11" ht="16.5" customHeight="1">
      <c r="A70" s="776"/>
      <c r="B70" s="927"/>
      <c r="C70" s="930"/>
      <c r="D70" s="930"/>
      <c r="E70" s="932"/>
      <c r="F70" s="934"/>
      <c r="G70" s="934"/>
      <c r="H70" s="935"/>
      <c r="I70" s="922">
        <f>H69*I69</f>
        <v>2450.6999999999998</v>
      </c>
      <c r="J70" s="923"/>
      <c r="K70" s="780"/>
    </row>
    <row r="71" spans="1:11" ht="13.5" customHeight="1">
      <c r="A71" s="776"/>
      <c r="B71" s="926">
        <f>PRESUPUESTO!A43</f>
        <v>30</v>
      </c>
      <c r="C71" s="928" t="str">
        <f>PRESUPUESTO!B43</f>
        <v xml:space="preserve">MANTENIMIENTO DE CANALON Y CAMBIO DE BAJANTE </v>
      </c>
      <c r="D71" s="929"/>
      <c r="E71" s="931">
        <f>PRESUPUESTO!D43</f>
        <v>1</v>
      </c>
      <c r="F71" s="933" t="str">
        <f>PRESUPUESTO!C43</f>
        <v>U</v>
      </c>
      <c r="G71" s="933">
        <f>PRESUPUESTO!E43</f>
        <v>104</v>
      </c>
      <c r="H71" s="931">
        <f>+E71*G71</f>
        <v>104</v>
      </c>
      <c r="I71" s="912">
        <v>1</v>
      </c>
      <c r="J71" s="913"/>
      <c r="K71" s="780">
        <f>+SUM(I71:J71)</f>
        <v>1</v>
      </c>
    </row>
    <row r="72" spans="1:11" ht="16.5" customHeight="1">
      <c r="A72" s="776"/>
      <c r="B72" s="927"/>
      <c r="C72" s="930"/>
      <c r="D72" s="930"/>
      <c r="E72" s="932"/>
      <c r="F72" s="934"/>
      <c r="G72" s="934"/>
      <c r="H72" s="935"/>
      <c r="I72" s="914">
        <f>H71*I71</f>
        <v>104</v>
      </c>
      <c r="J72" s="915"/>
      <c r="K72" s="780"/>
    </row>
    <row r="73" spans="1:11" ht="15.75" customHeight="1">
      <c r="A73" s="776"/>
      <c r="B73" s="926">
        <f>PRESUPUESTO!A44</f>
        <v>31</v>
      </c>
      <c r="C73" s="928" t="str">
        <f>PRESUPUESTO!B44</f>
        <v>DESINSTALACION DE PUERTAS DE MADERAS</v>
      </c>
      <c r="D73" s="929"/>
      <c r="E73" s="931">
        <f>PRESUPUESTO!D44</f>
        <v>4</v>
      </c>
      <c r="F73" s="933" t="str">
        <f>PRESUPUESTO!C44</f>
        <v>U</v>
      </c>
      <c r="G73" s="933">
        <f>PRESUPUESTO!E44</f>
        <v>10</v>
      </c>
      <c r="H73" s="931">
        <f>+E73*G73</f>
        <v>40</v>
      </c>
      <c r="I73" s="912">
        <v>1</v>
      </c>
      <c r="J73" s="913"/>
      <c r="K73" s="780">
        <f>+SUM(I73:J73)</f>
        <v>1</v>
      </c>
    </row>
    <row r="74" spans="1:11" ht="16.5" customHeight="1">
      <c r="A74" s="776"/>
      <c r="B74" s="927"/>
      <c r="C74" s="930"/>
      <c r="D74" s="930"/>
      <c r="E74" s="932"/>
      <c r="F74" s="934"/>
      <c r="G74" s="934"/>
      <c r="H74" s="935"/>
      <c r="I74" s="914">
        <f>H73*I73</f>
        <v>40</v>
      </c>
      <c r="J74" s="915"/>
      <c r="K74" s="780"/>
    </row>
    <row r="75" spans="1:11" ht="16.5" customHeight="1">
      <c r="A75" s="776"/>
      <c r="B75" s="926">
        <f>PRESUPUESTO!A45</f>
        <v>32</v>
      </c>
      <c r="C75" s="928" t="str">
        <f>PRESUPUESTO!B45</f>
        <v xml:space="preserve">CUADRADA DE BOQUETES EN PUERTAS </v>
      </c>
      <c r="D75" s="929"/>
      <c r="E75" s="931">
        <f>PRESUPUESTO!D45</f>
        <v>19</v>
      </c>
      <c r="F75" s="933" t="str">
        <f>PRESUPUESTO!C45</f>
        <v>ML</v>
      </c>
      <c r="G75" s="933">
        <f>PRESUPUESTO!E45</f>
        <v>16.5</v>
      </c>
      <c r="H75" s="931">
        <f>+E75*G75</f>
        <v>313.5</v>
      </c>
      <c r="I75" s="912">
        <v>1</v>
      </c>
      <c r="J75" s="913"/>
      <c r="K75" s="780">
        <f>+SUM(I75:J75)</f>
        <v>1</v>
      </c>
    </row>
    <row r="76" spans="1:11" ht="16.5" customHeight="1">
      <c r="A76" s="776"/>
      <c r="B76" s="927"/>
      <c r="C76" s="930"/>
      <c r="D76" s="930"/>
      <c r="E76" s="932"/>
      <c r="F76" s="934"/>
      <c r="G76" s="934"/>
      <c r="H76" s="935"/>
      <c r="I76" s="914">
        <f>H75*I75</f>
        <v>313.5</v>
      </c>
      <c r="J76" s="915"/>
      <c r="K76" s="780"/>
    </row>
    <row r="77" spans="1:11" ht="15.75" customHeight="1">
      <c r="A77" s="776"/>
      <c r="B77" s="926">
        <f>PRESUPUESTO!A46</f>
        <v>33</v>
      </c>
      <c r="C77" s="928" t="str">
        <f>PRESUPUESTO!B46</f>
        <v>MANTENIMIENTO E INSTALACION EN PUERTAS DE MADERAS (INCLUYE CAMBIO DE CHAPAS)</v>
      </c>
      <c r="D77" s="929"/>
      <c r="E77" s="931">
        <f>PRESUPUESTO!D46</f>
        <v>4</v>
      </c>
      <c r="F77" s="933" t="str">
        <f>PRESUPUESTO!C46</f>
        <v>U</v>
      </c>
      <c r="G77" s="933">
        <f>PRESUPUESTO!E46</f>
        <v>60</v>
      </c>
      <c r="H77" s="931">
        <f>+E77*G77</f>
        <v>240</v>
      </c>
      <c r="I77" s="912">
        <v>1</v>
      </c>
      <c r="J77" s="913"/>
      <c r="K77" s="780">
        <f>+SUM(I77:J77)</f>
        <v>1</v>
      </c>
    </row>
    <row r="78" spans="1:11" ht="16.5" customHeight="1">
      <c r="A78" s="776"/>
      <c r="B78" s="927"/>
      <c r="C78" s="930"/>
      <c r="D78" s="930"/>
      <c r="E78" s="932"/>
      <c r="F78" s="934"/>
      <c r="G78" s="934"/>
      <c r="H78" s="935"/>
      <c r="I78" s="914">
        <f>H77*I77</f>
        <v>240</v>
      </c>
      <c r="J78" s="915"/>
      <c r="K78" s="780"/>
    </row>
    <row r="79" spans="1:11" ht="19.8" customHeight="1">
      <c r="B79" s="926">
        <f>PRESUPUESTO!A47</f>
        <v>34</v>
      </c>
      <c r="C79" s="928" t="str">
        <f>PRESUPUESTO!B47</f>
        <v>ESTRUCTURA DE HORMIGÓN ARMADO F´C 210KG/CM2 E=10CM PARA TANQUE ELEVADO (INCLUYE ELEVACIÓN DE DADO DE HORMIGÓN)</v>
      </c>
      <c r="D79" s="929"/>
      <c r="E79" s="931">
        <f>PRESUPUESTO!D47</f>
        <v>1</v>
      </c>
      <c r="F79" s="933" t="str">
        <f>PRESUPUESTO!C47</f>
        <v>U</v>
      </c>
      <c r="G79" s="933">
        <f>PRESUPUESTO!E47</f>
        <v>680</v>
      </c>
      <c r="H79" s="931">
        <f>+E79*G79</f>
        <v>680</v>
      </c>
      <c r="I79" s="918">
        <v>1</v>
      </c>
      <c r="J79" s="919"/>
      <c r="K79" s="780">
        <f>+SUM(I79:J79)</f>
        <v>1</v>
      </c>
    </row>
    <row r="80" spans="1:11" ht="21.6" customHeight="1">
      <c r="B80" s="927"/>
      <c r="C80" s="930"/>
      <c r="D80" s="930"/>
      <c r="E80" s="932"/>
      <c r="F80" s="934"/>
      <c r="G80" s="934"/>
      <c r="H80" s="935"/>
      <c r="I80" s="916">
        <f>H79*I79</f>
        <v>680</v>
      </c>
      <c r="J80" s="917"/>
      <c r="K80" s="780"/>
    </row>
    <row r="81" spans="2:17" ht="15" customHeight="1">
      <c r="B81" s="926">
        <f>PRESUPUESTO!A48</f>
        <v>35</v>
      </c>
      <c r="C81" s="928" t="str">
        <f>PRESUPUESTO!B48</f>
        <v>SUMINISTRO E INSTALACION DE TANQUE ELEVADO DE 2000 LITROS (INCLUYE ACCESORIOS Y CONEXIÓN A LINEA DE DISTRIBUCION )</v>
      </c>
      <c r="D81" s="929"/>
      <c r="E81" s="931">
        <f>PRESUPUESTO!D48</f>
        <v>1</v>
      </c>
      <c r="F81" s="933" t="str">
        <f>PRESUPUESTO!C48</f>
        <v>U</v>
      </c>
      <c r="G81" s="933">
        <f>PRESUPUESTO!E48</f>
        <v>570</v>
      </c>
      <c r="H81" s="931">
        <f t="shared" ref="H81:H93" si="0">+E81*G81</f>
        <v>570</v>
      </c>
      <c r="I81" s="912">
        <v>1</v>
      </c>
      <c r="J81" s="913"/>
      <c r="K81" s="780">
        <f>+SUM(I81:J81)</f>
        <v>1</v>
      </c>
    </row>
    <row r="82" spans="2:17" ht="31.8" customHeight="1">
      <c r="B82" s="927"/>
      <c r="C82" s="930"/>
      <c r="D82" s="930"/>
      <c r="E82" s="932"/>
      <c r="F82" s="934"/>
      <c r="G82" s="934"/>
      <c r="H82" s="935"/>
      <c r="I82" s="914">
        <f>H81*I81</f>
        <v>570</v>
      </c>
      <c r="J82" s="915"/>
      <c r="K82" s="780"/>
    </row>
    <row r="83" spans="2:17" ht="16.5" customHeight="1">
      <c r="B83" s="926">
        <f>PRESUPUESTO!A49</f>
        <v>36</v>
      </c>
      <c r="C83" s="938" t="str">
        <f>PRESUPUESTO!B49</f>
        <v>SUMINISTRO E INSTALACION DE BOMBA PERIFERICA DE 3/4"</v>
      </c>
      <c r="D83" s="939"/>
      <c r="E83" s="936">
        <f>PRESUPUESTO!D49</f>
        <v>1</v>
      </c>
      <c r="F83" s="966" t="str">
        <f>PRESUPUESTO!C49</f>
        <v>U</v>
      </c>
      <c r="G83" s="968">
        <f>PRESUPUESTO!E49</f>
        <v>169</v>
      </c>
      <c r="H83" s="931">
        <f t="shared" si="0"/>
        <v>169</v>
      </c>
      <c r="I83" s="969">
        <v>1</v>
      </c>
      <c r="J83" s="969"/>
      <c r="K83" s="780">
        <f>+SUM(I93:J93)</f>
        <v>1</v>
      </c>
    </row>
    <row r="84" spans="2:17" ht="16.5" customHeight="1">
      <c r="B84" s="927"/>
      <c r="C84" s="940"/>
      <c r="D84" s="941"/>
      <c r="E84" s="937"/>
      <c r="F84" s="967"/>
      <c r="G84" s="967"/>
      <c r="H84" s="935"/>
      <c r="I84" s="922">
        <f>H83*I83</f>
        <v>169</v>
      </c>
      <c r="J84" s="923"/>
      <c r="K84" s="780"/>
    </row>
    <row r="85" spans="2:17" ht="17.399999999999999" customHeight="1">
      <c r="B85" s="926">
        <f>PRESUPUESTO!A50</f>
        <v>37</v>
      </c>
      <c r="C85" s="938" t="str">
        <f>PRESUPUESTO!B50</f>
        <v xml:space="preserve">SUMINISTRO E INSTALACION DE CASILLEROS </v>
      </c>
      <c r="D85" s="939"/>
      <c r="E85" s="936">
        <f>PRESUPUESTO!D50</f>
        <v>1</v>
      </c>
      <c r="F85" s="966" t="str">
        <f>PRESUPUESTO!C50</f>
        <v>U</v>
      </c>
      <c r="G85" s="968">
        <f>PRESUPUESTO!E50</f>
        <v>250</v>
      </c>
      <c r="H85" s="931">
        <f t="shared" si="0"/>
        <v>250</v>
      </c>
      <c r="I85" s="969">
        <v>1</v>
      </c>
      <c r="J85" s="969"/>
    </row>
    <row r="86" spans="2:17" ht="17.399999999999999" customHeight="1">
      <c r="B86" s="927"/>
      <c r="C86" s="940"/>
      <c r="D86" s="941"/>
      <c r="E86" s="937"/>
      <c r="F86" s="967"/>
      <c r="G86" s="967"/>
      <c r="H86" s="935"/>
      <c r="I86" s="922">
        <f>H85*I85</f>
        <v>250</v>
      </c>
      <c r="J86" s="923"/>
      <c r="Q86" s="671">
        <f>17.01+10+10</f>
        <v>37.010000000000005</v>
      </c>
    </row>
    <row r="87" spans="2:17" ht="17.399999999999999" customHeight="1">
      <c r="B87" s="926">
        <f>PRESUPUESTO!A51</f>
        <v>38</v>
      </c>
      <c r="C87" s="938" t="str">
        <f>PRESUPUESTO!B51</f>
        <v xml:space="preserve">SUMINISTRO E INSTALACION DE ESCALERAS METALICAS </v>
      </c>
      <c r="D87" s="939"/>
      <c r="E87" s="936">
        <f>PRESUPUESTO!D51</f>
        <v>1</v>
      </c>
      <c r="F87" s="966" t="str">
        <f>PRESUPUESTO!C51</f>
        <v>U</v>
      </c>
      <c r="G87" s="968">
        <f>PRESUPUESTO!E51</f>
        <v>572</v>
      </c>
      <c r="H87" s="931">
        <f t="shared" si="0"/>
        <v>572</v>
      </c>
      <c r="I87" s="969">
        <v>1</v>
      </c>
      <c r="J87" s="969"/>
      <c r="Q87" s="671">
        <f>+Q86-55</f>
        <v>-17.989999999999995</v>
      </c>
    </row>
    <row r="88" spans="2:17" ht="20.399999999999999" customHeight="1">
      <c r="B88" s="927"/>
      <c r="C88" s="940"/>
      <c r="D88" s="941"/>
      <c r="E88" s="937"/>
      <c r="F88" s="967"/>
      <c r="G88" s="967"/>
      <c r="H88" s="935"/>
      <c r="I88" s="922">
        <f>H87*I87</f>
        <v>572</v>
      </c>
      <c r="J88" s="923"/>
      <c r="L88" s="782"/>
    </row>
    <row r="89" spans="2:17" ht="17.399999999999999" customHeight="1">
      <c r="B89" s="926">
        <f>PRESUPUESTO!A52</f>
        <v>39</v>
      </c>
      <c r="C89" s="938" t="str">
        <f>PRESUPUESTO!B52</f>
        <v>PUNTOS DE AGUA  POTABLE FRIA DE 1/2</v>
      </c>
      <c r="D89" s="939"/>
      <c r="E89" s="936">
        <f>PRESUPUESTO!D52</f>
        <v>3</v>
      </c>
      <c r="F89" s="966" t="str">
        <f>PRESUPUESTO!C52</f>
        <v>PTO</v>
      </c>
      <c r="G89" s="966">
        <f>PRESUPUESTO!E52</f>
        <v>40</v>
      </c>
      <c r="H89" s="931">
        <f t="shared" si="0"/>
        <v>120</v>
      </c>
      <c r="I89" s="969">
        <v>1</v>
      </c>
      <c r="J89" s="969"/>
    </row>
    <row r="90" spans="2:17" ht="25.2" customHeight="1">
      <c r="B90" s="927"/>
      <c r="C90" s="940"/>
      <c r="D90" s="941"/>
      <c r="E90" s="937"/>
      <c r="F90" s="967"/>
      <c r="G90" s="967"/>
      <c r="H90" s="935"/>
      <c r="I90" s="922">
        <f>H89*I89</f>
        <v>120</v>
      </c>
      <c r="J90" s="923"/>
    </row>
    <row r="91" spans="2:17" ht="25.2" customHeight="1">
      <c r="B91" s="942">
        <f>PRESUPUESTO!A53</f>
        <v>40</v>
      </c>
      <c r="C91" s="943" t="str">
        <f>PRESUPUESTO!B53</f>
        <v xml:space="preserve">SUMINISTRO E INSTALACION DE TAPIZ DE CAUCHO </v>
      </c>
      <c r="D91" s="930"/>
      <c r="E91" s="932">
        <f>PRESUPUESTO!D53</f>
        <v>1</v>
      </c>
      <c r="F91" s="977" t="str">
        <f>PRESUPUESTO!C53</f>
        <v>U</v>
      </c>
      <c r="G91" s="977">
        <f>PRESUPUESTO!E53</f>
        <v>150</v>
      </c>
      <c r="H91" s="931">
        <f t="shared" si="0"/>
        <v>150</v>
      </c>
      <c r="I91" s="969">
        <v>1</v>
      </c>
      <c r="J91" s="969"/>
    </row>
    <row r="92" spans="2:17" ht="25.2" customHeight="1">
      <c r="B92" s="942"/>
      <c r="C92" s="930"/>
      <c r="D92" s="930"/>
      <c r="E92" s="932"/>
      <c r="F92" s="934"/>
      <c r="G92" s="934"/>
      <c r="H92" s="935"/>
      <c r="I92" s="922">
        <f>H91*I91</f>
        <v>150</v>
      </c>
      <c r="J92" s="923"/>
    </row>
    <row r="93" spans="2:17" ht="23.4" customHeight="1">
      <c r="B93" s="926">
        <f>PRESUPUESTO!A54</f>
        <v>41</v>
      </c>
      <c r="C93" s="928" t="str">
        <f>PRESUPUESTO!B54</f>
        <v xml:space="preserve">LIMPIEZA Y DESALOJO </v>
      </c>
      <c r="D93" s="929"/>
      <c r="E93" s="931">
        <f>PRESUPUESTO!D54</f>
        <v>1</v>
      </c>
      <c r="F93" s="933" t="str">
        <f>PRESUPUESTO!C54</f>
        <v>U</v>
      </c>
      <c r="G93" s="933">
        <f>PRESUPUESTO!E54</f>
        <v>60</v>
      </c>
      <c r="H93" s="931">
        <f t="shared" si="0"/>
        <v>60</v>
      </c>
      <c r="I93" s="969">
        <v>1</v>
      </c>
      <c r="J93" s="969"/>
    </row>
    <row r="94" spans="2:17" ht="22.8" customHeight="1">
      <c r="B94" s="927"/>
      <c r="C94" s="930"/>
      <c r="D94" s="930"/>
      <c r="E94" s="932"/>
      <c r="F94" s="934"/>
      <c r="G94" s="934"/>
      <c r="H94" s="935"/>
      <c r="I94" s="922">
        <f>H93*I93</f>
        <v>60</v>
      </c>
      <c r="J94" s="923"/>
    </row>
    <row r="95" spans="2:17" ht="43.5" customHeight="1">
      <c r="B95" s="781"/>
      <c r="C95" s="625" t="s">
        <v>477</v>
      </c>
      <c r="D95" s="624"/>
      <c r="E95" s="618"/>
      <c r="G95" s="727" t="s">
        <v>132</v>
      </c>
      <c r="H95" s="728">
        <f>+SUM(H13:H94)</f>
        <v>24917.620000000006</v>
      </c>
      <c r="I95" s="970">
        <f>SUM(I14,I16,I18,I20,I22,I24,I26,I28,I30,I32,I34,I36,I38,I40,I42,I44,I46,I48,I50,I52,I54,I56,I58,I60,I62,I64,I66,I68,I70,I72,I74,I76,I78,I80,I82,I84,I86,I88,I90,I92,I94)</f>
        <v>24917.620000000006</v>
      </c>
      <c r="J95" s="971"/>
    </row>
    <row r="96" spans="2:17" ht="43.5" customHeight="1">
      <c r="B96" s="781"/>
      <c r="C96" s="626" t="s">
        <v>478</v>
      </c>
      <c r="D96" s="453"/>
      <c r="E96" s="454"/>
      <c r="F96" s="454"/>
      <c r="G96" s="453"/>
      <c r="H96" s="453"/>
      <c r="I96" s="972">
        <f>+I95</f>
        <v>24917.620000000006</v>
      </c>
      <c r="J96" s="971"/>
    </row>
    <row r="97" spans="2:10" ht="43.5" customHeight="1">
      <c r="B97" s="781"/>
      <c r="C97" s="627" t="s">
        <v>1801</v>
      </c>
      <c r="D97" s="455"/>
      <c r="E97" s="456"/>
      <c r="F97" s="456"/>
      <c r="G97" s="455"/>
      <c r="H97" s="455"/>
      <c r="I97" s="973">
        <f>+I95/$H$95</f>
        <v>1</v>
      </c>
      <c r="J97" s="974"/>
    </row>
    <row r="98" spans="2:10" ht="18" customHeight="1" thickBot="1">
      <c r="B98" s="781"/>
      <c r="C98" s="628" t="s">
        <v>479</v>
      </c>
      <c r="D98" s="457"/>
      <c r="E98" s="458"/>
      <c r="F98" s="458"/>
      <c r="G98" s="457"/>
      <c r="H98" s="457"/>
      <c r="I98" s="975">
        <f>+I97</f>
        <v>1</v>
      </c>
      <c r="J98" s="976"/>
    </row>
    <row r="100" spans="2:10" ht="15">
      <c r="C100" s="783" t="str">
        <f>FORMATO!C8</f>
        <v>PAJAN, AGOSTO DE 2025</v>
      </c>
    </row>
    <row r="101" spans="2:10" ht="20.399999999999999">
      <c r="C101" s="784" t="s">
        <v>1830</v>
      </c>
      <c r="D101" s="784"/>
      <c r="E101" s="784"/>
      <c r="F101" s="784"/>
      <c r="G101" s="784"/>
      <c r="H101" s="784"/>
      <c r="I101" s="784"/>
    </row>
    <row r="102" spans="2:10" ht="20.399999999999999">
      <c r="C102" s="784"/>
      <c r="D102" s="784"/>
      <c r="E102" s="784"/>
      <c r="F102" s="784"/>
      <c r="G102" s="784"/>
      <c r="H102" s="784"/>
      <c r="I102" s="784"/>
    </row>
    <row r="103" spans="2:10" ht="20.399999999999999">
      <c r="C103" s="784"/>
      <c r="D103" s="784"/>
      <c r="E103" s="784"/>
      <c r="F103" s="784"/>
      <c r="G103" s="784"/>
      <c r="H103" s="784"/>
      <c r="I103" s="784"/>
    </row>
    <row r="105" spans="2:10" ht="21">
      <c r="B105" s="965"/>
      <c r="C105" s="965"/>
      <c r="D105" s="965"/>
      <c r="E105" s="965"/>
      <c r="F105" s="965"/>
      <c r="G105" s="965"/>
      <c r="H105" s="965"/>
      <c r="I105" s="965"/>
      <c r="J105" s="965"/>
    </row>
    <row r="106" spans="2:10" ht="21">
      <c r="B106" s="965"/>
      <c r="C106" s="965"/>
      <c r="D106" s="965"/>
      <c r="E106" s="965"/>
      <c r="F106" s="965"/>
      <c r="G106" s="965"/>
      <c r="H106" s="965"/>
      <c r="I106" s="965"/>
      <c r="J106" s="965"/>
    </row>
    <row r="124" ht="24" customHeight="1"/>
  </sheetData>
  <mergeCells count="346">
    <mergeCell ref="I93:J93"/>
    <mergeCell ref="I94:J94"/>
    <mergeCell ref="I80:J80"/>
    <mergeCell ref="I82:J82"/>
    <mergeCell ref="I95:J95"/>
    <mergeCell ref="I96:J96"/>
    <mergeCell ref="I97:J97"/>
    <mergeCell ref="I98:J98"/>
    <mergeCell ref="E91:E92"/>
    <mergeCell ref="F91:F92"/>
    <mergeCell ref="G91:G92"/>
    <mergeCell ref="H83:H84"/>
    <mergeCell ref="H85:H86"/>
    <mergeCell ref="H87:H88"/>
    <mergeCell ref="H89:H90"/>
    <mergeCell ref="I91:J91"/>
    <mergeCell ref="I92:J92"/>
    <mergeCell ref="I90:J90"/>
    <mergeCell ref="E85:E86"/>
    <mergeCell ref="E87:E88"/>
    <mergeCell ref="E89:E90"/>
    <mergeCell ref="F83:F84"/>
    <mergeCell ref="F85:F86"/>
    <mergeCell ref="F87:F88"/>
    <mergeCell ref="I79:J79"/>
    <mergeCell ref="I81:J81"/>
    <mergeCell ref="I83:J83"/>
    <mergeCell ref="I85:J85"/>
    <mergeCell ref="I87:J87"/>
    <mergeCell ref="I89:J89"/>
    <mergeCell ref="I84:J84"/>
    <mergeCell ref="I86:J86"/>
    <mergeCell ref="I88:J88"/>
    <mergeCell ref="F89:F90"/>
    <mergeCell ref="G83:G84"/>
    <mergeCell ref="G85:G86"/>
    <mergeCell ref="G87:G88"/>
    <mergeCell ref="G89:G90"/>
    <mergeCell ref="B13:B14"/>
    <mergeCell ref="E13:E14"/>
    <mergeCell ref="E31:E32"/>
    <mergeCell ref="B15:B16"/>
    <mergeCell ref="B21:B22"/>
    <mergeCell ref="B23:B24"/>
    <mergeCell ref="B17:B18"/>
    <mergeCell ref="C29:D30"/>
    <mergeCell ref="B31:B32"/>
    <mergeCell ref="E29:E30"/>
    <mergeCell ref="C23:D24"/>
    <mergeCell ref="C17:D18"/>
    <mergeCell ref="B27:B28"/>
    <mergeCell ref="C21:D22"/>
    <mergeCell ref="E27:E28"/>
    <mergeCell ref="C27:D28"/>
    <mergeCell ref="B25:B26"/>
    <mergeCell ref="C25:D26"/>
    <mergeCell ref="B29:B30"/>
    <mergeCell ref="F33:F34"/>
    <mergeCell ref="B105:J105"/>
    <mergeCell ref="B106:J106"/>
    <mergeCell ref="B19:B20"/>
    <mergeCell ref="C19:D20"/>
    <mergeCell ref="B33:B34"/>
    <mergeCell ref="E21:E22"/>
    <mergeCell ref="E33:E34"/>
    <mergeCell ref="C33:D34"/>
    <mergeCell ref="B43:B44"/>
    <mergeCell ref="C43:D44"/>
    <mergeCell ref="B47:B48"/>
    <mergeCell ref="C47:D48"/>
    <mergeCell ref="E47:E48"/>
    <mergeCell ref="B49:B50"/>
    <mergeCell ref="C49:D50"/>
    <mergeCell ref="E49:E50"/>
    <mergeCell ref="B51:B52"/>
    <mergeCell ref="C51:D52"/>
    <mergeCell ref="B61:B62"/>
    <mergeCell ref="C61:D62"/>
    <mergeCell ref="B83:B84"/>
    <mergeCell ref="B85:B86"/>
    <mergeCell ref="B87:B88"/>
    <mergeCell ref="C31:D32"/>
    <mergeCell ref="H27:H28"/>
    <mergeCell ref="G27:G28"/>
    <mergeCell ref="F27:F28"/>
    <mergeCell ref="F29:F30"/>
    <mergeCell ref="G29:G30"/>
    <mergeCell ref="H29:H30"/>
    <mergeCell ref="F31:F32"/>
    <mergeCell ref="G31:G32"/>
    <mergeCell ref="H31:H32"/>
    <mergeCell ref="B35:B36"/>
    <mergeCell ref="C37:D38"/>
    <mergeCell ref="E37:E38"/>
    <mergeCell ref="B37:B38"/>
    <mergeCell ref="C35:D36"/>
    <mergeCell ref="B41:B42"/>
    <mergeCell ref="C41:D42"/>
    <mergeCell ref="B45:B46"/>
    <mergeCell ref="H43:H44"/>
    <mergeCell ref="F37:F38"/>
    <mergeCell ref="G37:G38"/>
    <mergeCell ref="H37:H38"/>
    <mergeCell ref="F45:F46"/>
    <mergeCell ref="H45:H46"/>
    <mergeCell ref="C45:D46"/>
    <mergeCell ref="E41:E42"/>
    <mergeCell ref="G43:G44"/>
    <mergeCell ref="F41:F42"/>
    <mergeCell ref="E43:E44"/>
    <mergeCell ref="F43:F44"/>
    <mergeCell ref="C39:D40"/>
    <mergeCell ref="E39:E40"/>
    <mergeCell ref="G45:G46"/>
    <mergeCell ref="E10:E11"/>
    <mergeCell ref="F10:F11"/>
    <mergeCell ref="H13:H14"/>
    <mergeCell ref="G23:G24"/>
    <mergeCell ref="C13:D14"/>
    <mergeCell ref="C15:D16"/>
    <mergeCell ref="E15:E16"/>
    <mergeCell ref="F19:F20"/>
    <mergeCell ref="G19:G20"/>
    <mergeCell ref="H19:H20"/>
    <mergeCell ref="G17:G18"/>
    <mergeCell ref="E17:E18"/>
    <mergeCell ref="G21:G22"/>
    <mergeCell ref="H21:H22"/>
    <mergeCell ref="E23:E24"/>
    <mergeCell ref="F23:F24"/>
    <mergeCell ref="F21:F22"/>
    <mergeCell ref="C10:D11"/>
    <mergeCell ref="F13:F14"/>
    <mergeCell ref="C12:J12"/>
    <mergeCell ref="F15:F16"/>
    <mergeCell ref="G15:G16"/>
    <mergeCell ref="H15:H16"/>
    <mergeCell ref="I11:J11"/>
    <mergeCell ref="E61:E62"/>
    <mergeCell ref="B77:B78"/>
    <mergeCell ref="C77:D78"/>
    <mergeCell ref="E77:E78"/>
    <mergeCell ref="B69:B70"/>
    <mergeCell ref="C69:D70"/>
    <mergeCell ref="E69:E70"/>
    <mergeCell ref="B57:B58"/>
    <mergeCell ref="B67:B68"/>
    <mergeCell ref="C67:D68"/>
    <mergeCell ref="E67:E68"/>
    <mergeCell ref="C73:D74"/>
    <mergeCell ref="E73:E74"/>
    <mergeCell ref="G49:G50"/>
    <mergeCell ref="H49:H50"/>
    <mergeCell ref="F49:F50"/>
    <mergeCell ref="E51:E52"/>
    <mergeCell ref="F51:F52"/>
    <mergeCell ref="C57:D58"/>
    <mergeCell ref="E57:E58"/>
    <mergeCell ref="F57:F58"/>
    <mergeCell ref="G13:G14"/>
    <mergeCell ref="H23:H24"/>
    <mergeCell ref="E25:E26"/>
    <mergeCell ref="F25:F26"/>
    <mergeCell ref="G25:G26"/>
    <mergeCell ref="H25:H26"/>
    <mergeCell ref="H17:H18"/>
    <mergeCell ref="F17:F18"/>
    <mergeCell ref="E19:E20"/>
    <mergeCell ref="E35:E36"/>
    <mergeCell ref="F35:F36"/>
    <mergeCell ref="G35:G36"/>
    <mergeCell ref="H35:H36"/>
    <mergeCell ref="H41:H42"/>
    <mergeCell ref="G41:G42"/>
    <mergeCell ref="F47:F48"/>
    <mergeCell ref="F59:F60"/>
    <mergeCell ref="G59:G60"/>
    <mergeCell ref="H59:H60"/>
    <mergeCell ref="I10:J10"/>
    <mergeCell ref="B4:J4"/>
    <mergeCell ref="B5:J5"/>
    <mergeCell ref="A6:J6"/>
    <mergeCell ref="B7:J7"/>
    <mergeCell ref="G51:G52"/>
    <mergeCell ref="H51:H52"/>
    <mergeCell ref="B53:B54"/>
    <mergeCell ref="C53:D54"/>
    <mergeCell ref="E53:E54"/>
    <mergeCell ref="B10:B11"/>
    <mergeCell ref="D8:J8"/>
    <mergeCell ref="G47:G48"/>
    <mergeCell ref="H47:H48"/>
    <mergeCell ref="E45:E46"/>
    <mergeCell ref="F39:F40"/>
    <mergeCell ref="G39:G40"/>
    <mergeCell ref="H39:H40"/>
    <mergeCell ref="G33:G34"/>
    <mergeCell ref="H33:H34"/>
    <mergeCell ref="B39:B40"/>
    <mergeCell ref="F53:F54"/>
    <mergeCell ref="G53:G54"/>
    <mergeCell ref="H53:H54"/>
    <mergeCell ref="B55:B56"/>
    <mergeCell ref="C55:D56"/>
    <mergeCell ref="E55:E56"/>
    <mergeCell ref="F55:F56"/>
    <mergeCell ref="G55:G56"/>
    <mergeCell ref="H55:H56"/>
    <mergeCell ref="F67:F68"/>
    <mergeCell ref="G67:G68"/>
    <mergeCell ref="H67:H68"/>
    <mergeCell ref="B63:B64"/>
    <mergeCell ref="C63:D64"/>
    <mergeCell ref="E63:E64"/>
    <mergeCell ref="F63:F64"/>
    <mergeCell ref="G63:G64"/>
    <mergeCell ref="H63:H64"/>
    <mergeCell ref="B65:B66"/>
    <mergeCell ref="C65:D66"/>
    <mergeCell ref="E65:E66"/>
    <mergeCell ref="F65:F66"/>
    <mergeCell ref="G65:G66"/>
    <mergeCell ref="H65:H66"/>
    <mergeCell ref="G57:G58"/>
    <mergeCell ref="H57:H58"/>
    <mergeCell ref="B59:B60"/>
    <mergeCell ref="C59:D60"/>
    <mergeCell ref="E59:E60"/>
    <mergeCell ref="B75:B76"/>
    <mergeCell ref="C75:D76"/>
    <mergeCell ref="E75:E76"/>
    <mergeCell ref="F75:F76"/>
    <mergeCell ref="G75:G76"/>
    <mergeCell ref="H75:H76"/>
    <mergeCell ref="F61:F62"/>
    <mergeCell ref="G61:G62"/>
    <mergeCell ref="H61:H62"/>
    <mergeCell ref="G69:G70"/>
    <mergeCell ref="H69:H70"/>
    <mergeCell ref="F69:F70"/>
    <mergeCell ref="B71:B72"/>
    <mergeCell ref="C71:D72"/>
    <mergeCell ref="E71:E72"/>
    <mergeCell ref="F71:F72"/>
    <mergeCell ref="G71:G72"/>
    <mergeCell ref="H71:H72"/>
    <mergeCell ref="B73:B74"/>
    <mergeCell ref="F73:F74"/>
    <mergeCell ref="G73:G74"/>
    <mergeCell ref="H73:H74"/>
    <mergeCell ref="B81:B82"/>
    <mergeCell ref="C81:D82"/>
    <mergeCell ref="E81:E82"/>
    <mergeCell ref="F81:F82"/>
    <mergeCell ref="G81:G82"/>
    <mergeCell ref="H81:H82"/>
    <mergeCell ref="B93:B94"/>
    <mergeCell ref="C93:D94"/>
    <mergeCell ref="E93:E94"/>
    <mergeCell ref="F93:F94"/>
    <mergeCell ref="G93:G94"/>
    <mergeCell ref="H93:H94"/>
    <mergeCell ref="F77:F78"/>
    <mergeCell ref="G77:G78"/>
    <mergeCell ref="H77:H78"/>
    <mergeCell ref="B79:B80"/>
    <mergeCell ref="C79:D80"/>
    <mergeCell ref="E79:E80"/>
    <mergeCell ref="F79:F80"/>
    <mergeCell ref="G79:G80"/>
    <mergeCell ref="H79:H80"/>
    <mergeCell ref="E83:E84"/>
    <mergeCell ref="B89:B90"/>
    <mergeCell ref="H91:H92"/>
    <mergeCell ref="C83:D84"/>
    <mergeCell ref="C85:D86"/>
    <mergeCell ref="C87:D88"/>
    <mergeCell ref="C89:D90"/>
    <mergeCell ref="B91:B92"/>
    <mergeCell ref="C91:D9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58:J58"/>
    <mergeCell ref="I59:J59"/>
    <mergeCell ref="I60:J60"/>
    <mergeCell ref="I61:J61"/>
    <mergeCell ref="I62:J62"/>
    <mergeCell ref="I63:J63"/>
    <mergeCell ref="I64:J64"/>
    <mergeCell ref="I65:J65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75:J75"/>
    <mergeCell ref="I76:J76"/>
    <mergeCell ref="I77:J77"/>
    <mergeCell ref="I78:J78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</mergeCells>
  <printOptions horizontalCentered="1"/>
  <pageMargins left="0.51181102362204722" right="0.31496062992125984" top="0.55118110236220474" bottom="0.43307086614173229" header="0.23622047244094491" footer="0.31496062992125984"/>
  <pageSetup scale="34" orientation="landscape" r:id="rId1"/>
  <rowBreaks count="1" manualBreakCount="1">
    <brk id="105" min="1" max="9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4"/>
  <dimension ref="B1:N1611"/>
  <sheetViews>
    <sheetView topLeftCell="A1422" zoomScale="160" zoomScaleNormal="160" workbookViewId="0">
      <selection activeCell="D1430" sqref="D1430"/>
    </sheetView>
  </sheetViews>
  <sheetFormatPr baseColWidth="10" defaultRowHeight="13.2"/>
  <cols>
    <col min="1" max="1" width="5.109375" customWidth="1"/>
    <col min="2" max="2" width="5.33203125" style="186" customWidth="1"/>
    <col min="3" max="3" width="9.5546875" hidden="1" customWidth="1"/>
    <col min="4" max="4" width="30" customWidth="1"/>
    <col min="5" max="5" width="3.33203125" customWidth="1"/>
    <col min="6" max="6" width="9.109375" customWidth="1"/>
    <col min="7" max="7" width="21.44140625" customWidth="1"/>
  </cols>
  <sheetData>
    <row r="1" spans="2:7" ht="26.25" customHeight="1">
      <c r="B1" s="184"/>
      <c r="C1" s="53" t="s">
        <v>507</v>
      </c>
      <c r="D1" s="53" t="s">
        <v>1386</v>
      </c>
      <c r="E1" s="53" t="s">
        <v>1387</v>
      </c>
      <c r="F1" s="53" t="s">
        <v>686</v>
      </c>
      <c r="G1" s="36">
        <v>25000</v>
      </c>
    </row>
    <row r="2" spans="2:7" ht="15.6">
      <c r="B2" s="184"/>
      <c r="C2" s="52" t="s">
        <v>1416</v>
      </c>
      <c r="D2" s="52"/>
      <c r="E2" s="52"/>
      <c r="F2" s="52"/>
    </row>
    <row r="3" spans="2:7" ht="13.8" thickBot="1">
      <c r="B3" s="184"/>
      <c r="C3" s="21" t="s">
        <v>1389</v>
      </c>
      <c r="D3" s="22" t="s">
        <v>1133</v>
      </c>
      <c r="E3" s="22" t="s">
        <v>1390</v>
      </c>
      <c r="F3" s="23" t="s">
        <v>1391</v>
      </c>
    </row>
    <row r="4" spans="2:7" ht="13.8" thickBot="1">
      <c r="B4" s="184"/>
      <c r="C4" s="92" t="s">
        <v>685</v>
      </c>
      <c r="D4" s="90"/>
      <c r="E4" s="90"/>
      <c r="F4" s="91"/>
    </row>
    <row r="5" spans="2:7">
      <c r="B5" s="184">
        <v>1</v>
      </c>
      <c r="C5" s="24">
        <v>1010</v>
      </c>
      <c r="D5" s="25" t="s">
        <v>62</v>
      </c>
      <c r="E5" s="25" t="s">
        <v>1541</v>
      </c>
      <c r="F5" s="447">
        <v>1.2</v>
      </c>
    </row>
    <row r="6" spans="2:7">
      <c r="B6" s="184">
        <f>B5+1</f>
        <v>2</v>
      </c>
      <c r="C6" s="28">
        <v>1065</v>
      </c>
      <c r="D6" s="29" t="s">
        <v>1393</v>
      </c>
      <c r="E6" s="29" t="s">
        <v>991</v>
      </c>
      <c r="F6" s="27">
        <v>0.98</v>
      </c>
    </row>
    <row r="7" spans="2:7">
      <c r="B7" s="184">
        <f>B6+1</f>
        <v>3</v>
      </c>
      <c r="C7" s="24">
        <v>1066</v>
      </c>
      <c r="D7" s="29" t="s">
        <v>992</v>
      </c>
      <c r="E7" s="29" t="s">
        <v>991</v>
      </c>
      <c r="F7" s="27">
        <v>1.01</v>
      </c>
    </row>
    <row r="8" spans="2:7">
      <c r="B8" s="184">
        <f t="shared" ref="B8:B71" si="0">B7+1</f>
        <v>4</v>
      </c>
      <c r="C8" s="482">
        <v>1070</v>
      </c>
      <c r="D8" s="464" t="s">
        <v>1706</v>
      </c>
      <c r="E8" s="464" t="s">
        <v>994</v>
      </c>
      <c r="F8" s="465">
        <v>5.2</v>
      </c>
    </row>
    <row r="9" spans="2:7">
      <c r="B9" s="184">
        <f t="shared" si="0"/>
        <v>5</v>
      </c>
      <c r="C9" s="28">
        <v>1080</v>
      </c>
      <c r="D9" s="29" t="s">
        <v>993</v>
      </c>
      <c r="E9" s="29" t="s">
        <v>994</v>
      </c>
      <c r="F9" s="27">
        <v>1.71</v>
      </c>
    </row>
    <row r="10" spans="2:7">
      <c r="B10" s="184">
        <f t="shared" si="0"/>
        <v>6</v>
      </c>
      <c r="C10" s="482">
        <v>1085</v>
      </c>
      <c r="D10" s="464" t="s">
        <v>1705</v>
      </c>
      <c r="E10" s="464" t="s">
        <v>994</v>
      </c>
      <c r="F10" s="465">
        <v>11.58</v>
      </c>
    </row>
    <row r="11" spans="2:7">
      <c r="B11" s="184">
        <f t="shared" si="0"/>
        <v>7</v>
      </c>
      <c r="C11" s="28">
        <v>1086</v>
      </c>
      <c r="D11" s="464" t="s">
        <v>1640</v>
      </c>
      <c r="E11" s="464" t="s">
        <v>1541</v>
      </c>
      <c r="F11" s="465">
        <v>1.4</v>
      </c>
    </row>
    <row r="12" spans="2:7">
      <c r="B12" s="184">
        <f t="shared" si="0"/>
        <v>8</v>
      </c>
      <c r="C12" s="28">
        <v>1090</v>
      </c>
      <c r="D12" s="464" t="s">
        <v>58</v>
      </c>
      <c r="E12" s="464" t="s">
        <v>59</v>
      </c>
      <c r="F12" s="465">
        <v>9.41</v>
      </c>
    </row>
    <row r="13" spans="2:7" ht="13.8" thickBot="1">
      <c r="B13" s="184">
        <f t="shared" si="0"/>
        <v>9</v>
      </c>
      <c r="C13" s="28">
        <v>1095</v>
      </c>
      <c r="D13" s="29" t="s">
        <v>60</v>
      </c>
      <c r="E13" s="29" t="s">
        <v>59</v>
      </c>
      <c r="F13" s="27">
        <v>3.05</v>
      </c>
    </row>
    <row r="14" spans="2:7" ht="13.8" thickBot="1">
      <c r="B14" s="184">
        <f t="shared" si="0"/>
        <v>10</v>
      </c>
      <c r="C14" s="93" t="s">
        <v>61</v>
      </c>
      <c r="D14" s="449" t="s">
        <v>1673</v>
      </c>
      <c r="E14" s="449" t="s">
        <v>1541</v>
      </c>
      <c r="F14" s="447">
        <v>1.25</v>
      </c>
    </row>
    <row r="15" spans="2:7">
      <c r="B15" s="184">
        <f t="shared" si="0"/>
        <v>11</v>
      </c>
      <c r="C15" s="28">
        <v>1501</v>
      </c>
      <c r="D15" s="29" t="s">
        <v>1337</v>
      </c>
      <c r="E15" s="30" t="s">
        <v>1338</v>
      </c>
      <c r="F15" s="27">
        <v>16.89</v>
      </c>
    </row>
    <row r="16" spans="2:7">
      <c r="B16" s="184">
        <f t="shared" si="0"/>
        <v>12</v>
      </c>
      <c r="C16" s="28">
        <v>1502</v>
      </c>
      <c r="D16" s="29" t="s">
        <v>975</v>
      </c>
      <c r="E16" s="30" t="s">
        <v>1338</v>
      </c>
      <c r="F16" s="27">
        <v>22.65</v>
      </c>
    </row>
    <row r="17" spans="2:7">
      <c r="B17" s="184">
        <f t="shared" si="0"/>
        <v>13</v>
      </c>
      <c r="C17" s="28">
        <v>1503</v>
      </c>
      <c r="D17" s="26" t="s">
        <v>976</v>
      </c>
      <c r="E17" s="30" t="s">
        <v>977</v>
      </c>
      <c r="F17" s="27">
        <v>50</v>
      </c>
    </row>
    <row r="18" spans="2:7" ht="13.8" thickBot="1">
      <c r="B18" s="184">
        <f t="shared" si="0"/>
        <v>14</v>
      </c>
      <c r="C18" s="28">
        <v>1504</v>
      </c>
      <c r="D18" s="29" t="s">
        <v>787</v>
      </c>
      <c r="E18" s="30" t="s">
        <v>977</v>
      </c>
      <c r="F18" s="27">
        <v>30</v>
      </c>
    </row>
    <row r="19" spans="2:7" ht="13.8" thickBot="1">
      <c r="B19" s="184">
        <f t="shared" si="0"/>
        <v>15</v>
      </c>
      <c r="C19" s="93" t="s">
        <v>788</v>
      </c>
      <c r="D19" s="93"/>
      <c r="E19" s="94"/>
      <c r="F19" s="95"/>
    </row>
    <row r="20" spans="2:7">
      <c r="B20" s="184">
        <f t="shared" si="0"/>
        <v>16</v>
      </c>
      <c r="C20" s="28">
        <v>2000</v>
      </c>
      <c r="D20" s="31" t="s">
        <v>789</v>
      </c>
      <c r="E20" s="30" t="s">
        <v>59</v>
      </c>
      <c r="F20" s="27">
        <v>2.17</v>
      </c>
      <c r="G20">
        <f>0.45*0.58*6</f>
        <v>1.5660000000000001</v>
      </c>
    </row>
    <row r="21" spans="2:7">
      <c r="B21" s="184">
        <f t="shared" si="0"/>
        <v>17</v>
      </c>
      <c r="C21" s="28">
        <v>2001</v>
      </c>
      <c r="D21" s="31" t="s">
        <v>262</v>
      </c>
      <c r="E21" s="30" t="s">
        <v>59</v>
      </c>
      <c r="F21" s="27">
        <v>2.87</v>
      </c>
    </row>
    <row r="22" spans="2:7">
      <c r="B22" s="184">
        <f t="shared" si="0"/>
        <v>18</v>
      </c>
      <c r="C22" s="28">
        <v>2002</v>
      </c>
      <c r="D22" s="31" t="s">
        <v>263</v>
      </c>
      <c r="E22" s="30" t="s">
        <v>59</v>
      </c>
      <c r="F22" s="27">
        <v>2.5499999999999998</v>
      </c>
    </row>
    <row r="23" spans="2:7">
      <c r="B23" s="184">
        <f t="shared" si="0"/>
        <v>19</v>
      </c>
      <c r="C23" s="511">
        <v>2003</v>
      </c>
      <c r="D23" s="489" t="s">
        <v>264</v>
      </c>
      <c r="E23" s="494" t="s">
        <v>59</v>
      </c>
      <c r="F23" s="490">
        <v>8.7899999999999991</v>
      </c>
    </row>
    <row r="24" spans="2:7">
      <c r="B24" s="184">
        <f t="shared" si="0"/>
        <v>20</v>
      </c>
      <c r="C24" s="511">
        <v>2004</v>
      </c>
      <c r="D24" s="491" t="s">
        <v>265</v>
      </c>
      <c r="E24" s="494" t="s">
        <v>59</v>
      </c>
      <c r="F24" s="490">
        <v>8.86</v>
      </c>
    </row>
    <row r="25" spans="2:7">
      <c r="B25" s="184">
        <f t="shared" si="0"/>
        <v>21</v>
      </c>
      <c r="C25" s="511">
        <v>2005</v>
      </c>
      <c r="D25" s="489" t="s">
        <v>266</v>
      </c>
      <c r="E25" s="494" t="s">
        <v>59</v>
      </c>
      <c r="F25" s="490">
        <v>12.08</v>
      </c>
    </row>
    <row r="26" spans="2:7">
      <c r="B26" s="184">
        <f t="shared" si="0"/>
        <v>22</v>
      </c>
      <c r="C26" s="28">
        <v>2006</v>
      </c>
      <c r="D26" s="29" t="s">
        <v>267</v>
      </c>
      <c r="E26" s="30" t="s">
        <v>59</v>
      </c>
      <c r="F26" s="27">
        <v>5.85</v>
      </c>
    </row>
    <row r="27" spans="2:7">
      <c r="B27" s="184">
        <f t="shared" si="0"/>
        <v>23</v>
      </c>
      <c r="C27" s="28">
        <v>2007</v>
      </c>
      <c r="D27" s="31" t="s">
        <v>268</v>
      </c>
      <c r="E27" s="30" t="s">
        <v>59</v>
      </c>
      <c r="F27" s="27">
        <v>5.99</v>
      </c>
    </row>
    <row r="28" spans="2:7">
      <c r="B28" s="184">
        <f t="shared" si="0"/>
        <v>24</v>
      </c>
      <c r="C28" s="28">
        <v>2008</v>
      </c>
      <c r="D28" s="31" t="s">
        <v>269</v>
      </c>
      <c r="E28" s="30" t="s">
        <v>59</v>
      </c>
      <c r="F28" s="27">
        <v>6.98</v>
      </c>
    </row>
    <row r="29" spans="2:7">
      <c r="B29" s="184">
        <f t="shared" si="0"/>
        <v>25</v>
      </c>
      <c r="C29" s="28">
        <v>2009</v>
      </c>
      <c r="D29" s="31" t="s">
        <v>270</v>
      </c>
      <c r="E29" s="30" t="s">
        <v>59</v>
      </c>
      <c r="F29" s="27">
        <v>7.88</v>
      </c>
    </row>
    <row r="30" spans="2:7">
      <c r="B30" s="184">
        <f t="shared" si="0"/>
        <v>26</v>
      </c>
      <c r="C30" s="28">
        <v>2010</v>
      </c>
      <c r="D30" s="31" t="s">
        <v>1404</v>
      </c>
      <c r="E30" s="30" t="s">
        <v>59</v>
      </c>
      <c r="F30" s="27">
        <v>12.25</v>
      </c>
    </row>
    <row r="31" spans="2:7">
      <c r="B31" s="184">
        <f t="shared" si="0"/>
        <v>27</v>
      </c>
      <c r="C31" s="28">
        <v>2011</v>
      </c>
      <c r="D31" s="31" t="s">
        <v>1405</v>
      </c>
      <c r="E31" s="30" t="s">
        <v>59</v>
      </c>
      <c r="F31" s="27">
        <v>10.119999999999999</v>
      </c>
    </row>
    <row r="32" spans="2:7">
      <c r="B32" s="184">
        <f t="shared" si="0"/>
        <v>28</v>
      </c>
      <c r="C32" s="28">
        <v>2012</v>
      </c>
      <c r="D32" s="29" t="s">
        <v>1406</v>
      </c>
      <c r="E32" s="30" t="s">
        <v>59</v>
      </c>
      <c r="F32" s="27">
        <v>7.96</v>
      </c>
    </row>
    <row r="33" spans="2:6">
      <c r="B33" s="184">
        <f t="shared" si="0"/>
        <v>29</v>
      </c>
      <c r="C33" s="28">
        <v>2020</v>
      </c>
      <c r="D33" s="29" t="s">
        <v>1407</v>
      </c>
      <c r="E33" s="30" t="s">
        <v>59</v>
      </c>
      <c r="F33" s="27">
        <v>10</v>
      </c>
    </row>
    <row r="34" spans="2:6">
      <c r="B34" s="184">
        <f t="shared" si="0"/>
        <v>30</v>
      </c>
      <c r="C34" s="28">
        <v>2030</v>
      </c>
      <c r="D34" s="29" t="s">
        <v>1408</v>
      </c>
      <c r="E34" s="30" t="s">
        <v>59</v>
      </c>
      <c r="F34" s="27">
        <v>14.85</v>
      </c>
    </row>
    <row r="35" spans="2:6">
      <c r="B35" s="184">
        <f t="shared" si="0"/>
        <v>31</v>
      </c>
      <c r="C35" s="28">
        <v>2034</v>
      </c>
      <c r="D35" s="31" t="s">
        <v>1409</v>
      </c>
      <c r="E35" s="30" t="s">
        <v>59</v>
      </c>
      <c r="F35" s="27">
        <v>14.25</v>
      </c>
    </row>
    <row r="36" spans="2:6">
      <c r="B36" s="184">
        <f t="shared" si="0"/>
        <v>32</v>
      </c>
      <c r="C36" s="28">
        <v>2050</v>
      </c>
      <c r="D36" s="29" t="s">
        <v>1410</v>
      </c>
      <c r="E36" s="30" t="s">
        <v>59</v>
      </c>
      <c r="F36" s="27">
        <v>32.33</v>
      </c>
    </row>
    <row r="37" spans="2:6">
      <c r="B37" s="184">
        <f t="shared" si="0"/>
        <v>33</v>
      </c>
      <c r="C37" s="28">
        <v>2080</v>
      </c>
      <c r="D37" s="29" t="s">
        <v>901</v>
      </c>
      <c r="E37" s="30" t="s">
        <v>59</v>
      </c>
      <c r="F37" s="27">
        <v>4.08</v>
      </c>
    </row>
    <row r="38" spans="2:6">
      <c r="B38" s="184">
        <f t="shared" si="0"/>
        <v>34</v>
      </c>
      <c r="C38" s="28">
        <v>2081</v>
      </c>
      <c r="D38" s="31" t="s">
        <v>902</v>
      </c>
      <c r="E38" s="30" t="s">
        <v>59</v>
      </c>
      <c r="F38" s="27">
        <v>5.85</v>
      </c>
    </row>
    <row r="39" spans="2:6">
      <c r="B39" s="184">
        <f t="shared" si="0"/>
        <v>35</v>
      </c>
      <c r="C39" s="28">
        <v>2084</v>
      </c>
      <c r="D39" s="31" t="s">
        <v>903</v>
      </c>
      <c r="E39" s="30" t="s">
        <v>59</v>
      </c>
      <c r="F39" s="27">
        <v>6.32</v>
      </c>
    </row>
    <row r="40" spans="2:6">
      <c r="B40" s="184">
        <f t="shared" si="0"/>
        <v>36</v>
      </c>
      <c r="C40" s="28">
        <v>2085</v>
      </c>
      <c r="D40" s="31" t="s">
        <v>904</v>
      </c>
      <c r="E40" s="30" t="s">
        <v>59</v>
      </c>
      <c r="F40" s="27">
        <v>9.15</v>
      </c>
    </row>
    <row r="41" spans="2:6">
      <c r="B41" s="184">
        <f t="shared" si="0"/>
        <v>37</v>
      </c>
      <c r="C41" s="28">
        <v>2086</v>
      </c>
      <c r="D41" s="31" t="s">
        <v>990</v>
      </c>
      <c r="E41" s="30" t="s">
        <v>59</v>
      </c>
      <c r="F41" s="27">
        <v>11.7</v>
      </c>
    </row>
    <row r="42" spans="2:6">
      <c r="B42" s="184">
        <f t="shared" si="0"/>
        <v>38</v>
      </c>
      <c r="C42" s="28">
        <v>2088</v>
      </c>
      <c r="D42" s="31" t="s">
        <v>148</v>
      </c>
      <c r="E42" s="30" t="s">
        <v>59</v>
      </c>
      <c r="F42" s="27">
        <v>15.15</v>
      </c>
    </row>
    <row r="43" spans="2:6">
      <c r="B43" s="184">
        <f t="shared" si="0"/>
        <v>39</v>
      </c>
      <c r="C43" s="28">
        <v>2090</v>
      </c>
      <c r="D43" s="29" t="s">
        <v>149</v>
      </c>
      <c r="E43" s="30" t="s">
        <v>59</v>
      </c>
      <c r="F43" s="27">
        <v>17.79</v>
      </c>
    </row>
    <row r="44" spans="2:6">
      <c r="B44" s="184">
        <f t="shared" si="0"/>
        <v>40</v>
      </c>
      <c r="C44" s="28">
        <v>2100</v>
      </c>
      <c r="D44" s="29" t="s">
        <v>150</v>
      </c>
      <c r="E44" s="30" t="s">
        <v>59</v>
      </c>
      <c r="F44" s="27">
        <v>8.6</v>
      </c>
    </row>
    <row r="45" spans="2:6">
      <c r="B45" s="184">
        <f t="shared" si="0"/>
        <v>41</v>
      </c>
      <c r="C45" s="28">
        <v>2101</v>
      </c>
      <c r="D45" s="31" t="s">
        <v>151</v>
      </c>
      <c r="E45" s="30" t="s">
        <v>59</v>
      </c>
      <c r="F45" s="27">
        <v>11.04</v>
      </c>
    </row>
    <row r="46" spans="2:6">
      <c r="B46" s="184">
        <f t="shared" si="0"/>
        <v>42</v>
      </c>
      <c r="C46" s="28">
        <v>2102</v>
      </c>
      <c r="D46" s="29" t="s">
        <v>531</v>
      </c>
      <c r="E46" s="30" t="s">
        <v>59</v>
      </c>
      <c r="F46" s="27">
        <v>14.87</v>
      </c>
    </row>
    <row r="47" spans="2:6">
      <c r="B47" s="184">
        <f t="shared" si="0"/>
        <v>43</v>
      </c>
      <c r="C47" s="32">
        <v>2103</v>
      </c>
      <c r="D47" s="33" t="s">
        <v>532</v>
      </c>
      <c r="E47" s="34" t="s">
        <v>59</v>
      </c>
      <c r="F47" s="27">
        <v>19.010000000000002</v>
      </c>
    </row>
    <row r="48" spans="2:6">
      <c r="B48" s="184">
        <f t="shared" si="0"/>
        <v>44</v>
      </c>
      <c r="C48" s="28">
        <v>2108</v>
      </c>
      <c r="D48" s="31" t="s">
        <v>533</v>
      </c>
      <c r="E48" s="30" t="s">
        <v>59</v>
      </c>
      <c r="F48" s="27">
        <v>11.23</v>
      </c>
    </row>
    <row r="49" spans="2:7">
      <c r="B49" s="184">
        <f t="shared" si="0"/>
        <v>45</v>
      </c>
      <c r="C49" s="28">
        <v>2109</v>
      </c>
      <c r="D49" s="31" t="s">
        <v>534</v>
      </c>
      <c r="E49" s="30" t="s">
        <v>59</v>
      </c>
      <c r="F49" s="27">
        <v>12.86</v>
      </c>
    </row>
    <row r="50" spans="2:7">
      <c r="B50" s="184">
        <f t="shared" si="0"/>
        <v>46</v>
      </c>
      <c r="C50" s="28">
        <v>2110</v>
      </c>
      <c r="D50" s="31" t="s">
        <v>535</v>
      </c>
      <c r="E50" s="30" t="s">
        <v>59</v>
      </c>
      <c r="F50" s="27">
        <v>16.84</v>
      </c>
    </row>
    <row r="51" spans="2:7">
      <c r="B51" s="184">
        <f t="shared" si="0"/>
        <v>47</v>
      </c>
      <c r="C51" s="28">
        <v>2111</v>
      </c>
      <c r="D51" s="31" t="s">
        <v>536</v>
      </c>
      <c r="E51" s="30" t="s">
        <v>59</v>
      </c>
      <c r="F51" s="27">
        <v>21.62</v>
      </c>
    </row>
    <row r="52" spans="2:7">
      <c r="B52" s="184">
        <f t="shared" si="0"/>
        <v>48</v>
      </c>
      <c r="C52" s="28">
        <v>2115</v>
      </c>
      <c r="D52" s="31" t="s">
        <v>489</v>
      </c>
      <c r="E52" s="30" t="s">
        <v>59</v>
      </c>
      <c r="F52" s="27">
        <v>21.87</v>
      </c>
    </row>
    <row r="53" spans="2:7">
      <c r="B53" s="184">
        <f t="shared" si="0"/>
        <v>49</v>
      </c>
      <c r="C53" s="28">
        <v>2116</v>
      </c>
      <c r="D53" s="31" t="s">
        <v>490</v>
      </c>
      <c r="E53" s="30" t="s">
        <v>59</v>
      </c>
      <c r="F53" s="27">
        <v>9.68</v>
      </c>
    </row>
    <row r="54" spans="2:7">
      <c r="B54" s="184">
        <f t="shared" si="0"/>
        <v>50</v>
      </c>
      <c r="C54" s="28">
        <v>2117</v>
      </c>
      <c r="D54" s="31" t="s">
        <v>491</v>
      </c>
      <c r="E54" s="30" t="s">
        <v>59</v>
      </c>
      <c r="F54" s="27">
        <v>14.35</v>
      </c>
    </row>
    <row r="55" spans="2:7">
      <c r="B55" s="184">
        <f t="shared" si="0"/>
        <v>51</v>
      </c>
      <c r="C55" s="28">
        <v>2119</v>
      </c>
      <c r="D55" s="31" t="s">
        <v>492</v>
      </c>
      <c r="E55" s="30" t="s">
        <v>59</v>
      </c>
      <c r="F55" s="27">
        <v>24.21</v>
      </c>
      <c r="G55" s="54"/>
    </row>
    <row r="56" spans="2:7">
      <c r="B56" s="184">
        <f t="shared" si="0"/>
        <v>52</v>
      </c>
      <c r="C56" s="28">
        <v>2134</v>
      </c>
      <c r="D56" s="31" t="s">
        <v>315</v>
      </c>
      <c r="E56" s="30" t="s">
        <v>59</v>
      </c>
      <c r="F56" s="27">
        <v>11.68</v>
      </c>
      <c r="G56" s="54"/>
    </row>
    <row r="57" spans="2:7">
      <c r="B57" s="184">
        <f t="shared" si="0"/>
        <v>53</v>
      </c>
      <c r="C57" s="28">
        <v>2135</v>
      </c>
      <c r="D57" s="31" t="s">
        <v>316</v>
      </c>
      <c r="E57" s="30" t="s">
        <v>59</v>
      </c>
      <c r="F57" s="27">
        <v>17.309999999999999</v>
      </c>
      <c r="G57" s="54"/>
    </row>
    <row r="58" spans="2:7">
      <c r="B58" s="184">
        <f t="shared" si="0"/>
        <v>54</v>
      </c>
      <c r="C58" s="28">
        <v>2136</v>
      </c>
      <c r="D58" s="477" t="s">
        <v>1671</v>
      </c>
      <c r="E58" s="466" t="s">
        <v>59</v>
      </c>
      <c r="F58" s="465">
        <v>20.9</v>
      </c>
      <c r="G58" s="54"/>
    </row>
    <row r="59" spans="2:7">
      <c r="B59" s="184">
        <f t="shared" si="0"/>
        <v>55</v>
      </c>
      <c r="C59" s="28">
        <v>2137</v>
      </c>
      <c r="D59" s="31" t="s">
        <v>790</v>
      </c>
      <c r="E59" s="30" t="s">
        <v>59</v>
      </c>
      <c r="F59" s="27">
        <v>29.3</v>
      </c>
      <c r="G59" s="54"/>
    </row>
    <row r="60" spans="2:7">
      <c r="B60" s="184">
        <f t="shared" si="0"/>
        <v>56</v>
      </c>
      <c r="C60" s="28">
        <v>2148</v>
      </c>
      <c r="D60" s="477" t="s">
        <v>791</v>
      </c>
      <c r="E60" s="466" t="s">
        <v>59</v>
      </c>
      <c r="F60" s="465">
        <v>15.646231155778894</v>
      </c>
      <c r="G60" s="54"/>
    </row>
    <row r="61" spans="2:7">
      <c r="B61" s="184">
        <f t="shared" si="0"/>
        <v>57</v>
      </c>
      <c r="C61" s="28">
        <v>2152</v>
      </c>
      <c r="D61" s="29" t="s">
        <v>792</v>
      </c>
      <c r="E61" s="30" t="s">
        <v>59</v>
      </c>
      <c r="F61" s="402">
        <v>22.568844221105529</v>
      </c>
      <c r="G61" s="54"/>
    </row>
    <row r="62" spans="2:7">
      <c r="B62" s="184">
        <f t="shared" si="0"/>
        <v>58</v>
      </c>
      <c r="C62" s="28">
        <v>2155</v>
      </c>
      <c r="D62" s="29" t="s">
        <v>105</v>
      </c>
      <c r="E62" s="30" t="s">
        <v>59</v>
      </c>
      <c r="F62" s="402">
        <v>22.793969849246231</v>
      </c>
      <c r="G62" s="54"/>
    </row>
    <row r="63" spans="2:7">
      <c r="B63" s="184">
        <f t="shared" si="0"/>
        <v>59</v>
      </c>
      <c r="C63" s="28">
        <v>2160</v>
      </c>
      <c r="D63" s="29" t="s">
        <v>793</v>
      </c>
      <c r="E63" s="30" t="s">
        <v>59</v>
      </c>
      <c r="F63" s="402">
        <v>19.1356783919598</v>
      </c>
      <c r="G63" s="54"/>
    </row>
    <row r="64" spans="2:7">
      <c r="B64" s="184">
        <f t="shared" si="0"/>
        <v>60</v>
      </c>
      <c r="C64" s="437">
        <v>2162</v>
      </c>
      <c r="D64" s="438" t="s">
        <v>794</v>
      </c>
      <c r="E64" s="439" t="s">
        <v>59</v>
      </c>
      <c r="F64" s="440">
        <v>27.69</v>
      </c>
      <c r="G64" s="54"/>
    </row>
    <row r="65" spans="2:7">
      <c r="B65" s="184">
        <f t="shared" si="0"/>
        <v>61</v>
      </c>
      <c r="C65" s="28">
        <v>2169</v>
      </c>
      <c r="D65" s="31" t="s">
        <v>100</v>
      </c>
      <c r="E65" s="30" t="s">
        <v>59</v>
      </c>
      <c r="F65" s="402">
        <v>36.02010050251257</v>
      </c>
      <c r="G65" s="54"/>
    </row>
    <row r="66" spans="2:7">
      <c r="B66" s="184">
        <f t="shared" si="0"/>
        <v>62</v>
      </c>
      <c r="C66" s="28">
        <v>2170</v>
      </c>
      <c r="D66" s="31" t="s">
        <v>101</v>
      </c>
      <c r="E66" s="30" t="s">
        <v>59</v>
      </c>
      <c r="F66" s="402">
        <v>23.581909547738697</v>
      </c>
      <c r="G66" s="54"/>
    </row>
    <row r="67" spans="2:7">
      <c r="B67" s="184">
        <f t="shared" si="0"/>
        <v>63</v>
      </c>
      <c r="C67" s="28">
        <v>2175</v>
      </c>
      <c r="D67" s="31" t="s">
        <v>102</v>
      </c>
      <c r="E67" s="30" t="s">
        <v>59</v>
      </c>
      <c r="F67" s="402">
        <v>34.500502512562818</v>
      </c>
      <c r="G67" s="54"/>
    </row>
    <row r="68" spans="2:7">
      <c r="B68" s="184">
        <f t="shared" si="0"/>
        <v>64</v>
      </c>
      <c r="C68" s="28">
        <v>2176</v>
      </c>
      <c r="D68" s="31" t="s">
        <v>103</v>
      </c>
      <c r="E68" s="30" t="s">
        <v>59</v>
      </c>
      <c r="F68" s="402">
        <v>44.856281407035176</v>
      </c>
      <c r="G68" s="54"/>
    </row>
    <row r="69" spans="2:7">
      <c r="B69" s="184">
        <f t="shared" si="0"/>
        <v>65</v>
      </c>
      <c r="C69" s="28">
        <v>2177</v>
      </c>
      <c r="D69" s="31" t="s">
        <v>317</v>
      </c>
      <c r="E69" s="30" t="s">
        <v>59</v>
      </c>
      <c r="F69" s="402">
        <v>21.386934673366834</v>
      </c>
      <c r="G69" s="54"/>
    </row>
    <row r="70" spans="2:7">
      <c r="B70" s="184">
        <f t="shared" si="0"/>
        <v>66</v>
      </c>
      <c r="C70" s="28">
        <v>2186</v>
      </c>
      <c r="D70" s="31" t="s">
        <v>318</v>
      </c>
      <c r="E70" s="30" t="s">
        <v>59</v>
      </c>
      <c r="F70" s="402">
        <v>31.17989949748744</v>
      </c>
      <c r="G70" s="51"/>
    </row>
    <row r="71" spans="2:7">
      <c r="B71" s="184">
        <f t="shared" si="0"/>
        <v>67</v>
      </c>
      <c r="C71" s="28">
        <v>2187</v>
      </c>
      <c r="D71" s="31" t="s">
        <v>104</v>
      </c>
      <c r="E71" s="30" t="s">
        <v>59</v>
      </c>
      <c r="F71" s="27">
        <v>40.41005025125628</v>
      </c>
      <c r="G71" s="51"/>
    </row>
    <row r="72" spans="2:7">
      <c r="B72" s="184">
        <f t="shared" ref="B72:B135" si="1">B71+1</f>
        <v>68</v>
      </c>
      <c r="C72" s="482">
        <v>2190</v>
      </c>
      <c r="D72" s="464" t="s">
        <v>1670</v>
      </c>
      <c r="E72" s="482" t="s">
        <v>59</v>
      </c>
      <c r="F72" s="465">
        <v>57.35</v>
      </c>
      <c r="G72" s="51"/>
    </row>
    <row r="73" spans="2:7">
      <c r="B73" s="184">
        <f t="shared" si="1"/>
        <v>69</v>
      </c>
      <c r="C73" s="28">
        <v>2191</v>
      </c>
      <c r="D73" s="29" t="s">
        <v>731</v>
      </c>
      <c r="E73" s="28" t="s">
        <v>732</v>
      </c>
      <c r="F73" s="27">
        <v>33.65</v>
      </c>
      <c r="G73" s="51"/>
    </row>
    <row r="74" spans="2:7">
      <c r="B74" s="184">
        <f t="shared" si="1"/>
        <v>70</v>
      </c>
      <c r="C74" s="28">
        <v>2203</v>
      </c>
      <c r="D74" s="29" t="s">
        <v>733</v>
      </c>
      <c r="E74" s="28" t="s">
        <v>59</v>
      </c>
      <c r="F74" s="27">
        <v>4.34</v>
      </c>
      <c r="G74" s="51"/>
    </row>
    <row r="75" spans="2:7">
      <c r="B75" s="184">
        <f t="shared" si="1"/>
        <v>71</v>
      </c>
      <c r="C75" s="28">
        <v>2205</v>
      </c>
      <c r="D75" s="29" t="s">
        <v>734</v>
      </c>
      <c r="E75" s="28" t="s">
        <v>59</v>
      </c>
      <c r="F75" s="27">
        <v>0.99</v>
      </c>
      <c r="G75" s="51"/>
    </row>
    <row r="76" spans="2:7">
      <c r="B76" s="184">
        <f t="shared" si="1"/>
        <v>72</v>
      </c>
      <c r="C76" s="28">
        <v>2206</v>
      </c>
      <c r="D76" s="29" t="s">
        <v>735</v>
      </c>
      <c r="E76" s="28" t="s">
        <v>59</v>
      </c>
      <c r="F76" s="27">
        <v>1.24</v>
      </c>
      <c r="G76" s="51"/>
    </row>
    <row r="77" spans="2:7">
      <c r="B77" s="184">
        <f t="shared" si="1"/>
        <v>73</v>
      </c>
      <c r="C77" s="28">
        <v>2207</v>
      </c>
      <c r="D77" s="29" t="s">
        <v>736</v>
      </c>
      <c r="E77" s="28" t="s">
        <v>59</v>
      </c>
      <c r="F77" s="27">
        <v>1.81</v>
      </c>
      <c r="G77" s="51"/>
    </row>
    <row r="78" spans="2:7">
      <c r="B78" s="184">
        <f t="shared" si="1"/>
        <v>74</v>
      </c>
      <c r="C78" s="28">
        <v>2209</v>
      </c>
      <c r="D78" s="29" t="s">
        <v>737</v>
      </c>
      <c r="E78" s="28" t="s">
        <v>59</v>
      </c>
      <c r="F78" s="27">
        <v>2.0299999999999998</v>
      </c>
      <c r="G78" s="51"/>
    </row>
    <row r="79" spans="2:7">
      <c r="B79" s="184">
        <f t="shared" si="1"/>
        <v>75</v>
      </c>
      <c r="C79" s="28">
        <v>2210</v>
      </c>
      <c r="D79" s="29" t="s">
        <v>738</v>
      </c>
      <c r="E79" s="28" t="s">
        <v>59</v>
      </c>
      <c r="F79" s="27">
        <v>2.71</v>
      </c>
      <c r="G79" s="51"/>
    </row>
    <row r="80" spans="2:7">
      <c r="B80" s="184">
        <f t="shared" si="1"/>
        <v>76</v>
      </c>
      <c r="C80" s="28">
        <v>2222</v>
      </c>
      <c r="D80" s="29" t="s">
        <v>739</v>
      </c>
      <c r="E80" s="28" t="s">
        <v>59</v>
      </c>
      <c r="F80" s="27">
        <v>15.14</v>
      </c>
      <c r="G80" s="51"/>
    </row>
    <row r="81" spans="2:7" ht="13.8" thickBot="1">
      <c r="B81" s="184">
        <f t="shared" si="1"/>
        <v>77</v>
      </c>
      <c r="C81" s="28">
        <v>2224</v>
      </c>
      <c r="D81" s="29" t="s">
        <v>876</v>
      </c>
      <c r="E81" s="28" t="s">
        <v>59</v>
      </c>
      <c r="F81" s="27">
        <v>8.41</v>
      </c>
      <c r="G81" s="51"/>
    </row>
    <row r="82" spans="2:7" ht="13.8" thickBot="1">
      <c r="B82" s="184">
        <f t="shared" si="1"/>
        <v>78</v>
      </c>
      <c r="C82" s="98" t="s">
        <v>1312</v>
      </c>
      <c r="D82" s="96"/>
      <c r="E82" s="96"/>
      <c r="F82" s="97"/>
      <c r="G82" s="4"/>
    </row>
    <row r="83" spans="2:7">
      <c r="B83" s="184">
        <f t="shared" si="1"/>
        <v>79</v>
      </c>
      <c r="C83" s="39">
        <v>3005</v>
      </c>
      <c r="D83" s="25" t="s">
        <v>1313</v>
      </c>
      <c r="E83" s="25" t="s">
        <v>994</v>
      </c>
      <c r="F83" s="55">
        <v>7.86</v>
      </c>
      <c r="G83" s="4"/>
    </row>
    <row r="84" spans="2:7">
      <c r="B84" s="184">
        <f t="shared" si="1"/>
        <v>80</v>
      </c>
      <c r="C84" s="40">
        <v>3006</v>
      </c>
      <c r="D84" s="29" t="s">
        <v>1314</v>
      </c>
      <c r="E84" s="29" t="s">
        <v>994</v>
      </c>
      <c r="F84" s="55">
        <v>8.5399999999999991</v>
      </c>
      <c r="G84" s="4"/>
    </row>
    <row r="85" spans="2:7">
      <c r="B85" s="184">
        <f t="shared" si="1"/>
        <v>81</v>
      </c>
      <c r="C85" s="39">
        <v>3007</v>
      </c>
      <c r="D85" s="25" t="s">
        <v>1315</v>
      </c>
      <c r="E85" s="25" t="s">
        <v>994</v>
      </c>
      <c r="F85" s="55">
        <v>12.58</v>
      </c>
      <c r="G85" s="4"/>
    </row>
    <row r="86" spans="2:7">
      <c r="B86" s="184">
        <f t="shared" si="1"/>
        <v>82</v>
      </c>
      <c r="C86" s="40">
        <v>3008</v>
      </c>
      <c r="D86" s="29" t="s">
        <v>1317</v>
      </c>
      <c r="E86" s="29" t="s">
        <v>994</v>
      </c>
      <c r="F86" s="27">
        <v>11.89</v>
      </c>
    </row>
    <row r="87" spans="2:7">
      <c r="B87" s="184">
        <f t="shared" si="1"/>
        <v>83</v>
      </c>
      <c r="C87" s="39">
        <v>3009</v>
      </c>
      <c r="D87" s="25" t="s">
        <v>1318</v>
      </c>
      <c r="E87" s="25" t="s">
        <v>994</v>
      </c>
      <c r="F87" s="27">
        <v>7.59</v>
      </c>
    </row>
    <row r="88" spans="2:7">
      <c r="B88" s="184">
        <f t="shared" si="1"/>
        <v>84</v>
      </c>
      <c r="C88" s="30">
        <v>3010</v>
      </c>
      <c r="D88" s="29" t="s">
        <v>620</v>
      </c>
      <c r="E88" s="29" t="s">
        <v>994</v>
      </c>
      <c r="F88" s="27">
        <v>10.28</v>
      </c>
    </row>
    <row r="89" spans="2:7">
      <c r="B89" s="184">
        <f t="shared" si="1"/>
        <v>85</v>
      </c>
      <c r="C89" s="24">
        <v>3011</v>
      </c>
      <c r="D89" s="25" t="s">
        <v>621</v>
      </c>
      <c r="E89" s="25" t="s">
        <v>994</v>
      </c>
      <c r="F89" s="27">
        <v>14.98</v>
      </c>
    </row>
    <row r="90" spans="2:7">
      <c r="B90" s="184">
        <f t="shared" si="1"/>
        <v>86</v>
      </c>
      <c r="C90" s="28">
        <v>3012</v>
      </c>
      <c r="D90" s="29" t="s">
        <v>622</v>
      </c>
      <c r="E90" s="29" t="s">
        <v>994</v>
      </c>
      <c r="F90" s="27">
        <v>55.98</v>
      </c>
    </row>
    <row r="91" spans="2:7">
      <c r="B91" s="184">
        <f t="shared" si="1"/>
        <v>87</v>
      </c>
      <c r="C91" s="24">
        <v>3013</v>
      </c>
      <c r="D91" s="25" t="s">
        <v>214</v>
      </c>
      <c r="E91" s="25" t="s">
        <v>994</v>
      </c>
      <c r="F91" s="27">
        <v>69.540000000000006</v>
      </c>
    </row>
    <row r="92" spans="2:7">
      <c r="B92" s="184">
        <f t="shared" si="1"/>
        <v>88</v>
      </c>
      <c r="C92" s="28">
        <v>3014</v>
      </c>
      <c r="D92" s="29" t="s">
        <v>215</v>
      </c>
      <c r="E92" s="29" t="s">
        <v>994</v>
      </c>
      <c r="F92" s="27">
        <v>40.21</v>
      </c>
    </row>
    <row r="93" spans="2:7">
      <c r="B93" s="184">
        <f t="shared" si="1"/>
        <v>89</v>
      </c>
      <c r="C93" s="24">
        <v>3015</v>
      </c>
      <c r="D93" s="25" t="s">
        <v>1136</v>
      </c>
      <c r="E93" s="25" t="s">
        <v>994</v>
      </c>
      <c r="F93" s="27">
        <v>48.5</v>
      </c>
    </row>
    <row r="94" spans="2:7">
      <c r="B94" s="184">
        <f t="shared" si="1"/>
        <v>90</v>
      </c>
      <c r="C94" s="28">
        <v>3016</v>
      </c>
      <c r="D94" s="233" t="s">
        <v>1137</v>
      </c>
      <c r="E94" s="233" t="s">
        <v>994</v>
      </c>
      <c r="F94" s="232">
        <v>59.92</v>
      </c>
      <c r="G94">
        <f>1.4*1.2*60</f>
        <v>100.8</v>
      </c>
    </row>
    <row r="95" spans="2:7">
      <c r="B95" s="184">
        <f t="shared" si="1"/>
        <v>91</v>
      </c>
      <c r="C95" s="24">
        <v>3017</v>
      </c>
      <c r="D95" s="25" t="s">
        <v>1138</v>
      </c>
      <c r="E95" s="25" t="s">
        <v>994</v>
      </c>
      <c r="F95" s="27">
        <v>48.12</v>
      </c>
    </row>
    <row r="96" spans="2:7">
      <c r="B96" s="184">
        <f t="shared" si="1"/>
        <v>92</v>
      </c>
      <c r="C96" s="28">
        <v>3018</v>
      </c>
      <c r="D96" s="29" t="s">
        <v>1139</v>
      </c>
      <c r="E96" s="29" t="s">
        <v>994</v>
      </c>
      <c r="F96" s="27">
        <v>38.450000000000003</v>
      </c>
    </row>
    <row r="97" spans="2:6">
      <c r="B97" s="184">
        <f t="shared" si="1"/>
        <v>93</v>
      </c>
      <c r="C97" s="24">
        <v>3019</v>
      </c>
      <c r="D97" s="25" t="s">
        <v>1140</v>
      </c>
      <c r="E97" s="25" t="s">
        <v>991</v>
      </c>
      <c r="F97" s="27">
        <v>2.1</v>
      </c>
    </row>
    <row r="98" spans="2:6">
      <c r="B98" s="184">
        <f t="shared" si="1"/>
        <v>94</v>
      </c>
      <c r="C98" s="28">
        <v>3020</v>
      </c>
      <c r="D98" s="29" t="s">
        <v>1141</v>
      </c>
      <c r="E98" s="29" t="s">
        <v>991</v>
      </c>
      <c r="F98" s="27">
        <v>1.9468800000000002</v>
      </c>
    </row>
    <row r="99" spans="2:6">
      <c r="B99" s="184">
        <f t="shared" si="1"/>
        <v>95</v>
      </c>
      <c r="C99" s="24">
        <v>3021</v>
      </c>
      <c r="D99" s="25" t="s">
        <v>1142</v>
      </c>
      <c r="E99" s="25" t="s">
        <v>991</v>
      </c>
      <c r="F99" s="27">
        <v>0.627328</v>
      </c>
    </row>
    <row r="100" spans="2:6">
      <c r="B100" s="184">
        <f t="shared" si="1"/>
        <v>96</v>
      </c>
      <c r="C100" s="28">
        <v>3022</v>
      </c>
      <c r="D100" s="464" t="s">
        <v>1143</v>
      </c>
      <c r="E100" s="464" t="s">
        <v>994</v>
      </c>
      <c r="F100" s="465">
        <v>9.5180799999999994</v>
      </c>
    </row>
    <row r="101" spans="2:6">
      <c r="B101" s="184">
        <f t="shared" si="1"/>
        <v>97</v>
      </c>
      <c r="C101" s="24">
        <v>3023</v>
      </c>
      <c r="D101" s="25" t="s">
        <v>1144</v>
      </c>
      <c r="E101" s="25" t="s">
        <v>59</v>
      </c>
      <c r="F101" s="27">
        <v>1.8720000000000001</v>
      </c>
    </row>
    <row r="102" spans="2:6">
      <c r="B102" s="184">
        <f t="shared" si="1"/>
        <v>98</v>
      </c>
      <c r="C102" s="28">
        <v>3024</v>
      </c>
      <c r="D102" s="29" t="s">
        <v>1145</v>
      </c>
      <c r="E102" s="29" t="s">
        <v>59</v>
      </c>
      <c r="F102" s="27">
        <v>0.02</v>
      </c>
    </row>
    <row r="103" spans="2:6">
      <c r="B103" s="184">
        <f t="shared" si="1"/>
        <v>99</v>
      </c>
      <c r="C103" s="41" t="s">
        <v>1146</v>
      </c>
      <c r="D103" s="42"/>
      <c r="E103" s="42"/>
      <c r="F103" s="43"/>
    </row>
    <row r="104" spans="2:6">
      <c r="B104" s="184">
        <f t="shared" si="1"/>
        <v>100</v>
      </c>
      <c r="C104" s="28">
        <v>3025</v>
      </c>
      <c r="D104" s="31" t="s">
        <v>1147</v>
      </c>
      <c r="E104" s="29" t="s">
        <v>59</v>
      </c>
      <c r="F104" s="27">
        <v>8.83</v>
      </c>
    </row>
    <row r="105" spans="2:6">
      <c r="B105" s="184">
        <f t="shared" si="1"/>
        <v>101</v>
      </c>
      <c r="C105" s="24">
        <v>3026</v>
      </c>
      <c r="D105" s="44" t="s">
        <v>1148</v>
      </c>
      <c r="E105" s="25" t="s">
        <v>59</v>
      </c>
      <c r="F105" s="27">
        <v>10.49</v>
      </c>
    </row>
    <row r="106" spans="2:6">
      <c r="B106" s="184">
        <f t="shared" si="1"/>
        <v>102</v>
      </c>
      <c r="C106" s="28">
        <v>3027</v>
      </c>
      <c r="D106" s="31" t="s">
        <v>1149</v>
      </c>
      <c r="E106" s="29" t="s">
        <v>59</v>
      </c>
      <c r="F106" s="27">
        <v>7</v>
      </c>
    </row>
    <row r="107" spans="2:6">
      <c r="B107" s="184">
        <f t="shared" si="1"/>
        <v>103</v>
      </c>
      <c r="C107" s="24">
        <v>3028</v>
      </c>
      <c r="D107" s="44" t="s">
        <v>1150</v>
      </c>
      <c r="E107" s="25" t="s">
        <v>59</v>
      </c>
      <c r="F107" s="27">
        <v>12.21</v>
      </c>
    </row>
    <row r="108" spans="2:6">
      <c r="B108" s="184">
        <f t="shared" si="1"/>
        <v>104</v>
      </c>
      <c r="C108" s="28">
        <v>3029</v>
      </c>
      <c r="D108" s="31" t="s">
        <v>1151</v>
      </c>
      <c r="E108" s="29" t="s">
        <v>59</v>
      </c>
      <c r="F108" s="27">
        <v>11.58</v>
      </c>
    </row>
    <row r="109" spans="2:6">
      <c r="B109" s="184">
        <f t="shared" si="1"/>
        <v>105</v>
      </c>
      <c r="C109" s="24">
        <v>3030</v>
      </c>
      <c r="D109" s="44" t="s">
        <v>1152</v>
      </c>
      <c r="E109" s="25" t="s">
        <v>59</v>
      </c>
      <c r="F109" s="27">
        <v>11.47</v>
      </c>
    </row>
    <row r="110" spans="2:6">
      <c r="B110" s="184">
        <f t="shared" si="1"/>
        <v>106</v>
      </c>
      <c r="C110" s="28">
        <v>3031</v>
      </c>
      <c r="D110" s="31" t="s">
        <v>1153</v>
      </c>
      <c r="E110" s="29" t="s">
        <v>59</v>
      </c>
      <c r="F110" s="27">
        <v>11.81</v>
      </c>
    </row>
    <row r="111" spans="2:6">
      <c r="B111" s="184">
        <f t="shared" si="1"/>
        <v>107</v>
      </c>
      <c r="C111" s="24">
        <v>3032</v>
      </c>
      <c r="D111" s="44" t="s">
        <v>1154</v>
      </c>
      <c r="E111" s="25" t="s">
        <v>59</v>
      </c>
      <c r="F111" s="27">
        <v>11.81</v>
      </c>
    </row>
    <row r="112" spans="2:6">
      <c r="B112" s="184">
        <f t="shared" si="1"/>
        <v>108</v>
      </c>
      <c r="C112" s="28">
        <v>3033</v>
      </c>
      <c r="D112" s="31" t="s">
        <v>1165</v>
      </c>
      <c r="E112" s="29" t="s">
        <v>59</v>
      </c>
      <c r="F112" s="27">
        <v>7.34</v>
      </c>
    </row>
    <row r="113" spans="2:6">
      <c r="B113" s="184">
        <f t="shared" si="1"/>
        <v>109</v>
      </c>
      <c r="C113" s="24">
        <v>3034</v>
      </c>
      <c r="D113" s="44" t="s">
        <v>1166</v>
      </c>
      <c r="E113" s="25" t="s">
        <v>59</v>
      </c>
      <c r="F113" s="27">
        <v>10.44</v>
      </c>
    </row>
    <row r="114" spans="2:6">
      <c r="B114" s="184">
        <f t="shared" si="1"/>
        <v>110</v>
      </c>
      <c r="C114" s="28">
        <v>3035</v>
      </c>
      <c r="D114" s="31" t="s">
        <v>826</v>
      </c>
      <c r="E114" s="29" t="s">
        <v>59</v>
      </c>
      <c r="F114" s="27">
        <v>12.33</v>
      </c>
    </row>
    <row r="115" spans="2:6">
      <c r="B115" s="184">
        <f t="shared" si="1"/>
        <v>111</v>
      </c>
      <c r="C115" s="24">
        <v>3036</v>
      </c>
      <c r="D115" s="44" t="s">
        <v>827</v>
      </c>
      <c r="E115" s="25" t="s">
        <v>59</v>
      </c>
      <c r="F115" s="27">
        <v>11.12</v>
      </c>
    </row>
    <row r="116" spans="2:6">
      <c r="B116" s="184">
        <f t="shared" si="1"/>
        <v>112</v>
      </c>
      <c r="C116" s="28">
        <v>3037</v>
      </c>
      <c r="D116" s="31" t="s">
        <v>828</v>
      </c>
      <c r="E116" s="29" t="s">
        <v>59</v>
      </c>
      <c r="F116" s="27">
        <v>5.28</v>
      </c>
    </row>
    <row r="117" spans="2:6">
      <c r="B117" s="184">
        <f t="shared" si="1"/>
        <v>113</v>
      </c>
      <c r="C117" s="45" t="s">
        <v>829</v>
      </c>
      <c r="D117" s="42"/>
      <c r="E117" s="42"/>
      <c r="F117" s="43"/>
    </row>
    <row r="118" spans="2:6">
      <c r="B118" s="184">
        <f t="shared" si="1"/>
        <v>114</v>
      </c>
      <c r="C118" s="28">
        <v>3040</v>
      </c>
      <c r="D118" s="31" t="s">
        <v>830</v>
      </c>
      <c r="E118" s="29" t="s">
        <v>59</v>
      </c>
      <c r="F118" s="27">
        <v>11.81</v>
      </c>
    </row>
    <row r="119" spans="2:6">
      <c r="B119" s="184">
        <f t="shared" si="1"/>
        <v>115</v>
      </c>
      <c r="C119" s="24">
        <v>3041</v>
      </c>
      <c r="D119" s="44" t="s">
        <v>831</v>
      </c>
      <c r="E119" s="25" t="s">
        <v>59</v>
      </c>
      <c r="F119" s="27">
        <v>10.039999999999999</v>
      </c>
    </row>
    <row r="120" spans="2:6">
      <c r="B120" s="184">
        <f t="shared" si="1"/>
        <v>116</v>
      </c>
      <c r="C120" s="28">
        <v>3042</v>
      </c>
      <c r="D120" s="31" t="s">
        <v>832</v>
      </c>
      <c r="E120" s="29" t="s">
        <v>59</v>
      </c>
      <c r="F120" s="27">
        <v>11.01</v>
      </c>
    </row>
    <row r="121" spans="2:6">
      <c r="B121" s="184">
        <f t="shared" si="1"/>
        <v>117</v>
      </c>
      <c r="C121" s="24">
        <v>3043</v>
      </c>
      <c r="D121" s="44" t="s">
        <v>833</v>
      </c>
      <c r="E121" s="25" t="s">
        <v>59</v>
      </c>
      <c r="F121" s="27">
        <v>12.33</v>
      </c>
    </row>
    <row r="122" spans="2:6">
      <c r="B122" s="184">
        <f t="shared" si="1"/>
        <v>118</v>
      </c>
      <c r="C122" s="45" t="s">
        <v>834</v>
      </c>
      <c r="D122" s="42"/>
      <c r="E122" s="42"/>
      <c r="F122" s="43"/>
    </row>
    <row r="123" spans="2:6">
      <c r="B123" s="184">
        <f t="shared" si="1"/>
        <v>119</v>
      </c>
      <c r="C123" s="24">
        <v>3045</v>
      </c>
      <c r="D123" s="44" t="s">
        <v>835</v>
      </c>
      <c r="E123" s="25" t="s">
        <v>59</v>
      </c>
      <c r="F123" s="27">
        <v>6.25</v>
      </c>
    </row>
    <row r="124" spans="2:6">
      <c r="B124" s="184">
        <f t="shared" si="1"/>
        <v>120</v>
      </c>
      <c r="C124" s="28">
        <v>3046</v>
      </c>
      <c r="D124" s="31" t="s">
        <v>674</v>
      </c>
      <c r="E124" s="29" t="s">
        <v>59</v>
      </c>
      <c r="F124" s="27">
        <v>13.88</v>
      </c>
    </row>
    <row r="125" spans="2:6">
      <c r="B125" s="184">
        <f t="shared" si="1"/>
        <v>121</v>
      </c>
      <c r="C125" s="24">
        <v>3047</v>
      </c>
      <c r="D125" s="44" t="s">
        <v>675</v>
      </c>
      <c r="E125" s="25" t="s">
        <v>59</v>
      </c>
      <c r="F125" s="27">
        <v>11.53</v>
      </c>
    </row>
    <row r="126" spans="2:6">
      <c r="B126" s="184">
        <f t="shared" si="1"/>
        <v>122</v>
      </c>
      <c r="C126" s="28">
        <v>3048</v>
      </c>
      <c r="D126" s="31" t="s">
        <v>833</v>
      </c>
      <c r="E126" s="29" t="s">
        <v>59</v>
      </c>
      <c r="F126" s="27">
        <v>14.16</v>
      </c>
    </row>
    <row r="127" spans="2:6">
      <c r="B127" s="184">
        <f t="shared" si="1"/>
        <v>123</v>
      </c>
      <c r="C127" s="24">
        <v>3049</v>
      </c>
      <c r="D127" s="44" t="s">
        <v>676</v>
      </c>
      <c r="E127" s="25" t="s">
        <v>59</v>
      </c>
      <c r="F127" s="27">
        <v>16.34</v>
      </c>
    </row>
    <row r="128" spans="2:6">
      <c r="B128" s="184">
        <f t="shared" si="1"/>
        <v>124</v>
      </c>
      <c r="C128" s="28">
        <v>3050</v>
      </c>
      <c r="D128" s="31" t="s">
        <v>830</v>
      </c>
      <c r="E128" s="29" t="s">
        <v>59</v>
      </c>
      <c r="F128" s="27">
        <v>15.2</v>
      </c>
    </row>
    <row r="129" spans="2:6">
      <c r="B129" s="184">
        <f t="shared" si="1"/>
        <v>125</v>
      </c>
      <c r="C129" s="45" t="s">
        <v>677</v>
      </c>
      <c r="D129" s="42"/>
      <c r="E129" s="42"/>
      <c r="F129" s="43"/>
    </row>
    <row r="130" spans="2:6">
      <c r="B130" s="184">
        <f t="shared" si="1"/>
        <v>126</v>
      </c>
      <c r="C130" s="28">
        <v>3055</v>
      </c>
      <c r="D130" s="31" t="s">
        <v>678</v>
      </c>
      <c r="E130" s="29" t="s">
        <v>59</v>
      </c>
      <c r="F130" s="27">
        <v>2.7</v>
      </c>
    </row>
    <row r="131" spans="2:6">
      <c r="B131" s="184">
        <f t="shared" si="1"/>
        <v>127</v>
      </c>
      <c r="C131" s="24">
        <v>3056</v>
      </c>
      <c r="D131" s="44" t="s">
        <v>679</v>
      </c>
      <c r="E131" s="25" t="s">
        <v>59</v>
      </c>
      <c r="F131" s="27">
        <v>5.0999999999999996</v>
      </c>
    </row>
    <row r="132" spans="2:6">
      <c r="B132" s="184">
        <f t="shared" si="1"/>
        <v>128</v>
      </c>
      <c r="C132" s="28">
        <v>3057</v>
      </c>
      <c r="D132" s="31" t="s">
        <v>680</v>
      </c>
      <c r="E132" s="29" t="s">
        <v>59</v>
      </c>
      <c r="F132" s="27">
        <v>10.09</v>
      </c>
    </row>
    <row r="133" spans="2:6">
      <c r="B133" s="184">
        <f t="shared" si="1"/>
        <v>129</v>
      </c>
      <c r="C133" s="24">
        <v>3058</v>
      </c>
      <c r="D133" s="44" t="s">
        <v>681</v>
      </c>
      <c r="E133" s="25" t="s">
        <v>59</v>
      </c>
      <c r="F133" s="27">
        <v>1.84</v>
      </c>
    </row>
    <row r="134" spans="2:6">
      <c r="B134" s="184">
        <f t="shared" si="1"/>
        <v>130</v>
      </c>
      <c r="C134" s="28">
        <v>3059</v>
      </c>
      <c r="D134" s="31" t="s">
        <v>682</v>
      </c>
      <c r="E134" s="29" t="s">
        <v>59</v>
      </c>
      <c r="F134" s="27">
        <v>13.71</v>
      </c>
    </row>
    <row r="135" spans="2:6">
      <c r="B135" s="184">
        <f t="shared" si="1"/>
        <v>131</v>
      </c>
      <c r="C135" s="28">
        <v>3060</v>
      </c>
      <c r="D135" s="31" t="s">
        <v>683</v>
      </c>
      <c r="E135" s="29" t="s">
        <v>59</v>
      </c>
      <c r="F135" s="27">
        <v>10.09</v>
      </c>
    </row>
    <row r="136" spans="2:6">
      <c r="B136" s="184">
        <f t="shared" ref="B136:B199" si="2">B135+1</f>
        <v>132</v>
      </c>
      <c r="C136" s="28">
        <v>3061</v>
      </c>
      <c r="D136" s="31" t="s">
        <v>1575</v>
      </c>
      <c r="E136" s="29" t="s">
        <v>59</v>
      </c>
      <c r="F136" s="27">
        <v>2.4700000000000002</v>
      </c>
    </row>
    <row r="137" spans="2:6">
      <c r="B137" s="184">
        <f t="shared" si="2"/>
        <v>133</v>
      </c>
      <c r="C137" s="45" t="s">
        <v>1576</v>
      </c>
      <c r="D137" s="42"/>
      <c r="E137" s="42"/>
      <c r="F137" s="43"/>
    </row>
    <row r="138" spans="2:6">
      <c r="B138" s="184">
        <f t="shared" si="2"/>
        <v>134</v>
      </c>
      <c r="C138" s="28">
        <v>3065</v>
      </c>
      <c r="D138" s="31" t="s">
        <v>1473</v>
      </c>
      <c r="E138" s="29" t="s">
        <v>59</v>
      </c>
      <c r="F138" s="27">
        <v>3.78</v>
      </c>
    </row>
    <row r="139" spans="2:6">
      <c r="B139" s="184">
        <f t="shared" si="2"/>
        <v>135</v>
      </c>
      <c r="C139" s="28">
        <v>3066</v>
      </c>
      <c r="D139" s="31" t="s">
        <v>1474</v>
      </c>
      <c r="E139" s="29" t="s">
        <v>59</v>
      </c>
      <c r="F139" s="27">
        <v>5.96</v>
      </c>
    </row>
    <row r="140" spans="2:6">
      <c r="B140" s="184">
        <f t="shared" si="2"/>
        <v>136</v>
      </c>
      <c r="C140" s="28">
        <v>3068</v>
      </c>
      <c r="D140" s="31" t="s">
        <v>423</v>
      </c>
      <c r="E140" s="29" t="s">
        <v>59</v>
      </c>
      <c r="F140" s="27">
        <v>8.43</v>
      </c>
    </row>
    <row r="141" spans="2:6">
      <c r="B141" s="184">
        <f t="shared" si="2"/>
        <v>137</v>
      </c>
      <c r="C141" s="28">
        <v>3069</v>
      </c>
      <c r="D141" s="31" t="s">
        <v>424</v>
      </c>
      <c r="E141" s="29" t="s">
        <v>59</v>
      </c>
      <c r="F141" s="27">
        <v>7.57</v>
      </c>
    </row>
    <row r="142" spans="2:6">
      <c r="B142" s="184">
        <f t="shared" si="2"/>
        <v>138</v>
      </c>
      <c r="C142" s="28">
        <v>3070</v>
      </c>
      <c r="D142" s="31" t="s">
        <v>425</v>
      </c>
      <c r="E142" s="29" t="s">
        <v>59</v>
      </c>
      <c r="F142" s="27">
        <v>7.58</v>
      </c>
    </row>
    <row r="143" spans="2:6">
      <c r="B143" s="184">
        <f t="shared" si="2"/>
        <v>139</v>
      </c>
      <c r="C143" s="28">
        <v>3071</v>
      </c>
      <c r="D143" s="31" t="s">
        <v>426</v>
      </c>
      <c r="E143" s="29" t="s">
        <v>59</v>
      </c>
      <c r="F143" s="27">
        <v>6.98</v>
      </c>
    </row>
    <row r="144" spans="2:6">
      <c r="B144" s="184">
        <f t="shared" si="2"/>
        <v>140</v>
      </c>
      <c r="C144" s="28">
        <v>3072</v>
      </c>
      <c r="D144" s="31" t="s">
        <v>484</v>
      </c>
      <c r="E144" s="29" t="s">
        <v>59</v>
      </c>
      <c r="F144" s="27">
        <v>10.44</v>
      </c>
    </row>
    <row r="145" spans="2:6">
      <c r="B145" s="184">
        <f t="shared" si="2"/>
        <v>141</v>
      </c>
      <c r="C145" s="28">
        <v>3073</v>
      </c>
      <c r="D145" s="31" t="s">
        <v>485</v>
      </c>
      <c r="E145" s="29" t="s">
        <v>59</v>
      </c>
      <c r="F145" s="27">
        <v>11.01</v>
      </c>
    </row>
    <row r="146" spans="2:6">
      <c r="B146" s="184">
        <f t="shared" si="2"/>
        <v>142</v>
      </c>
      <c r="C146" s="28">
        <v>3074</v>
      </c>
      <c r="D146" s="31" t="s">
        <v>486</v>
      </c>
      <c r="E146" s="29" t="s">
        <v>59</v>
      </c>
      <c r="F146" s="27">
        <v>4.59</v>
      </c>
    </row>
    <row r="147" spans="2:6">
      <c r="B147" s="184">
        <f t="shared" si="2"/>
        <v>143</v>
      </c>
      <c r="C147" s="45" t="s">
        <v>959</v>
      </c>
      <c r="D147" s="42"/>
      <c r="E147" s="42"/>
      <c r="F147" s="43"/>
    </row>
    <row r="148" spans="2:6">
      <c r="B148" s="184">
        <f t="shared" si="2"/>
        <v>144</v>
      </c>
      <c r="C148" s="28">
        <v>3075</v>
      </c>
      <c r="D148" s="31" t="s">
        <v>182</v>
      </c>
      <c r="E148" s="29" t="s">
        <v>59</v>
      </c>
      <c r="F148" s="27">
        <v>20.36</v>
      </c>
    </row>
    <row r="149" spans="2:6">
      <c r="B149" s="184">
        <f t="shared" si="2"/>
        <v>145</v>
      </c>
      <c r="C149" s="28">
        <v>3076</v>
      </c>
      <c r="D149" s="31" t="s">
        <v>183</v>
      </c>
      <c r="E149" s="29" t="s">
        <v>59</v>
      </c>
      <c r="F149" s="27">
        <v>6.19</v>
      </c>
    </row>
    <row r="150" spans="2:6">
      <c r="B150" s="184">
        <f t="shared" si="2"/>
        <v>146</v>
      </c>
      <c r="C150" s="28">
        <v>3077</v>
      </c>
      <c r="D150" s="31" t="s">
        <v>1216</v>
      </c>
      <c r="E150" s="29" t="s">
        <v>59</v>
      </c>
      <c r="F150" s="27">
        <v>17.32</v>
      </c>
    </row>
    <row r="151" spans="2:6">
      <c r="B151" s="184">
        <f t="shared" si="2"/>
        <v>147</v>
      </c>
      <c r="C151" s="28">
        <v>3078</v>
      </c>
      <c r="D151" s="31" t="s">
        <v>1217</v>
      </c>
      <c r="E151" s="29" t="s">
        <v>59</v>
      </c>
      <c r="F151" s="27">
        <v>11.07</v>
      </c>
    </row>
    <row r="152" spans="2:6">
      <c r="B152" s="184">
        <f t="shared" si="2"/>
        <v>148</v>
      </c>
      <c r="C152" s="45" t="s">
        <v>1218</v>
      </c>
      <c r="D152" s="42"/>
      <c r="E152" s="42"/>
      <c r="F152" s="43"/>
    </row>
    <row r="153" spans="2:6">
      <c r="B153" s="184">
        <f t="shared" si="2"/>
        <v>149</v>
      </c>
      <c r="C153" s="28">
        <v>3080</v>
      </c>
      <c r="D153" s="31" t="s">
        <v>86</v>
      </c>
      <c r="E153" s="29" t="s">
        <v>59</v>
      </c>
      <c r="F153" s="27">
        <v>27.98</v>
      </c>
    </row>
    <row r="154" spans="2:6">
      <c r="B154" s="184">
        <f t="shared" si="2"/>
        <v>150</v>
      </c>
      <c r="C154" s="28">
        <v>3081</v>
      </c>
      <c r="D154" s="31" t="s">
        <v>87</v>
      </c>
      <c r="E154" s="29" t="s">
        <v>59</v>
      </c>
      <c r="F154" s="27">
        <v>21.33</v>
      </c>
    </row>
    <row r="155" spans="2:6">
      <c r="B155" s="184">
        <f t="shared" si="2"/>
        <v>151</v>
      </c>
      <c r="C155" s="28">
        <v>3082</v>
      </c>
      <c r="D155" s="31" t="s">
        <v>1156</v>
      </c>
      <c r="E155" s="29" t="s">
        <v>59</v>
      </c>
      <c r="F155" s="27">
        <v>21.68</v>
      </c>
    </row>
    <row r="156" spans="2:6">
      <c r="B156" s="184">
        <f t="shared" si="2"/>
        <v>152</v>
      </c>
      <c r="C156" s="28">
        <v>3083</v>
      </c>
      <c r="D156" s="31" t="s">
        <v>1157</v>
      </c>
      <c r="E156" s="29" t="s">
        <v>59</v>
      </c>
      <c r="F156" s="27">
        <v>22.94</v>
      </c>
    </row>
    <row r="157" spans="2:6">
      <c r="B157" s="184">
        <f t="shared" si="2"/>
        <v>153</v>
      </c>
      <c r="C157" s="28">
        <v>3084</v>
      </c>
      <c r="D157" s="31" t="s">
        <v>1158</v>
      </c>
      <c r="E157" s="29" t="s">
        <v>59</v>
      </c>
      <c r="F157" s="27">
        <v>4.7</v>
      </c>
    </row>
    <row r="158" spans="2:6">
      <c r="B158" s="184">
        <f t="shared" si="2"/>
        <v>154</v>
      </c>
      <c r="C158" s="28">
        <v>3085</v>
      </c>
      <c r="D158" s="31" t="s">
        <v>1159</v>
      </c>
      <c r="E158" s="29" t="s">
        <v>59</v>
      </c>
      <c r="F158" s="27">
        <v>21.33</v>
      </c>
    </row>
    <row r="159" spans="2:6">
      <c r="B159" s="184">
        <f t="shared" si="2"/>
        <v>155</v>
      </c>
      <c r="C159" s="28">
        <v>3086</v>
      </c>
      <c r="D159" s="31" t="s">
        <v>1160</v>
      </c>
      <c r="E159" s="29" t="s">
        <v>59</v>
      </c>
      <c r="F159" s="55">
        <v>32.229999999999997</v>
      </c>
    </row>
    <row r="160" spans="2:6">
      <c r="B160" s="184">
        <f t="shared" si="2"/>
        <v>156</v>
      </c>
      <c r="C160" s="24">
        <v>3087</v>
      </c>
      <c r="D160" s="44" t="s">
        <v>1161</v>
      </c>
      <c r="E160" s="25" t="s">
        <v>59</v>
      </c>
      <c r="F160" s="55">
        <v>31.94</v>
      </c>
    </row>
    <row r="161" spans="2:6">
      <c r="B161" s="184">
        <f t="shared" si="2"/>
        <v>157</v>
      </c>
      <c r="C161" s="28">
        <v>3088</v>
      </c>
      <c r="D161" s="31" t="s">
        <v>1162</v>
      </c>
      <c r="E161" s="29" t="s">
        <v>59</v>
      </c>
      <c r="F161" s="27">
        <v>55.97</v>
      </c>
    </row>
    <row r="162" spans="2:6">
      <c r="B162" s="184">
        <f t="shared" si="2"/>
        <v>158</v>
      </c>
      <c r="C162" s="24">
        <v>3089</v>
      </c>
      <c r="D162" s="44" t="s">
        <v>1163</v>
      </c>
      <c r="E162" s="25" t="s">
        <v>59</v>
      </c>
      <c r="F162" s="27">
        <v>7.34</v>
      </c>
    </row>
    <row r="163" spans="2:6">
      <c r="B163" s="184">
        <f t="shared" si="2"/>
        <v>159</v>
      </c>
      <c r="C163" s="28">
        <v>3090</v>
      </c>
      <c r="D163" s="31" t="s">
        <v>720</v>
      </c>
      <c r="E163" s="29" t="s">
        <v>59</v>
      </c>
      <c r="F163" s="27">
        <v>9.1199999999999992</v>
      </c>
    </row>
    <row r="164" spans="2:6">
      <c r="B164" s="184">
        <f t="shared" si="2"/>
        <v>160</v>
      </c>
      <c r="C164" s="24">
        <v>3091</v>
      </c>
      <c r="D164" s="44" t="s">
        <v>721</v>
      </c>
      <c r="E164" s="25" t="s">
        <v>59</v>
      </c>
      <c r="F164" s="27">
        <v>6.08</v>
      </c>
    </row>
    <row r="165" spans="2:6">
      <c r="B165" s="184">
        <f t="shared" si="2"/>
        <v>161</v>
      </c>
      <c r="C165" s="28">
        <v>3092</v>
      </c>
      <c r="D165" s="31" t="s">
        <v>722</v>
      </c>
      <c r="E165" s="29" t="s">
        <v>59</v>
      </c>
      <c r="F165" s="27">
        <v>34.64</v>
      </c>
    </row>
    <row r="166" spans="2:6">
      <c r="B166" s="184">
        <f t="shared" si="2"/>
        <v>162</v>
      </c>
      <c r="C166" s="24">
        <v>3093</v>
      </c>
      <c r="D166" s="44" t="s">
        <v>723</v>
      </c>
      <c r="E166" s="25" t="s">
        <v>59</v>
      </c>
      <c r="F166" s="27">
        <v>24.37</v>
      </c>
    </row>
    <row r="167" spans="2:6">
      <c r="B167" s="184">
        <f t="shared" si="2"/>
        <v>163</v>
      </c>
      <c r="C167" s="45" t="s">
        <v>724</v>
      </c>
      <c r="D167" s="42"/>
      <c r="E167" s="42"/>
      <c r="F167" s="43"/>
    </row>
    <row r="168" spans="2:6">
      <c r="B168" s="184">
        <f t="shared" si="2"/>
        <v>164</v>
      </c>
      <c r="C168" s="24">
        <v>3095</v>
      </c>
      <c r="D168" s="44" t="s">
        <v>725</v>
      </c>
      <c r="E168" s="25" t="s">
        <v>59</v>
      </c>
      <c r="F168" s="27">
        <v>27.98</v>
      </c>
    </row>
    <row r="169" spans="2:6">
      <c r="B169" s="184">
        <f t="shared" si="2"/>
        <v>165</v>
      </c>
      <c r="C169" s="28">
        <v>3096</v>
      </c>
      <c r="D169" s="31" t="s">
        <v>726</v>
      </c>
      <c r="E169" s="29" t="s">
        <v>59</v>
      </c>
      <c r="F169" s="27">
        <v>22.94</v>
      </c>
    </row>
    <row r="170" spans="2:6">
      <c r="B170" s="184">
        <f t="shared" si="2"/>
        <v>166</v>
      </c>
      <c r="C170" s="24">
        <v>3097</v>
      </c>
      <c r="D170" s="44" t="s">
        <v>727</v>
      </c>
      <c r="E170" s="25" t="s">
        <v>59</v>
      </c>
      <c r="F170" s="27">
        <v>21.68</v>
      </c>
    </row>
    <row r="171" spans="2:6">
      <c r="B171" s="184">
        <f t="shared" si="2"/>
        <v>167</v>
      </c>
      <c r="C171" s="28">
        <v>3098</v>
      </c>
      <c r="D171" s="31" t="s">
        <v>728</v>
      </c>
      <c r="E171" s="29" t="s">
        <v>59</v>
      </c>
      <c r="F171" s="27">
        <v>21.33</v>
      </c>
    </row>
    <row r="172" spans="2:6">
      <c r="B172" s="184">
        <f t="shared" si="2"/>
        <v>168</v>
      </c>
      <c r="C172" s="45" t="s">
        <v>729</v>
      </c>
      <c r="D172" s="42"/>
      <c r="E172" s="42"/>
      <c r="F172" s="43"/>
    </row>
    <row r="173" spans="2:6">
      <c r="B173" s="184">
        <f t="shared" si="2"/>
        <v>169</v>
      </c>
      <c r="C173" s="28">
        <v>3100</v>
      </c>
      <c r="D173" s="31" t="s">
        <v>730</v>
      </c>
      <c r="E173" s="29" t="s">
        <v>59</v>
      </c>
      <c r="F173" s="27">
        <v>4.7</v>
      </c>
    </row>
    <row r="174" spans="2:6">
      <c r="B174" s="184">
        <f t="shared" si="2"/>
        <v>170</v>
      </c>
      <c r="C174" s="24">
        <v>3101</v>
      </c>
      <c r="D174" s="44" t="s">
        <v>899</v>
      </c>
      <c r="E174" s="25" t="s">
        <v>59</v>
      </c>
      <c r="F174" s="27">
        <v>20.41</v>
      </c>
    </row>
    <row r="175" spans="2:6">
      <c r="B175" s="184">
        <f t="shared" si="2"/>
        <v>171</v>
      </c>
      <c r="C175" s="28">
        <v>3102</v>
      </c>
      <c r="D175" s="31" t="s">
        <v>900</v>
      </c>
      <c r="E175" s="29" t="s">
        <v>59</v>
      </c>
      <c r="F175" s="27">
        <v>18.98</v>
      </c>
    </row>
    <row r="176" spans="2:6">
      <c r="B176" s="184">
        <f t="shared" si="2"/>
        <v>172</v>
      </c>
      <c r="C176" s="24">
        <v>3103</v>
      </c>
      <c r="D176" s="44" t="s">
        <v>962</v>
      </c>
      <c r="E176" s="25" t="s">
        <v>59</v>
      </c>
      <c r="F176" s="27">
        <v>15.02</v>
      </c>
    </row>
    <row r="177" spans="2:6">
      <c r="B177" s="184">
        <f t="shared" si="2"/>
        <v>173</v>
      </c>
      <c r="C177" s="28">
        <v>3104</v>
      </c>
      <c r="D177" s="31" t="s">
        <v>963</v>
      </c>
      <c r="E177" s="29" t="s">
        <v>59</v>
      </c>
      <c r="F177" s="27">
        <v>17.89</v>
      </c>
    </row>
    <row r="178" spans="2:6">
      <c r="B178" s="184">
        <f t="shared" si="2"/>
        <v>174</v>
      </c>
      <c r="C178" s="28">
        <v>3105</v>
      </c>
      <c r="D178" s="31" t="s">
        <v>987</v>
      </c>
      <c r="E178" s="29" t="s">
        <v>59</v>
      </c>
      <c r="F178" s="27">
        <v>21.45</v>
      </c>
    </row>
    <row r="179" spans="2:6">
      <c r="B179" s="184">
        <f t="shared" si="2"/>
        <v>175</v>
      </c>
      <c r="C179" s="28">
        <v>3106</v>
      </c>
      <c r="D179" s="31" t="s">
        <v>988</v>
      </c>
      <c r="E179" s="29" t="s">
        <v>59</v>
      </c>
      <c r="F179" s="27">
        <v>18.98</v>
      </c>
    </row>
    <row r="180" spans="2:6">
      <c r="B180" s="184">
        <f t="shared" si="2"/>
        <v>176</v>
      </c>
      <c r="C180" s="28">
        <v>3107</v>
      </c>
      <c r="D180" s="31" t="s">
        <v>989</v>
      </c>
      <c r="E180" s="29" t="s">
        <v>59</v>
      </c>
      <c r="F180" s="27">
        <v>16.11</v>
      </c>
    </row>
    <row r="181" spans="2:6">
      <c r="B181" s="184">
        <f t="shared" si="2"/>
        <v>177</v>
      </c>
      <c r="C181" s="28">
        <v>3108</v>
      </c>
      <c r="D181" s="31" t="s">
        <v>303</v>
      </c>
      <c r="E181" s="29" t="s">
        <v>59</v>
      </c>
      <c r="F181" s="27">
        <v>11.87</v>
      </c>
    </row>
    <row r="182" spans="2:6">
      <c r="B182" s="184">
        <f t="shared" si="2"/>
        <v>178</v>
      </c>
      <c r="C182" s="28">
        <v>3109</v>
      </c>
      <c r="D182" s="31" t="s">
        <v>987</v>
      </c>
      <c r="E182" s="29" t="s">
        <v>59</v>
      </c>
      <c r="F182" s="27">
        <v>22.99</v>
      </c>
    </row>
    <row r="183" spans="2:6">
      <c r="B183" s="184">
        <f t="shared" si="2"/>
        <v>179</v>
      </c>
      <c r="C183" s="28">
        <v>3110</v>
      </c>
      <c r="D183" s="31" t="s">
        <v>304</v>
      </c>
      <c r="E183" s="29" t="s">
        <v>59</v>
      </c>
      <c r="F183" s="27">
        <v>24.37</v>
      </c>
    </row>
    <row r="184" spans="2:6">
      <c r="B184" s="184">
        <f t="shared" si="2"/>
        <v>180</v>
      </c>
      <c r="C184" s="28">
        <v>3111</v>
      </c>
      <c r="D184" s="31" t="s">
        <v>305</v>
      </c>
      <c r="E184" s="29" t="s">
        <v>59</v>
      </c>
      <c r="F184" s="27">
        <v>23.68</v>
      </c>
    </row>
    <row r="185" spans="2:6">
      <c r="B185" s="184">
        <f t="shared" si="2"/>
        <v>181</v>
      </c>
      <c r="C185" s="28">
        <v>3112</v>
      </c>
      <c r="D185" s="31" t="s">
        <v>306</v>
      </c>
      <c r="E185" s="29" t="s">
        <v>59</v>
      </c>
      <c r="F185" s="27">
        <v>14.39</v>
      </c>
    </row>
    <row r="186" spans="2:6">
      <c r="B186" s="184">
        <f t="shared" si="2"/>
        <v>182</v>
      </c>
      <c r="C186" s="28">
        <v>3113</v>
      </c>
      <c r="D186" s="31" t="s">
        <v>307</v>
      </c>
      <c r="E186" s="29" t="s">
        <v>59</v>
      </c>
      <c r="F186" s="27">
        <v>17.43</v>
      </c>
    </row>
    <row r="187" spans="2:6">
      <c r="B187" s="184">
        <f t="shared" si="2"/>
        <v>183</v>
      </c>
      <c r="C187" s="45" t="s">
        <v>202</v>
      </c>
      <c r="D187" s="42"/>
      <c r="E187" s="42"/>
      <c r="F187" s="43"/>
    </row>
    <row r="188" spans="2:6">
      <c r="B188" s="184">
        <f t="shared" si="2"/>
        <v>184</v>
      </c>
      <c r="C188" s="28">
        <v>3115</v>
      </c>
      <c r="D188" s="31" t="s">
        <v>613</v>
      </c>
      <c r="E188" s="29" t="s">
        <v>59</v>
      </c>
      <c r="F188" s="27">
        <v>17.55</v>
      </c>
    </row>
    <row r="189" spans="2:6">
      <c r="B189" s="184">
        <f t="shared" si="2"/>
        <v>185</v>
      </c>
      <c r="C189" s="28">
        <v>3116</v>
      </c>
      <c r="D189" s="31" t="s">
        <v>1239</v>
      </c>
      <c r="E189" s="29" t="s">
        <v>59</v>
      </c>
      <c r="F189" s="27">
        <v>17.43</v>
      </c>
    </row>
    <row r="190" spans="2:6">
      <c r="B190" s="184">
        <f t="shared" si="2"/>
        <v>186</v>
      </c>
      <c r="C190" s="28">
        <v>3117</v>
      </c>
      <c r="D190" s="31" t="s">
        <v>1240</v>
      </c>
      <c r="E190" s="29" t="s">
        <v>59</v>
      </c>
      <c r="F190" s="27">
        <v>17.829999999999998</v>
      </c>
    </row>
    <row r="191" spans="2:6">
      <c r="B191" s="184">
        <f t="shared" si="2"/>
        <v>187</v>
      </c>
      <c r="C191" s="28">
        <v>3118</v>
      </c>
      <c r="D191" s="31" t="s">
        <v>1241</v>
      </c>
      <c r="E191" s="29" t="s">
        <v>59</v>
      </c>
      <c r="F191" s="27">
        <v>16.059999999999999</v>
      </c>
    </row>
    <row r="192" spans="2:6">
      <c r="B192" s="184">
        <f t="shared" si="2"/>
        <v>188</v>
      </c>
      <c r="C192" s="28">
        <v>3119</v>
      </c>
      <c r="D192" s="31" t="s">
        <v>1242</v>
      </c>
      <c r="E192" s="29" t="s">
        <v>59</v>
      </c>
      <c r="F192" s="27">
        <v>14.97</v>
      </c>
    </row>
    <row r="193" spans="2:6">
      <c r="B193" s="184">
        <f t="shared" si="2"/>
        <v>189</v>
      </c>
      <c r="C193" s="28">
        <v>3120</v>
      </c>
      <c r="D193" s="31" t="s">
        <v>1243</v>
      </c>
      <c r="E193" s="29" t="s">
        <v>59</v>
      </c>
      <c r="F193" s="27">
        <v>17.78</v>
      </c>
    </row>
    <row r="194" spans="2:6">
      <c r="B194" s="184">
        <f t="shared" si="2"/>
        <v>190</v>
      </c>
      <c r="C194" s="28">
        <v>3121</v>
      </c>
      <c r="D194" s="31" t="s">
        <v>1244</v>
      </c>
      <c r="E194" s="29" t="s">
        <v>59</v>
      </c>
      <c r="F194" s="27">
        <v>15.71</v>
      </c>
    </row>
    <row r="195" spans="2:6">
      <c r="B195" s="184">
        <f t="shared" si="2"/>
        <v>191</v>
      </c>
      <c r="C195" s="28">
        <v>3122</v>
      </c>
      <c r="D195" s="31" t="s">
        <v>1245</v>
      </c>
      <c r="E195" s="29" t="s">
        <v>59</v>
      </c>
      <c r="F195" s="27">
        <v>10.210000000000001</v>
      </c>
    </row>
    <row r="196" spans="2:6">
      <c r="B196" s="184">
        <f t="shared" si="2"/>
        <v>192</v>
      </c>
      <c r="C196" s="28">
        <v>3123</v>
      </c>
      <c r="D196" s="31" t="s">
        <v>1246</v>
      </c>
      <c r="E196" s="29" t="s">
        <v>59</v>
      </c>
      <c r="F196" s="27">
        <v>9.4600000000000009</v>
      </c>
    </row>
    <row r="197" spans="2:6">
      <c r="B197" s="184">
        <f t="shared" si="2"/>
        <v>193</v>
      </c>
      <c r="C197" s="45" t="s">
        <v>1247</v>
      </c>
      <c r="D197" s="42"/>
      <c r="E197" s="42"/>
      <c r="F197" s="43"/>
    </row>
    <row r="198" spans="2:6">
      <c r="B198" s="184">
        <f t="shared" si="2"/>
        <v>194</v>
      </c>
      <c r="C198" s="28">
        <v>3125</v>
      </c>
      <c r="D198" s="31" t="s">
        <v>1248</v>
      </c>
      <c r="E198" s="29" t="s">
        <v>59</v>
      </c>
      <c r="F198" s="27">
        <v>18.809999999999999</v>
      </c>
    </row>
    <row r="199" spans="2:6">
      <c r="B199" s="184">
        <f t="shared" si="2"/>
        <v>195</v>
      </c>
      <c r="C199" s="28">
        <v>3126</v>
      </c>
      <c r="D199" s="31" t="s">
        <v>984</v>
      </c>
      <c r="E199" s="29" t="s">
        <v>59</v>
      </c>
      <c r="F199" s="27">
        <v>8.09</v>
      </c>
    </row>
    <row r="200" spans="2:6">
      <c r="B200" s="184">
        <f t="shared" ref="B200:B263" si="3">B199+1</f>
        <v>196</v>
      </c>
      <c r="C200" s="28">
        <v>3127</v>
      </c>
      <c r="D200" s="31" t="s">
        <v>985</v>
      </c>
      <c r="E200" s="29" t="s">
        <v>59</v>
      </c>
      <c r="F200" s="27">
        <v>10.61</v>
      </c>
    </row>
    <row r="201" spans="2:6">
      <c r="B201" s="184">
        <f t="shared" si="3"/>
        <v>197</v>
      </c>
      <c r="C201" s="28">
        <v>3128</v>
      </c>
      <c r="D201" s="31" t="s">
        <v>996</v>
      </c>
      <c r="E201" s="29" t="s">
        <v>59</v>
      </c>
      <c r="F201" s="27">
        <v>6.65</v>
      </c>
    </row>
    <row r="202" spans="2:6">
      <c r="B202" s="184">
        <f t="shared" si="3"/>
        <v>198</v>
      </c>
      <c r="C202" s="28">
        <v>3129</v>
      </c>
      <c r="D202" s="31" t="s">
        <v>997</v>
      </c>
      <c r="E202" s="29" t="s">
        <v>59</v>
      </c>
      <c r="F202" s="27">
        <v>7.97</v>
      </c>
    </row>
    <row r="203" spans="2:6">
      <c r="B203" s="184">
        <f t="shared" si="3"/>
        <v>199</v>
      </c>
      <c r="C203" s="28">
        <v>3130</v>
      </c>
      <c r="D203" s="31" t="s">
        <v>998</v>
      </c>
      <c r="E203" s="29" t="s">
        <v>59</v>
      </c>
      <c r="F203" s="27">
        <v>10.61</v>
      </c>
    </row>
    <row r="204" spans="2:6">
      <c r="B204" s="184">
        <f t="shared" si="3"/>
        <v>200</v>
      </c>
      <c r="C204" s="28">
        <v>3131</v>
      </c>
      <c r="D204" s="31" t="s">
        <v>33</v>
      </c>
      <c r="E204" s="29" t="s">
        <v>59</v>
      </c>
      <c r="F204" s="27">
        <v>4.76</v>
      </c>
    </row>
    <row r="205" spans="2:6">
      <c r="B205" s="184">
        <f t="shared" si="3"/>
        <v>201</v>
      </c>
      <c r="C205" s="28">
        <v>3132</v>
      </c>
      <c r="D205" s="31" t="s">
        <v>34</v>
      </c>
      <c r="E205" s="29" t="s">
        <v>59</v>
      </c>
      <c r="F205" s="27">
        <v>11.41</v>
      </c>
    </row>
    <row r="206" spans="2:6">
      <c r="B206" s="184">
        <f t="shared" si="3"/>
        <v>202</v>
      </c>
      <c r="C206" s="45" t="s">
        <v>35</v>
      </c>
      <c r="D206" s="42"/>
      <c r="E206" s="42"/>
      <c r="F206" s="43"/>
    </row>
    <row r="207" spans="2:6">
      <c r="B207" s="184">
        <f t="shared" si="3"/>
        <v>203</v>
      </c>
      <c r="C207" s="28">
        <v>3135</v>
      </c>
      <c r="D207" s="31" t="s">
        <v>36</v>
      </c>
      <c r="E207" s="29" t="s">
        <v>59</v>
      </c>
      <c r="F207" s="27">
        <v>52.76</v>
      </c>
    </row>
    <row r="208" spans="2:6">
      <c r="B208" s="184">
        <f t="shared" si="3"/>
        <v>204</v>
      </c>
      <c r="C208" s="28">
        <v>3136</v>
      </c>
      <c r="D208" s="31" t="s">
        <v>164</v>
      </c>
      <c r="E208" s="29" t="s">
        <v>59</v>
      </c>
      <c r="F208" s="27">
        <v>19.78</v>
      </c>
    </row>
    <row r="209" spans="2:6">
      <c r="B209" s="184">
        <f t="shared" si="3"/>
        <v>205</v>
      </c>
      <c r="C209" s="28">
        <v>3137</v>
      </c>
      <c r="D209" s="31" t="s">
        <v>1426</v>
      </c>
      <c r="E209" s="29" t="s">
        <v>59</v>
      </c>
      <c r="F209" s="27">
        <v>27.24</v>
      </c>
    </row>
    <row r="210" spans="2:6">
      <c r="B210" s="184">
        <f t="shared" si="3"/>
        <v>206</v>
      </c>
      <c r="C210" s="28">
        <v>3138</v>
      </c>
      <c r="D210" s="31" t="s">
        <v>1427</v>
      </c>
      <c r="E210" s="29" t="s">
        <v>59</v>
      </c>
      <c r="F210" s="27">
        <v>6.94</v>
      </c>
    </row>
    <row r="211" spans="2:6">
      <c r="B211" s="184">
        <f t="shared" si="3"/>
        <v>207</v>
      </c>
      <c r="C211" s="28">
        <v>3139</v>
      </c>
      <c r="D211" s="31" t="s">
        <v>1428</v>
      </c>
      <c r="E211" s="29" t="s">
        <v>59</v>
      </c>
      <c r="F211" s="27">
        <v>10.039999999999999</v>
      </c>
    </row>
    <row r="212" spans="2:6">
      <c r="B212" s="184">
        <f t="shared" si="3"/>
        <v>208</v>
      </c>
      <c r="C212" s="45" t="s">
        <v>1226</v>
      </c>
      <c r="D212" s="42"/>
      <c r="E212" s="42"/>
      <c r="F212" s="43"/>
    </row>
    <row r="213" spans="2:6">
      <c r="B213" s="184">
        <f t="shared" si="3"/>
        <v>209</v>
      </c>
      <c r="C213" s="28">
        <v>3140</v>
      </c>
      <c r="D213" s="31" t="s">
        <v>1429</v>
      </c>
      <c r="E213" s="29" t="s">
        <v>59</v>
      </c>
      <c r="F213" s="27">
        <v>18.239999999999998</v>
      </c>
    </row>
    <row r="214" spans="2:6">
      <c r="B214" s="184">
        <f t="shared" si="3"/>
        <v>210</v>
      </c>
      <c r="C214" s="28">
        <v>3141</v>
      </c>
      <c r="D214" s="31" t="s">
        <v>1430</v>
      </c>
      <c r="E214" s="29" t="s">
        <v>59</v>
      </c>
      <c r="F214" s="27">
        <v>42.95</v>
      </c>
    </row>
    <row r="215" spans="2:6">
      <c r="B215" s="184">
        <f t="shared" si="3"/>
        <v>211</v>
      </c>
      <c r="C215" s="28">
        <v>3142</v>
      </c>
      <c r="D215" s="31" t="s">
        <v>1431</v>
      </c>
      <c r="E215" s="29" t="s">
        <v>59</v>
      </c>
      <c r="F215" s="27">
        <v>37.04</v>
      </c>
    </row>
    <row r="216" spans="2:6">
      <c r="B216" s="184">
        <f t="shared" si="3"/>
        <v>212</v>
      </c>
      <c r="C216" s="28">
        <v>3143</v>
      </c>
      <c r="D216" s="31" t="s">
        <v>1432</v>
      </c>
      <c r="E216" s="29" t="s">
        <v>59</v>
      </c>
      <c r="F216" s="27">
        <v>10.26</v>
      </c>
    </row>
    <row r="217" spans="2:6">
      <c r="B217" s="184">
        <f t="shared" si="3"/>
        <v>213</v>
      </c>
      <c r="C217" s="45" t="s">
        <v>1433</v>
      </c>
      <c r="D217" s="42"/>
      <c r="E217" s="42"/>
      <c r="F217" s="43"/>
    </row>
    <row r="218" spans="2:6">
      <c r="B218" s="184">
        <f t="shared" si="3"/>
        <v>214</v>
      </c>
      <c r="C218" s="28">
        <v>3165</v>
      </c>
      <c r="D218" s="31" t="s">
        <v>518</v>
      </c>
      <c r="E218" s="29" t="s">
        <v>59</v>
      </c>
      <c r="F218" s="27">
        <v>4.24</v>
      </c>
    </row>
    <row r="219" spans="2:6">
      <c r="B219" s="184">
        <f t="shared" si="3"/>
        <v>215</v>
      </c>
      <c r="C219" s="28">
        <v>3166</v>
      </c>
      <c r="D219" s="31" t="s">
        <v>519</v>
      </c>
      <c r="E219" s="29" t="s">
        <v>59</v>
      </c>
      <c r="F219" s="27">
        <v>4.07</v>
      </c>
    </row>
    <row r="220" spans="2:6">
      <c r="B220" s="184">
        <f t="shared" si="3"/>
        <v>216</v>
      </c>
      <c r="C220" s="28">
        <v>3167</v>
      </c>
      <c r="D220" s="31" t="s">
        <v>520</v>
      </c>
      <c r="E220" s="29" t="s">
        <v>59</v>
      </c>
      <c r="F220" s="55">
        <v>2.0099999999999998</v>
      </c>
    </row>
    <row r="221" spans="2:6">
      <c r="B221" s="184">
        <f t="shared" si="3"/>
        <v>217</v>
      </c>
      <c r="C221" s="28">
        <v>3168</v>
      </c>
      <c r="D221" s="31" t="s">
        <v>521</v>
      </c>
      <c r="E221" s="29" t="s">
        <v>59</v>
      </c>
      <c r="F221" s="55">
        <v>3.54</v>
      </c>
    </row>
    <row r="222" spans="2:6">
      <c r="B222" s="184">
        <f t="shared" si="3"/>
        <v>218</v>
      </c>
      <c r="C222" s="28">
        <v>3169</v>
      </c>
      <c r="D222" s="31" t="s">
        <v>522</v>
      </c>
      <c r="E222" s="29" t="s">
        <v>59</v>
      </c>
      <c r="F222" s="55">
        <v>3.44</v>
      </c>
    </row>
    <row r="223" spans="2:6">
      <c r="B223" s="184">
        <f t="shared" si="3"/>
        <v>219</v>
      </c>
      <c r="C223" s="28">
        <v>3170</v>
      </c>
      <c r="D223" s="31" t="s">
        <v>523</v>
      </c>
      <c r="E223" s="29" t="s">
        <v>59</v>
      </c>
      <c r="F223" s="27">
        <v>2.58</v>
      </c>
    </row>
    <row r="224" spans="2:6">
      <c r="B224" s="184">
        <f t="shared" si="3"/>
        <v>220</v>
      </c>
      <c r="C224" s="45" t="s">
        <v>524</v>
      </c>
      <c r="D224" s="42"/>
      <c r="E224" s="42"/>
      <c r="F224" s="163"/>
    </row>
    <row r="225" spans="2:6">
      <c r="B225" s="184">
        <f t="shared" si="3"/>
        <v>221</v>
      </c>
      <c r="C225" s="28">
        <v>3180</v>
      </c>
      <c r="D225" s="31" t="s">
        <v>525</v>
      </c>
      <c r="E225" s="29" t="s">
        <v>59</v>
      </c>
      <c r="F225" s="27">
        <v>15.02</v>
      </c>
    </row>
    <row r="226" spans="2:6">
      <c r="B226" s="184">
        <f t="shared" si="3"/>
        <v>222</v>
      </c>
      <c r="C226" s="28">
        <v>3181</v>
      </c>
      <c r="D226" s="31" t="s">
        <v>526</v>
      </c>
      <c r="E226" s="29" t="s">
        <v>59</v>
      </c>
      <c r="F226" s="27">
        <v>13.82</v>
      </c>
    </row>
    <row r="227" spans="2:6">
      <c r="B227" s="184">
        <f t="shared" si="3"/>
        <v>223</v>
      </c>
      <c r="C227" s="28">
        <v>3182</v>
      </c>
      <c r="D227" s="31" t="s">
        <v>527</v>
      </c>
      <c r="E227" s="29" t="s">
        <v>59</v>
      </c>
      <c r="F227" s="27">
        <v>25.86</v>
      </c>
    </row>
    <row r="228" spans="2:6">
      <c r="B228" s="184">
        <f t="shared" si="3"/>
        <v>224</v>
      </c>
      <c r="C228" s="28">
        <v>3183</v>
      </c>
      <c r="D228" s="31" t="s">
        <v>528</v>
      </c>
      <c r="E228" s="29" t="s">
        <v>59</v>
      </c>
      <c r="F228" s="27">
        <v>7.91</v>
      </c>
    </row>
    <row r="229" spans="2:6">
      <c r="B229" s="184">
        <f t="shared" si="3"/>
        <v>225</v>
      </c>
      <c r="C229" s="28">
        <v>3184</v>
      </c>
      <c r="D229" s="31" t="s">
        <v>529</v>
      </c>
      <c r="E229" s="29" t="s">
        <v>59</v>
      </c>
      <c r="F229" s="27">
        <v>5.62</v>
      </c>
    </row>
    <row r="230" spans="2:6">
      <c r="B230" s="184">
        <f t="shared" si="3"/>
        <v>226</v>
      </c>
      <c r="C230" s="45" t="s">
        <v>530</v>
      </c>
      <c r="D230" s="42"/>
      <c r="E230" s="42"/>
      <c r="F230" s="163"/>
    </row>
    <row r="231" spans="2:6">
      <c r="B231" s="184">
        <f t="shared" si="3"/>
        <v>227</v>
      </c>
      <c r="C231" s="28">
        <v>3190</v>
      </c>
      <c r="D231" s="31" t="s">
        <v>1362</v>
      </c>
      <c r="E231" s="29" t="s">
        <v>59</v>
      </c>
      <c r="F231" s="27">
        <v>13.59</v>
      </c>
    </row>
    <row r="232" spans="2:6">
      <c r="B232" s="184">
        <f t="shared" si="3"/>
        <v>228</v>
      </c>
      <c r="C232" s="28">
        <v>3191</v>
      </c>
      <c r="D232" s="31" t="s">
        <v>1363</v>
      </c>
      <c r="E232" s="29" t="s">
        <v>59</v>
      </c>
      <c r="F232" s="27">
        <v>35.380000000000003</v>
      </c>
    </row>
    <row r="233" spans="2:6">
      <c r="B233" s="184">
        <f t="shared" si="3"/>
        <v>229</v>
      </c>
      <c r="C233" s="28">
        <v>3192</v>
      </c>
      <c r="D233" s="31" t="s">
        <v>1364</v>
      </c>
      <c r="E233" s="29" t="s">
        <v>59</v>
      </c>
      <c r="F233" s="27">
        <v>17.43</v>
      </c>
    </row>
    <row r="234" spans="2:6">
      <c r="B234" s="184">
        <f t="shared" si="3"/>
        <v>230</v>
      </c>
      <c r="C234" s="28">
        <v>3193</v>
      </c>
      <c r="D234" s="31" t="s">
        <v>1365</v>
      </c>
      <c r="E234" s="29" t="s">
        <v>59</v>
      </c>
      <c r="F234" s="27">
        <v>22.13</v>
      </c>
    </row>
    <row r="235" spans="2:6">
      <c r="B235" s="184">
        <f t="shared" si="3"/>
        <v>231</v>
      </c>
      <c r="C235" s="28">
        <v>3195</v>
      </c>
      <c r="D235" s="31" t="s">
        <v>932</v>
      </c>
      <c r="E235" s="29" t="s">
        <v>59</v>
      </c>
      <c r="F235" s="27">
        <v>21.05</v>
      </c>
    </row>
    <row r="236" spans="2:6">
      <c r="B236" s="184">
        <f t="shared" si="3"/>
        <v>232</v>
      </c>
      <c r="C236" s="28">
        <v>3196</v>
      </c>
      <c r="D236" s="31" t="s">
        <v>933</v>
      </c>
      <c r="E236" s="29" t="s">
        <v>59</v>
      </c>
      <c r="F236" s="27">
        <v>16.579999999999998</v>
      </c>
    </row>
    <row r="237" spans="2:6">
      <c r="B237" s="184">
        <f t="shared" si="3"/>
        <v>233</v>
      </c>
      <c r="C237" s="28">
        <v>3197</v>
      </c>
      <c r="D237" s="31" t="s">
        <v>934</v>
      </c>
      <c r="E237" s="29" t="s">
        <v>59</v>
      </c>
      <c r="F237" s="27">
        <v>10.44</v>
      </c>
    </row>
    <row r="238" spans="2:6">
      <c r="B238" s="184">
        <f t="shared" si="3"/>
        <v>234</v>
      </c>
      <c r="C238" s="28">
        <v>3198</v>
      </c>
      <c r="D238" s="31" t="s">
        <v>935</v>
      </c>
      <c r="E238" s="29" t="s">
        <v>59</v>
      </c>
      <c r="F238" s="27">
        <v>10.15</v>
      </c>
    </row>
    <row r="239" spans="2:6">
      <c r="B239" s="184">
        <f t="shared" si="3"/>
        <v>235</v>
      </c>
      <c r="C239" s="28">
        <v>3199</v>
      </c>
      <c r="D239" s="31" t="s">
        <v>936</v>
      </c>
      <c r="E239" s="29" t="s">
        <v>59</v>
      </c>
      <c r="F239" s="27">
        <v>4.6399999999999997</v>
      </c>
    </row>
    <row r="240" spans="2:6">
      <c r="B240" s="184">
        <f t="shared" si="3"/>
        <v>236</v>
      </c>
      <c r="C240" s="28">
        <v>3200</v>
      </c>
      <c r="D240" s="31" t="s">
        <v>937</v>
      </c>
      <c r="E240" s="29" t="s">
        <v>59</v>
      </c>
      <c r="F240" s="27">
        <v>18.59</v>
      </c>
    </row>
    <row r="241" spans="2:6">
      <c r="B241" s="184">
        <f t="shared" si="3"/>
        <v>237</v>
      </c>
      <c r="C241" s="28">
        <v>3201</v>
      </c>
      <c r="D241" s="31" t="s">
        <v>938</v>
      </c>
      <c r="E241" s="29" t="s">
        <v>59</v>
      </c>
      <c r="F241" s="27">
        <v>8.26</v>
      </c>
    </row>
    <row r="242" spans="2:6">
      <c r="B242" s="184">
        <f t="shared" si="3"/>
        <v>238</v>
      </c>
      <c r="C242" s="28">
        <v>3202</v>
      </c>
      <c r="D242" s="31" t="s">
        <v>939</v>
      </c>
      <c r="E242" s="29" t="s">
        <v>59</v>
      </c>
      <c r="F242" s="27">
        <v>9.6300000000000008</v>
      </c>
    </row>
    <row r="243" spans="2:6">
      <c r="B243" s="184">
        <f t="shared" si="3"/>
        <v>239</v>
      </c>
      <c r="C243" s="28">
        <v>3203</v>
      </c>
      <c r="D243" s="31" t="s">
        <v>940</v>
      </c>
      <c r="E243" s="29" t="s">
        <v>59</v>
      </c>
      <c r="F243" s="27">
        <v>21.5</v>
      </c>
    </row>
    <row r="244" spans="2:6">
      <c r="B244" s="184">
        <f t="shared" si="3"/>
        <v>240</v>
      </c>
      <c r="C244" s="45" t="s">
        <v>941</v>
      </c>
      <c r="D244" s="42"/>
      <c r="E244" s="42"/>
      <c r="F244" s="43"/>
    </row>
    <row r="245" spans="2:6">
      <c r="B245" s="184">
        <f t="shared" si="3"/>
        <v>241</v>
      </c>
      <c r="C245" s="28">
        <v>3300</v>
      </c>
      <c r="D245" s="31" t="s">
        <v>942</v>
      </c>
      <c r="E245" s="29" t="s">
        <v>59</v>
      </c>
      <c r="F245" s="27">
        <v>28.3</v>
      </c>
    </row>
    <row r="246" spans="2:6">
      <c r="B246" s="184">
        <f t="shared" si="3"/>
        <v>242</v>
      </c>
      <c r="C246" s="28">
        <v>3301</v>
      </c>
      <c r="D246" s="31" t="s">
        <v>1155</v>
      </c>
      <c r="E246" s="29" t="s">
        <v>59</v>
      </c>
      <c r="F246" s="27">
        <v>25.383520000000001</v>
      </c>
    </row>
    <row r="247" spans="2:6">
      <c r="B247" s="184">
        <f t="shared" si="3"/>
        <v>243</v>
      </c>
      <c r="C247" s="28">
        <v>3302</v>
      </c>
      <c r="D247" s="31" t="s">
        <v>313</v>
      </c>
      <c r="E247" s="29" t="s">
        <v>59</v>
      </c>
      <c r="F247" s="27">
        <v>27.41</v>
      </c>
    </row>
    <row r="248" spans="2:6">
      <c r="B248" s="184">
        <f t="shared" si="3"/>
        <v>244</v>
      </c>
      <c r="C248" s="28">
        <v>3303</v>
      </c>
      <c r="D248" s="31" t="s">
        <v>314</v>
      </c>
      <c r="E248" s="29" t="s">
        <v>59</v>
      </c>
      <c r="F248" s="27">
        <v>20.93</v>
      </c>
    </row>
    <row r="249" spans="2:6">
      <c r="B249" s="184">
        <f t="shared" si="3"/>
        <v>245</v>
      </c>
      <c r="C249" s="28">
        <v>3304</v>
      </c>
      <c r="D249" s="31" t="s">
        <v>54</v>
      </c>
      <c r="E249" s="29" t="s">
        <v>59</v>
      </c>
      <c r="F249" s="27">
        <v>21.96</v>
      </c>
    </row>
    <row r="250" spans="2:6">
      <c r="B250" s="184">
        <f t="shared" si="3"/>
        <v>246</v>
      </c>
      <c r="C250" s="28">
        <v>3305</v>
      </c>
      <c r="D250" s="31" t="s">
        <v>55</v>
      </c>
      <c r="E250" s="29" t="s">
        <v>59</v>
      </c>
      <c r="F250" s="27">
        <v>27.41</v>
      </c>
    </row>
    <row r="251" spans="2:6">
      <c r="B251" s="184">
        <f t="shared" si="3"/>
        <v>247</v>
      </c>
      <c r="C251" s="45" t="s">
        <v>56</v>
      </c>
      <c r="D251" s="42"/>
      <c r="E251" s="42"/>
      <c r="F251" s="43"/>
    </row>
    <row r="252" spans="2:6">
      <c r="B252" s="184">
        <f t="shared" si="3"/>
        <v>248</v>
      </c>
      <c r="C252" s="28">
        <v>3310</v>
      </c>
      <c r="D252" s="31" t="s">
        <v>1100</v>
      </c>
      <c r="E252" s="29" t="s">
        <v>59</v>
      </c>
      <c r="F252" s="27">
        <v>3.61</v>
      </c>
    </row>
    <row r="253" spans="2:6">
      <c r="B253" s="184">
        <f t="shared" si="3"/>
        <v>249</v>
      </c>
      <c r="C253" s="28">
        <v>3312</v>
      </c>
      <c r="D253" s="31" t="s">
        <v>1101</v>
      </c>
      <c r="E253" s="29" t="s">
        <v>59</v>
      </c>
      <c r="F253" s="27">
        <v>2.29</v>
      </c>
    </row>
    <row r="254" spans="2:6">
      <c r="B254" s="184">
        <f t="shared" si="3"/>
        <v>250</v>
      </c>
      <c r="C254" s="28">
        <v>3314</v>
      </c>
      <c r="D254" s="31" t="s">
        <v>665</v>
      </c>
      <c r="E254" s="29" t="s">
        <v>59</v>
      </c>
      <c r="F254" s="27">
        <v>2.98</v>
      </c>
    </row>
    <row r="255" spans="2:6">
      <c r="B255" s="184">
        <f t="shared" si="3"/>
        <v>251</v>
      </c>
      <c r="C255" s="28">
        <v>3316</v>
      </c>
      <c r="D255" s="31" t="s">
        <v>665</v>
      </c>
      <c r="E255" s="29" t="s">
        <v>59</v>
      </c>
      <c r="F255" s="27">
        <v>2.98</v>
      </c>
    </row>
    <row r="256" spans="2:6">
      <c r="B256" s="184">
        <f t="shared" si="3"/>
        <v>252</v>
      </c>
      <c r="C256" s="28">
        <v>3324</v>
      </c>
      <c r="D256" s="31" t="s">
        <v>666</v>
      </c>
      <c r="E256" s="29" t="s">
        <v>59</v>
      </c>
      <c r="F256" s="27">
        <v>5.56</v>
      </c>
    </row>
    <row r="257" spans="2:6">
      <c r="B257" s="184">
        <f t="shared" si="3"/>
        <v>253</v>
      </c>
      <c r="C257" s="28">
        <v>3326</v>
      </c>
      <c r="D257" s="31" t="s">
        <v>1412</v>
      </c>
      <c r="E257" s="29" t="s">
        <v>59</v>
      </c>
      <c r="F257" s="27">
        <v>3.21</v>
      </c>
    </row>
    <row r="258" spans="2:6">
      <c r="B258" s="184">
        <f t="shared" si="3"/>
        <v>254</v>
      </c>
      <c r="C258" s="45" t="s">
        <v>57</v>
      </c>
      <c r="D258" s="42"/>
      <c r="E258" s="42"/>
      <c r="F258" s="43"/>
    </row>
    <row r="259" spans="2:6">
      <c r="B259" s="184">
        <f t="shared" si="3"/>
        <v>255</v>
      </c>
      <c r="C259" s="28">
        <v>3330</v>
      </c>
      <c r="D259" s="31" t="s">
        <v>1099</v>
      </c>
      <c r="E259" s="29" t="s">
        <v>59</v>
      </c>
      <c r="F259" s="27">
        <v>28.59</v>
      </c>
    </row>
    <row r="260" spans="2:6">
      <c r="B260" s="184">
        <f t="shared" si="3"/>
        <v>256</v>
      </c>
      <c r="C260" s="28">
        <v>3332</v>
      </c>
      <c r="D260" s="31" t="s">
        <v>1417</v>
      </c>
      <c r="E260" s="29" t="s">
        <v>59</v>
      </c>
      <c r="F260" s="27">
        <v>16.34</v>
      </c>
    </row>
    <row r="261" spans="2:6">
      <c r="B261" s="184">
        <f t="shared" si="3"/>
        <v>257</v>
      </c>
      <c r="C261" s="28">
        <v>3334</v>
      </c>
      <c r="D261" s="31" t="s">
        <v>1418</v>
      </c>
      <c r="E261" s="29" t="s">
        <v>59</v>
      </c>
      <c r="F261" s="27">
        <v>20.07</v>
      </c>
    </row>
    <row r="262" spans="2:6">
      <c r="B262" s="184">
        <f t="shared" si="3"/>
        <v>258</v>
      </c>
      <c r="C262" s="28">
        <v>3336</v>
      </c>
      <c r="D262" s="31" t="s">
        <v>1419</v>
      </c>
      <c r="E262" s="29" t="s">
        <v>59</v>
      </c>
      <c r="F262" s="27">
        <v>19.21</v>
      </c>
    </row>
    <row r="263" spans="2:6">
      <c r="B263" s="184">
        <f t="shared" si="3"/>
        <v>259</v>
      </c>
      <c r="C263" s="28">
        <v>3338</v>
      </c>
      <c r="D263" s="31" t="s">
        <v>1420</v>
      </c>
      <c r="E263" s="29" t="s">
        <v>59</v>
      </c>
      <c r="F263" s="27">
        <v>15.21</v>
      </c>
    </row>
    <row r="264" spans="2:6">
      <c r="B264" s="184">
        <f t="shared" ref="B264:B327" si="4">B263+1</f>
        <v>260</v>
      </c>
      <c r="C264" s="45" t="s">
        <v>1421</v>
      </c>
      <c r="D264" s="42"/>
      <c r="E264" s="42"/>
      <c r="F264" s="43"/>
    </row>
    <row r="265" spans="2:6">
      <c r="B265" s="184">
        <f t="shared" si="4"/>
        <v>261</v>
      </c>
      <c r="C265" s="28">
        <v>3340</v>
      </c>
      <c r="D265" s="31" t="s">
        <v>130</v>
      </c>
      <c r="E265" s="29" t="s">
        <v>59</v>
      </c>
      <c r="F265" s="27">
        <v>7.86</v>
      </c>
    </row>
    <row r="266" spans="2:6">
      <c r="B266" s="184">
        <f t="shared" si="4"/>
        <v>262</v>
      </c>
      <c r="C266" s="28">
        <v>3342</v>
      </c>
      <c r="D266" s="31" t="s">
        <v>133</v>
      </c>
      <c r="E266" s="29" t="s">
        <v>59</v>
      </c>
      <c r="F266" s="27">
        <v>5.68</v>
      </c>
    </row>
    <row r="267" spans="2:6">
      <c r="B267" s="184">
        <f t="shared" si="4"/>
        <v>263</v>
      </c>
      <c r="C267" s="28">
        <v>3346</v>
      </c>
      <c r="D267" s="31" t="s">
        <v>134</v>
      </c>
      <c r="E267" s="29" t="s">
        <v>59</v>
      </c>
      <c r="F267" s="27">
        <v>2.64</v>
      </c>
    </row>
    <row r="268" spans="2:6">
      <c r="B268" s="184">
        <f t="shared" si="4"/>
        <v>264</v>
      </c>
      <c r="C268" s="45" t="s">
        <v>135</v>
      </c>
      <c r="D268" s="42"/>
      <c r="E268" s="42"/>
      <c r="F268" s="43"/>
    </row>
    <row r="269" spans="2:6">
      <c r="B269" s="184">
        <f t="shared" si="4"/>
        <v>265</v>
      </c>
      <c r="C269" s="28">
        <v>3350</v>
      </c>
      <c r="D269" s="31" t="s">
        <v>136</v>
      </c>
      <c r="E269" s="29" t="s">
        <v>59</v>
      </c>
      <c r="F269" s="27">
        <v>3.21</v>
      </c>
    </row>
    <row r="270" spans="2:6">
      <c r="B270" s="184">
        <f t="shared" si="4"/>
        <v>266</v>
      </c>
      <c r="C270" s="28">
        <v>3352</v>
      </c>
      <c r="D270" s="31" t="s">
        <v>1331</v>
      </c>
      <c r="E270" s="29" t="s">
        <v>59</v>
      </c>
      <c r="F270" s="27">
        <v>2.1217600000000001</v>
      </c>
    </row>
    <row r="271" spans="2:6">
      <c r="B271" s="184">
        <f t="shared" si="4"/>
        <v>267</v>
      </c>
      <c r="C271" s="28">
        <v>3356</v>
      </c>
      <c r="D271" s="31" t="s">
        <v>1333</v>
      </c>
      <c r="E271" s="29" t="s">
        <v>59</v>
      </c>
      <c r="F271" s="27">
        <v>9.75</v>
      </c>
    </row>
    <row r="272" spans="2:6">
      <c r="B272" s="184">
        <f t="shared" si="4"/>
        <v>268</v>
      </c>
      <c r="C272" s="28">
        <v>3358</v>
      </c>
      <c r="D272" s="31" t="s">
        <v>1332</v>
      </c>
      <c r="E272" s="29" t="s">
        <v>59</v>
      </c>
      <c r="F272" s="27">
        <v>10.38</v>
      </c>
    </row>
    <row r="273" spans="2:8">
      <c r="B273" s="184">
        <f t="shared" si="4"/>
        <v>269</v>
      </c>
      <c r="C273" s="28">
        <v>3360</v>
      </c>
      <c r="D273" s="31" t="s">
        <v>1332</v>
      </c>
      <c r="E273" s="29" t="s">
        <v>59</v>
      </c>
      <c r="F273" s="27">
        <v>10.38</v>
      </c>
    </row>
    <row r="274" spans="2:8" ht="13.8" thickBot="1">
      <c r="B274" s="184">
        <f t="shared" si="4"/>
        <v>270</v>
      </c>
      <c r="C274" s="28">
        <v>3362</v>
      </c>
      <c r="D274" s="31" t="s">
        <v>1334</v>
      </c>
      <c r="E274" s="29" t="s">
        <v>59</v>
      </c>
      <c r="F274" s="27">
        <v>7.9578800000000003</v>
      </c>
    </row>
    <row r="275" spans="2:8" ht="13.8" thickBot="1">
      <c r="B275" s="184">
        <f t="shared" si="4"/>
        <v>271</v>
      </c>
      <c r="C275" s="101" t="s">
        <v>1335</v>
      </c>
      <c r="D275" s="99"/>
      <c r="E275" s="99"/>
      <c r="F275" s="100"/>
    </row>
    <row r="276" spans="2:8">
      <c r="B276" s="184">
        <f t="shared" si="4"/>
        <v>272</v>
      </c>
      <c r="C276" s="30">
        <v>4010</v>
      </c>
      <c r="D276" s="29" t="s">
        <v>1336</v>
      </c>
      <c r="E276" s="29" t="s">
        <v>994</v>
      </c>
      <c r="F276" s="27">
        <v>6.7</v>
      </c>
    </row>
    <row r="277" spans="2:8">
      <c r="B277" s="184">
        <f t="shared" si="4"/>
        <v>273</v>
      </c>
      <c r="C277" s="30">
        <v>4020</v>
      </c>
      <c r="D277" s="29" t="s">
        <v>1366</v>
      </c>
      <c r="E277" s="29" t="s">
        <v>59</v>
      </c>
      <c r="F277" s="27">
        <v>0.5</v>
      </c>
    </row>
    <row r="278" spans="2:8">
      <c r="B278" s="184">
        <f t="shared" si="4"/>
        <v>274</v>
      </c>
      <c r="C278" s="30">
        <v>4031</v>
      </c>
      <c r="D278" s="29" t="s">
        <v>1367</v>
      </c>
      <c r="E278" s="29" t="s">
        <v>59</v>
      </c>
      <c r="F278" s="27">
        <v>0.38</v>
      </c>
    </row>
    <row r="279" spans="2:8">
      <c r="B279" s="184">
        <f t="shared" si="4"/>
        <v>275</v>
      </c>
      <c r="C279" s="30">
        <v>4040</v>
      </c>
      <c r="D279" s="29" t="s">
        <v>1368</v>
      </c>
      <c r="E279" s="29" t="s">
        <v>994</v>
      </c>
      <c r="F279" s="27">
        <v>7.4</v>
      </c>
    </row>
    <row r="280" spans="2:8">
      <c r="B280" s="184">
        <f t="shared" si="4"/>
        <v>276</v>
      </c>
      <c r="C280" s="30">
        <v>4050</v>
      </c>
      <c r="D280" s="29" t="s">
        <v>1369</v>
      </c>
      <c r="E280" s="29" t="s">
        <v>59</v>
      </c>
      <c r="F280" s="27">
        <v>0.63</v>
      </c>
    </row>
    <row r="281" spans="2:8">
      <c r="B281" s="184">
        <f t="shared" si="4"/>
        <v>277</v>
      </c>
      <c r="C281" s="466">
        <v>4061</v>
      </c>
      <c r="D281" s="464" t="s">
        <v>1370</v>
      </c>
      <c r="E281" s="464" t="s">
        <v>59</v>
      </c>
      <c r="F281" s="465">
        <v>0.38</v>
      </c>
    </row>
    <row r="282" spans="2:8" ht="13.8" thickBot="1">
      <c r="B282" s="184">
        <f t="shared" si="4"/>
        <v>278</v>
      </c>
      <c r="C282" s="30">
        <v>4070</v>
      </c>
      <c r="D282" s="29" t="s">
        <v>1371</v>
      </c>
      <c r="E282" s="29" t="s">
        <v>59</v>
      </c>
      <c r="F282" s="27">
        <v>0.23</v>
      </c>
    </row>
    <row r="283" spans="2:8" ht="13.8" thickBot="1">
      <c r="B283" s="184">
        <f t="shared" si="4"/>
        <v>279</v>
      </c>
      <c r="C283" s="108" t="s">
        <v>320</v>
      </c>
      <c r="D283" s="106"/>
      <c r="E283" s="106"/>
      <c r="F283" s="107"/>
    </row>
    <row r="284" spans="2:8">
      <c r="B284" s="184">
        <f t="shared" si="4"/>
        <v>280</v>
      </c>
      <c r="C284" s="30">
        <v>5005</v>
      </c>
      <c r="D284" s="29" t="s">
        <v>321</v>
      </c>
      <c r="E284" s="29" t="s">
        <v>322</v>
      </c>
      <c r="F284" s="27">
        <v>0.32</v>
      </c>
    </row>
    <row r="285" spans="2:8">
      <c r="B285" s="184">
        <f t="shared" si="4"/>
        <v>281</v>
      </c>
      <c r="C285" s="30">
        <v>5010</v>
      </c>
      <c r="D285" s="29" t="s">
        <v>323</v>
      </c>
      <c r="E285" s="29" t="s">
        <v>322</v>
      </c>
      <c r="F285" s="27">
        <v>0.34</v>
      </c>
    </row>
    <row r="286" spans="2:8">
      <c r="B286" s="184">
        <f t="shared" si="4"/>
        <v>282</v>
      </c>
      <c r="C286" s="494">
        <v>5020</v>
      </c>
      <c r="D286" s="489" t="s">
        <v>324</v>
      </c>
      <c r="E286" s="489" t="s">
        <v>1541</v>
      </c>
      <c r="F286" s="643">
        <v>0.156</v>
      </c>
    </row>
    <row r="287" spans="2:8">
      <c r="B287" s="184">
        <f t="shared" si="4"/>
        <v>283</v>
      </c>
      <c r="C287" s="30">
        <v>5040</v>
      </c>
      <c r="D287" s="29" t="s">
        <v>326</v>
      </c>
      <c r="E287" s="29" t="s">
        <v>325</v>
      </c>
      <c r="F287" s="27">
        <v>10.69</v>
      </c>
      <c r="H287" s="443"/>
    </row>
    <row r="288" spans="2:8">
      <c r="B288" s="184">
        <f t="shared" si="4"/>
        <v>284</v>
      </c>
      <c r="C288" s="30">
        <v>5060</v>
      </c>
      <c r="D288" s="29" t="s">
        <v>327</v>
      </c>
      <c r="E288" s="29" t="s">
        <v>325</v>
      </c>
      <c r="F288" s="27">
        <v>2</v>
      </c>
    </row>
    <row r="289" spans="2:7">
      <c r="B289" s="184">
        <f t="shared" si="4"/>
        <v>285</v>
      </c>
      <c r="C289" s="30">
        <v>5070</v>
      </c>
      <c r="D289" s="29" t="s">
        <v>328</v>
      </c>
      <c r="E289" s="29" t="s">
        <v>325</v>
      </c>
      <c r="F289" s="27">
        <v>1.53</v>
      </c>
    </row>
    <row r="290" spans="2:7" ht="13.8" thickBot="1">
      <c r="B290" s="184">
        <f t="shared" si="4"/>
        <v>286</v>
      </c>
      <c r="C290" s="35">
        <v>5090</v>
      </c>
      <c r="D290" s="37" t="s">
        <v>329</v>
      </c>
      <c r="E290" s="37" t="s">
        <v>330</v>
      </c>
      <c r="F290" s="38">
        <v>0.12</v>
      </c>
    </row>
    <row r="291" spans="2:7" ht="13.8" thickBot="1">
      <c r="B291" s="184">
        <f t="shared" si="4"/>
        <v>287</v>
      </c>
      <c r="C291" s="104" t="s">
        <v>331</v>
      </c>
      <c r="D291" s="102"/>
      <c r="E291" s="102"/>
      <c r="F291" s="103"/>
    </row>
    <row r="292" spans="2:7">
      <c r="B292" s="184">
        <f t="shared" si="4"/>
        <v>288</v>
      </c>
      <c r="C292" s="30">
        <v>6010</v>
      </c>
      <c r="D292" s="29" t="s">
        <v>332</v>
      </c>
      <c r="E292" s="29" t="s">
        <v>333</v>
      </c>
      <c r="F292" s="447">
        <v>4.5</v>
      </c>
    </row>
    <row r="293" spans="2:7">
      <c r="B293" s="184">
        <f t="shared" si="4"/>
        <v>289</v>
      </c>
      <c r="C293" s="30">
        <v>6020</v>
      </c>
      <c r="D293" s="29" t="s">
        <v>334</v>
      </c>
      <c r="E293" s="29" t="s">
        <v>333</v>
      </c>
      <c r="F293" s="447">
        <v>4.5</v>
      </c>
    </row>
    <row r="294" spans="2:7">
      <c r="B294" s="184">
        <f t="shared" si="4"/>
        <v>290</v>
      </c>
      <c r="C294" s="30">
        <v>6030</v>
      </c>
      <c r="D294" s="29" t="s">
        <v>335</v>
      </c>
      <c r="E294" s="29" t="s">
        <v>333</v>
      </c>
      <c r="F294" s="27"/>
    </row>
    <row r="295" spans="2:7">
      <c r="B295" s="184">
        <f t="shared" si="4"/>
        <v>291</v>
      </c>
      <c r="C295" s="30">
        <v>6035</v>
      </c>
      <c r="D295" s="29" t="s">
        <v>336</v>
      </c>
      <c r="E295" s="29" t="s">
        <v>333</v>
      </c>
      <c r="F295" s="447">
        <v>15.62</v>
      </c>
    </row>
    <row r="296" spans="2:7">
      <c r="B296" s="184">
        <f t="shared" si="4"/>
        <v>292</v>
      </c>
      <c r="C296" s="30">
        <v>6040</v>
      </c>
      <c r="D296" s="29" t="s">
        <v>337</v>
      </c>
      <c r="E296" s="29" t="s">
        <v>333</v>
      </c>
      <c r="F296" s="27"/>
    </row>
    <row r="297" spans="2:7">
      <c r="B297" s="184">
        <f t="shared" si="4"/>
        <v>293</v>
      </c>
      <c r="C297" s="422">
        <v>6050</v>
      </c>
      <c r="D297" s="423" t="s">
        <v>338</v>
      </c>
      <c r="E297" s="423" t="s">
        <v>333</v>
      </c>
      <c r="F297" s="432"/>
    </row>
    <row r="298" spans="2:7">
      <c r="B298" s="184">
        <f t="shared" si="4"/>
        <v>294</v>
      </c>
      <c r="C298" s="30">
        <v>6060</v>
      </c>
      <c r="D298" s="464" t="s">
        <v>561</v>
      </c>
      <c r="E298" s="464" t="s">
        <v>333</v>
      </c>
      <c r="F298" s="487">
        <v>11.25</v>
      </c>
      <c r="G298" s="27">
        <v>8.7899999999999991</v>
      </c>
    </row>
    <row r="299" spans="2:7">
      <c r="B299" s="184">
        <f t="shared" si="4"/>
        <v>295</v>
      </c>
      <c r="C299" s="30">
        <v>6070</v>
      </c>
      <c r="D299" s="29" t="s">
        <v>1768</v>
      </c>
      <c r="E299" s="29" t="s">
        <v>333</v>
      </c>
      <c r="F299" s="447">
        <v>11.25</v>
      </c>
    </row>
    <row r="300" spans="2:7" ht="13.8" thickBot="1">
      <c r="B300" s="184">
        <f t="shared" si="4"/>
        <v>296</v>
      </c>
      <c r="C300" s="30">
        <v>6080</v>
      </c>
      <c r="D300" s="29" t="s">
        <v>339</v>
      </c>
      <c r="E300" s="29" t="s">
        <v>333</v>
      </c>
      <c r="F300" s="447">
        <v>1.08</v>
      </c>
    </row>
    <row r="301" spans="2:7" ht="13.8" thickBot="1">
      <c r="B301" s="184">
        <f t="shared" si="4"/>
        <v>297</v>
      </c>
      <c r="C301" s="111" t="s">
        <v>1372</v>
      </c>
      <c r="D301" s="109"/>
      <c r="E301" s="109"/>
      <c r="F301" s="110"/>
    </row>
    <row r="302" spans="2:7">
      <c r="B302" s="184">
        <f t="shared" si="4"/>
        <v>298</v>
      </c>
      <c r="C302" s="28">
        <v>7010</v>
      </c>
      <c r="D302" s="29" t="s">
        <v>1373</v>
      </c>
      <c r="E302" s="29" t="s">
        <v>994</v>
      </c>
      <c r="F302" s="27">
        <v>1.1696</v>
      </c>
    </row>
    <row r="303" spans="2:7">
      <c r="B303" s="184">
        <f t="shared" si="4"/>
        <v>299</v>
      </c>
      <c r="C303" s="28">
        <v>7020</v>
      </c>
      <c r="D303" s="29" t="s">
        <v>1374</v>
      </c>
      <c r="E303" s="29" t="s">
        <v>994</v>
      </c>
      <c r="F303" s="27">
        <v>1.177</v>
      </c>
    </row>
    <row r="304" spans="2:7">
      <c r="B304" s="184">
        <f t="shared" si="4"/>
        <v>300</v>
      </c>
      <c r="C304" s="28">
        <v>7040</v>
      </c>
      <c r="D304" s="29" t="s">
        <v>1613</v>
      </c>
      <c r="E304" s="29" t="s">
        <v>994</v>
      </c>
      <c r="F304" s="27">
        <v>0.21560000000000001</v>
      </c>
    </row>
    <row r="305" spans="2:6">
      <c r="B305" s="184">
        <f t="shared" si="4"/>
        <v>301</v>
      </c>
      <c r="C305" s="28">
        <v>7070</v>
      </c>
      <c r="D305" s="29" t="s">
        <v>70</v>
      </c>
      <c r="E305" s="29" t="s">
        <v>994</v>
      </c>
      <c r="F305" s="27">
        <v>20</v>
      </c>
    </row>
    <row r="306" spans="2:6">
      <c r="B306" s="184">
        <f t="shared" si="4"/>
        <v>302</v>
      </c>
      <c r="C306" s="28">
        <v>7080</v>
      </c>
      <c r="D306" s="29" t="s">
        <v>71</v>
      </c>
      <c r="E306" s="29" t="s">
        <v>994</v>
      </c>
      <c r="F306" s="27">
        <v>20</v>
      </c>
    </row>
    <row r="307" spans="2:6">
      <c r="B307" s="184">
        <f t="shared" si="4"/>
        <v>303</v>
      </c>
      <c r="C307" s="28">
        <v>7165</v>
      </c>
      <c r="D307" s="29" t="s">
        <v>1614</v>
      </c>
      <c r="E307" s="29" t="s">
        <v>1615</v>
      </c>
      <c r="F307" s="27">
        <v>12.263999999999999</v>
      </c>
    </row>
    <row r="308" spans="2:6">
      <c r="B308" s="184">
        <f t="shared" si="4"/>
        <v>304</v>
      </c>
      <c r="C308" s="28">
        <v>7175</v>
      </c>
      <c r="D308" s="29" t="s">
        <v>1250</v>
      </c>
      <c r="E308" s="29" t="s">
        <v>1615</v>
      </c>
      <c r="F308" s="27">
        <v>12.263999999999999</v>
      </c>
    </row>
    <row r="309" spans="2:6">
      <c r="B309" s="184">
        <f t="shared" si="4"/>
        <v>305</v>
      </c>
      <c r="C309" s="28">
        <v>7178</v>
      </c>
      <c r="D309" s="29" t="s">
        <v>1251</v>
      </c>
      <c r="E309" s="29" t="s">
        <v>1615</v>
      </c>
      <c r="F309" s="27">
        <v>18.448</v>
      </c>
    </row>
    <row r="310" spans="2:6">
      <c r="B310" s="184">
        <f t="shared" si="4"/>
        <v>306</v>
      </c>
      <c r="C310" s="28">
        <v>7180</v>
      </c>
      <c r="D310" s="29" t="s">
        <v>1252</v>
      </c>
      <c r="E310" s="29" t="s">
        <v>1615</v>
      </c>
      <c r="F310" s="27">
        <v>29.2</v>
      </c>
    </row>
    <row r="311" spans="2:6">
      <c r="B311" s="184">
        <f t="shared" si="4"/>
        <v>307</v>
      </c>
      <c r="C311" s="28">
        <v>7182</v>
      </c>
      <c r="D311" s="29" t="s">
        <v>1252</v>
      </c>
      <c r="E311" s="29" t="s">
        <v>1615</v>
      </c>
      <c r="F311" s="27">
        <v>29</v>
      </c>
    </row>
    <row r="312" spans="2:6">
      <c r="B312" s="184">
        <f t="shared" si="4"/>
        <v>308</v>
      </c>
      <c r="C312" s="28">
        <v>7204</v>
      </c>
      <c r="D312" s="29" t="s">
        <v>1253</v>
      </c>
      <c r="E312" s="29" t="s">
        <v>59</v>
      </c>
      <c r="F312" s="27">
        <v>3.92</v>
      </c>
    </row>
    <row r="313" spans="2:6">
      <c r="B313" s="184">
        <f t="shared" si="4"/>
        <v>309</v>
      </c>
      <c r="C313" s="28">
        <v>7205</v>
      </c>
      <c r="D313" s="29" t="s">
        <v>1254</v>
      </c>
      <c r="E313" s="29" t="s">
        <v>1255</v>
      </c>
      <c r="F313" s="27">
        <v>1.32</v>
      </c>
    </row>
    <row r="314" spans="2:6">
      <c r="B314" s="184">
        <f t="shared" si="4"/>
        <v>310</v>
      </c>
      <c r="C314" s="28">
        <v>7210</v>
      </c>
      <c r="D314" s="464" t="s">
        <v>1256</v>
      </c>
      <c r="E314" s="464" t="s">
        <v>330</v>
      </c>
      <c r="F314" s="465">
        <v>0.53</v>
      </c>
    </row>
    <row r="315" spans="2:6">
      <c r="B315" s="184">
        <f t="shared" si="4"/>
        <v>311</v>
      </c>
      <c r="C315" s="28">
        <v>7211</v>
      </c>
      <c r="D315" s="464" t="s">
        <v>1257</v>
      </c>
      <c r="E315" s="464" t="s">
        <v>330</v>
      </c>
      <c r="F315" s="465">
        <v>0.81</v>
      </c>
    </row>
    <row r="316" spans="2:6">
      <c r="B316" s="184">
        <f t="shared" si="4"/>
        <v>312</v>
      </c>
      <c r="C316" s="28">
        <v>7230</v>
      </c>
      <c r="D316" s="242" t="s">
        <v>1258</v>
      </c>
      <c r="E316" s="242" t="s">
        <v>994</v>
      </c>
      <c r="F316" s="243">
        <v>9.15</v>
      </c>
    </row>
    <row r="317" spans="2:6">
      <c r="B317" s="184">
        <f t="shared" si="4"/>
        <v>313</v>
      </c>
      <c r="C317" s="28">
        <v>7231</v>
      </c>
      <c r="D317" s="242" t="s">
        <v>1092</v>
      </c>
      <c r="E317" s="242" t="s">
        <v>994</v>
      </c>
      <c r="F317" s="243">
        <v>10.25</v>
      </c>
    </row>
    <row r="318" spans="2:6" ht="13.8" thickBot="1">
      <c r="B318" s="184">
        <f t="shared" si="4"/>
        <v>314</v>
      </c>
      <c r="C318" s="28">
        <v>7240</v>
      </c>
      <c r="D318" s="29" t="s">
        <v>1093</v>
      </c>
      <c r="E318" s="29" t="s">
        <v>1094</v>
      </c>
      <c r="F318" s="27">
        <v>10.25</v>
      </c>
    </row>
    <row r="319" spans="2:6" ht="13.8" thickBot="1">
      <c r="B319" s="184">
        <f t="shared" si="4"/>
        <v>315</v>
      </c>
      <c r="C319" s="114" t="s">
        <v>203</v>
      </c>
      <c r="D319" s="112"/>
      <c r="E319" s="112"/>
      <c r="F319" s="113"/>
    </row>
    <row r="320" spans="2:6">
      <c r="B320" s="184">
        <f t="shared" si="4"/>
        <v>316</v>
      </c>
      <c r="C320" s="28">
        <v>8080</v>
      </c>
      <c r="D320" s="29" t="s">
        <v>204</v>
      </c>
      <c r="E320" s="29" t="s">
        <v>994</v>
      </c>
      <c r="F320" s="27">
        <v>5.6</v>
      </c>
    </row>
    <row r="321" spans="2:6">
      <c r="B321" s="184">
        <f t="shared" si="4"/>
        <v>317</v>
      </c>
      <c r="C321" s="28">
        <v>8090</v>
      </c>
      <c r="D321" s="29" t="s">
        <v>868</v>
      </c>
      <c r="E321" s="29" t="s">
        <v>994</v>
      </c>
      <c r="F321" s="27">
        <v>6.1</v>
      </c>
    </row>
    <row r="322" spans="2:6">
      <c r="B322" s="184">
        <f t="shared" si="4"/>
        <v>318</v>
      </c>
      <c r="C322" s="28">
        <v>8102</v>
      </c>
      <c r="D322" s="29" t="s">
        <v>1215</v>
      </c>
      <c r="E322" s="29" t="s">
        <v>59</v>
      </c>
      <c r="F322" s="27">
        <v>7.5</v>
      </c>
    </row>
    <row r="323" spans="2:6">
      <c r="B323" s="184">
        <f t="shared" si="4"/>
        <v>319</v>
      </c>
      <c r="C323" s="28">
        <v>8103</v>
      </c>
      <c r="D323" s="29" t="s">
        <v>145</v>
      </c>
      <c r="E323" s="29" t="s">
        <v>59</v>
      </c>
      <c r="F323" s="27">
        <v>8.5</v>
      </c>
    </row>
    <row r="324" spans="2:6">
      <c r="B324" s="184">
        <f t="shared" si="4"/>
        <v>320</v>
      </c>
      <c r="C324" s="28">
        <v>8104</v>
      </c>
      <c r="D324" s="29" t="s">
        <v>146</v>
      </c>
      <c r="E324" s="29" t="s">
        <v>59</v>
      </c>
      <c r="F324" s="27">
        <v>9.57</v>
      </c>
    </row>
    <row r="325" spans="2:6">
      <c r="B325" s="184">
        <f t="shared" si="4"/>
        <v>321</v>
      </c>
      <c r="C325" s="28">
        <v>8105</v>
      </c>
      <c r="D325" s="31" t="s">
        <v>147</v>
      </c>
      <c r="E325" s="29" t="s">
        <v>59</v>
      </c>
      <c r="F325" s="27">
        <v>8</v>
      </c>
    </row>
    <row r="326" spans="2:6">
      <c r="B326" s="184">
        <f t="shared" si="4"/>
        <v>322</v>
      </c>
      <c r="C326" s="28">
        <v>8106</v>
      </c>
      <c r="D326" s="31" t="s">
        <v>824</v>
      </c>
      <c r="E326" s="29" t="s">
        <v>59</v>
      </c>
      <c r="F326" s="27">
        <v>8.4</v>
      </c>
    </row>
    <row r="327" spans="2:6">
      <c r="B327" s="184">
        <f t="shared" si="4"/>
        <v>323</v>
      </c>
      <c r="C327" s="28">
        <v>8107</v>
      </c>
      <c r="D327" s="31" t="s">
        <v>586</v>
      </c>
      <c r="E327" s="29" t="s">
        <v>994</v>
      </c>
      <c r="F327" s="27">
        <v>7.88</v>
      </c>
    </row>
    <row r="328" spans="2:6">
      <c r="B328" s="184">
        <f t="shared" ref="B328:B391" si="5">B327+1</f>
        <v>324</v>
      </c>
      <c r="C328" s="28">
        <v>8109</v>
      </c>
      <c r="D328" s="31" t="s">
        <v>587</v>
      </c>
      <c r="E328" s="29" t="s">
        <v>994</v>
      </c>
      <c r="F328" s="27">
        <v>8.4</v>
      </c>
    </row>
    <row r="329" spans="2:6">
      <c r="B329" s="184">
        <f t="shared" si="5"/>
        <v>325</v>
      </c>
      <c r="C329" s="28">
        <v>8110</v>
      </c>
      <c r="D329" s="31" t="s">
        <v>588</v>
      </c>
      <c r="E329" s="29" t="s">
        <v>994</v>
      </c>
      <c r="F329" s="27">
        <v>9.8000000000000007</v>
      </c>
    </row>
    <row r="330" spans="2:6">
      <c r="B330" s="184">
        <f t="shared" si="5"/>
        <v>326</v>
      </c>
      <c r="C330" s="28">
        <v>8111</v>
      </c>
      <c r="D330" s="31" t="s">
        <v>589</v>
      </c>
      <c r="E330" s="29" t="s">
        <v>994</v>
      </c>
      <c r="F330" s="27">
        <v>7</v>
      </c>
    </row>
    <row r="331" spans="2:6">
      <c r="B331" s="184">
        <f t="shared" si="5"/>
        <v>327</v>
      </c>
      <c r="C331" s="28">
        <v>8112</v>
      </c>
      <c r="D331" s="31" t="s">
        <v>404</v>
      </c>
      <c r="E331" s="29" t="s">
        <v>994</v>
      </c>
      <c r="F331" s="27">
        <v>7.48</v>
      </c>
    </row>
    <row r="332" spans="2:6">
      <c r="B332" s="184">
        <f t="shared" si="5"/>
        <v>328</v>
      </c>
      <c r="C332" s="28">
        <v>8113</v>
      </c>
      <c r="D332" s="31" t="s">
        <v>405</v>
      </c>
      <c r="E332" s="29" t="s">
        <v>994</v>
      </c>
      <c r="F332" s="27">
        <v>7.92</v>
      </c>
    </row>
    <row r="333" spans="2:6">
      <c r="B333" s="184">
        <f t="shared" si="5"/>
        <v>329</v>
      </c>
      <c r="C333" s="28">
        <v>8114</v>
      </c>
      <c r="D333" s="31" t="s">
        <v>406</v>
      </c>
      <c r="E333" s="29" t="s">
        <v>994</v>
      </c>
      <c r="F333" s="27">
        <v>7.92</v>
      </c>
    </row>
    <row r="334" spans="2:6">
      <c r="B334" s="184">
        <f t="shared" si="5"/>
        <v>330</v>
      </c>
      <c r="C334" s="28">
        <v>8115</v>
      </c>
      <c r="D334" s="31" t="s">
        <v>407</v>
      </c>
      <c r="E334" s="29" t="s">
        <v>994</v>
      </c>
      <c r="F334" s="27">
        <v>8.48</v>
      </c>
    </row>
    <row r="335" spans="2:6">
      <c r="B335" s="184">
        <f t="shared" si="5"/>
        <v>331</v>
      </c>
      <c r="C335" s="28">
        <v>8116</v>
      </c>
      <c r="D335" s="31" t="s">
        <v>200</v>
      </c>
      <c r="E335" s="29" t="s">
        <v>994</v>
      </c>
      <c r="F335" s="27">
        <v>10</v>
      </c>
    </row>
    <row r="336" spans="2:6">
      <c r="B336" s="184">
        <f t="shared" si="5"/>
        <v>332</v>
      </c>
      <c r="C336" s="28">
        <v>8117</v>
      </c>
      <c r="D336" s="31" t="s">
        <v>201</v>
      </c>
      <c r="E336" s="29" t="s">
        <v>994</v>
      </c>
      <c r="F336" s="27">
        <v>10</v>
      </c>
    </row>
    <row r="337" spans="2:7">
      <c r="B337" s="184">
        <f t="shared" si="5"/>
        <v>333</v>
      </c>
      <c r="C337" s="28">
        <v>8118</v>
      </c>
      <c r="D337" s="31" t="s">
        <v>1237</v>
      </c>
      <c r="E337" s="29" t="s">
        <v>994</v>
      </c>
      <c r="F337" s="27">
        <v>11</v>
      </c>
    </row>
    <row r="338" spans="2:7">
      <c r="B338" s="184">
        <f t="shared" si="5"/>
        <v>334</v>
      </c>
      <c r="C338" s="28">
        <v>8119</v>
      </c>
      <c r="D338" s="31" t="s">
        <v>590</v>
      </c>
      <c r="E338" s="29" t="s">
        <v>994</v>
      </c>
      <c r="F338" s="27">
        <v>11.8</v>
      </c>
    </row>
    <row r="339" spans="2:7">
      <c r="B339" s="184">
        <f t="shared" si="5"/>
        <v>335</v>
      </c>
      <c r="C339" s="28">
        <v>8120</v>
      </c>
      <c r="D339" s="31" t="s">
        <v>591</v>
      </c>
      <c r="E339" s="29" t="s">
        <v>994</v>
      </c>
      <c r="F339" s="27">
        <v>8</v>
      </c>
    </row>
    <row r="340" spans="2:7">
      <c r="B340" s="184">
        <f t="shared" si="5"/>
        <v>336</v>
      </c>
      <c r="C340" s="28">
        <v>8121</v>
      </c>
      <c r="D340" s="31" t="s">
        <v>592</v>
      </c>
      <c r="E340" s="29" t="s">
        <v>994</v>
      </c>
      <c r="F340" s="27">
        <v>8.84</v>
      </c>
    </row>
    <row r="341" spans="2:7">
      <c r="B341" s="184">
        <f t="shared" si="5"/>
        <v>337</v>
      </c>
      <c r="C341" s="28">
        <v>8122</v>
      </c>
      <c r="D341" s="31" t="s">
        <v>593</v>
      </c>
      <c r="E341" s="29" t="s">
        <v>994</v>
      </c>
      <c r="F341" s="27">
        <v>9.84</v>
      </c>
    </row>
    <row r="342" spans="2:7">
      <c r="B342" s="184">
        <f t="shared" si="5"/>
        <v>338</v>
      </c>
      <c r="C342" s="28">
        <v>8123</v>
      </c>
      <c r="D342" s="31" t="s">
        <v>594</v>
      </c>
      <c r="E342" s="29" t="s">
        <v>994</v>
      </c>
      <c r="F342" s="27">
        <v>10</v>
      </c>
    </row>
    <row r="343" spans="2:7">
      <c r="B343" s="184">
        <f t="shared" si="5"/>
        <v>339</v>
      </c>
      <c r="C343" s="28">
        <v>8124</v>
      </c>
      <c r="D343" s="31" t="s">
        <v>595</v>
      </c>
      <c r="E343" s="29" t="s">
        <v>994</v>
      </c>
      <c r="F343" s="27">
        <v>11.48</v>
      </c>
    </row>
    <row r="344" spans="2:7">
      <c r="B344" s="184">
        <f t="shared" si="5"/>
        <v>340</v>
      </c>
      <c r="C344" s="28">
        <v>8125</v>
      </c>
      <c r="D344" s="31" t="s">
        <v>945</v>
      </c>
      <c r="E344" s="29" t="s">
        <v>994</v>
      </c>
      <c r="F344" s="27">
        <v>12.04</v>
      </c>
    </row>
    <row r="345" spans="2:7">
      <c r="B345" s="184">
        <f t="shared" si="5"/>
        <v>341</v>
      </c>
      <c r="C345" s="28">
        <v>8145</v>
      </c>
      <c r="D345" s="29" t="s">
        <v>946</v>
      </c>
      <c r="E345" s="29" t="s">
        <v>59</v>
      </c>
      <c r="F345" s="55">
        <v>0.04</v>
      </c>
      <c r="G345" s="4"/>
    </row>
    <row r="346" spans="2:7">
      <c r="B346" s="184">
        <f t="shared" si="5"/>
        <v>342</v>
      </c>
      <c r="C346" s="28">
        <v>8148</v>
      </c>
      <c r="D346" s="31" t="s">
        <v>947</v>
      </c>
      <c r="E346" s="29" t="s">
        <v>994</v>
      </c>
      <c r="F346" s="55">
        <v>4.4000000000000004</v>
      </c>
      <c r="G346" s="4"/>
    </row>
    <row r="347" spans="2:7">
      <c r="B347" s="184">
        <f t="shared" si="5"/>
        <v>343</v>
      </c>
      <c r="C347" s="28">
        <v>8149</v>
      </c>
      <c r="D347" s="31" t="s">
        <v>948</v>
      </c>
      <c r="E347" s="29" t="s">
        <v>994</v>
      </c>
      <c r="F347" s="55">
        <v>5</v>
      </c>
      <c r="G347" s="4"/>
    </row>
    <row r="348" spans="2:7">
      <c r="B348" s="184">
        <f t="shared" si="5"/>
        <v>344</v>
      </c>
      <c r="C348" s="28">
        <v>8150</v>
      </c>
      <c r="D348" s="31" t="s">
        <v>856</v>
      </c>
      <c r="E348" s="29" t="s">
        <v>994</v>
      </c>
      <c r="F348" s="55">
        <v>8.9600000000000009</v>
      </c>
      <c r="G348" s="4"/>
    </row>
    <row r="349" spans="2:7">
      <c r="B349" s="184">
        <f t="shared" si="5"/>
        <v>345</v>
      </c>
      <c r="C349" s="28">
        <v>8151</v>
      </c>
      <c r="D349" s="31" t="s">
        <v>857</v>
      </c>
      <c r="E349" s="29" t="s">
        <v>994</v>
      </c>
      <c r="F349" s="55">
        <v>9</v>
      </c>
      <c r="G349" s="4"/>
    </row>
    <row r="350" spans="2:7">
      <c r="B350" s="184">
        <f t="shared" si="5"/>
        <v>346</v>
      </c>
      <c r="C350" s="28">
        <v>8152</v>
      </c>
      <c r="D350" s="31" t="s">
        <v>858</v>
      </c>
      <c r="E350" s="29" t="s">
        <v>994</v>
      </c>
      <c r="F350" s="55">
        <v>9.14</v>
      </c>
      <c r="G350" s="4"/>
    </row>
    <row r="351" spans="2:7">
      <c r="B351" s="184">
        <f t="shared" si="5"/>
        <v>347</v>
      </c>
      <c r="C351" s="28">
        <v>8153</v>
      </c>
      <c r="D351" s="31" t="s">
        <v>859</v>
      </c>
      <c r="E351" s="29" t="s">
        <v>994</v>
      </c>
      <c r="F351" s="55">
        <v>10</v>
      </c>
      <c r="G351" s="4"/>
    </row>
    <row r="352" spans="2:7">
      <c r="B352" s="184">
        <f t="shared" si="5"/>
        <v>348</v>
      </c>
      <c r="C352" s="28">
        <v>8154</v>
      </c>
      <c r="D352" s="31" t="s">
        <v>860</v>
      </c>
      <c r="E352" s="29" t="s">
        <v>994</v>
      </c>
      <c r="F352" s="55">
        <v>10.5</v>
      </c>
      <c r="G352" s="4"/>
    </row>
    <row r="353" spans="2:7">
      <c r="B353" s="184">
        <f t="shared" si="5"/>
        <v>349</v>
      </c>
      <c r="C353" s="28">
        <v>8155</v>
      </c>
      <c r="D353" s="31" t="s">
        <v>861</v>
      </c>
      <c r="E353" s="29" t="s">
        <v>994</v>
      </c>
      <c r="F353" s="55">
        <v>11.2</v>
      </c>
      <c r="G353" s="4"/>
    </row>
    <row r="354" spans="2:7">
      <c r="B354" s="184">
        <f t="shared" si="5"/>
        <v>350</v>
      </c>
      <c r="C354" s="28">
        <v>8156</v>
      </c>
      <c r="D354" s="31" t="s">
        <v>862</v>
      </c>
      <c r="E354" s="29" t="s">
        <v>994</v>
      </c>
      <c r="F354" s="55">
        <v>11.98</v>
      </c>
      <c r="G354" s="4"/>
    </row>
    <row r="355" spans="2:7">
      <c r="B355" s="184">
        <f t="shared" si="5"/>
        <v>351</v>
      </c>
      <c r="C355" s="28">
        <v>8157</v>
      </c>
      <c r="D355" s="31" t="s">
        <v>863</v>
      </c>
      <c r="E355" s="29" t="s">
        <v>994</v>
      </c>
      <c r="F355" s="55">
        <v>12.54</v>
      </c>
      <c r="G355" s="4"/>
    </row>
    <row r="356" spans="2:7">
      <c r="B356" s="184">
        <f t="shared" si="5"/>
        <v>352</v>
      </c>
      <c r="C356" s="28">
        <v>8158</v>
      </c>
      <c r="D356" s="31" t="s">
        <v>864</v>
      </c>
      <c r="E356" s="29" t="s">
        <v>994</v>
      </c>
      <c r="F356" s="55">
        <v>13.25</v>
      </c>
      <c r="G356" s="4"/>
    </row>
    <row r="357" spans="2:7">
      <c r="B357" s="184">
        <f t="shared" si="5"/>
        <v>353</v>
      </c>
      <c r="C357" s="28">
        <v>8160</v>
      </c>
      <c r="D357" s="242" t="s">
        <v>1277</v>
      </c>
      <c r="E357" s="242" t="s">
        <v>994</v>
      </c>
      <c r="F357" s="244">
        <v>85</v>
      </c>
      <c r="G357" s="245" t="s">
        <v>1571</v>
      </c>
    </row>
    <row r="358" spans="2:7">
      <c r="B358" s="184">
        <f t="shared" si="5"/>
        <v>354</v>
      </c>
      <c r="C358" s="28">
        <v>8161</v>
      </c>
      <c r="D358" s="477" t="s">
        <v>1572</v>
      </c>
      <c r="E358" s="464" t="s">
        <v>994</v>
      </c>
      <c r="F358" s="462">
        <v>22.4</v>
      </c>
      <c r="G358" s="245" t="s">
        <v>1573</v>
      </c>
    </row>
    <row r="359" spans="2:7">
      <c r="B359" s="184">
        <f t="shared" si="5"/>
        <v>355</v>
      </c>
      <c r="C359" s="28">
        <v>8162</v>
      </c>
      <c r="D359" s="31" t="s">
        <v>865</v>
      </c>
      <c r="E359" s="29" t="s">
        <v>994</v>
      </c>
      <c r="F359" s="55">
        <v>7.92</v>
      </c>
      <c r="G359" s="4"/>
    </row>
    <row r="360" spans="2:7">
      <c r="B360" s="184">
        <f t="shared" si="5"/>
        <v>356</v>
      </c>
      <c r="C360" s="28">
        <v>8163</v>
      </c>
      <c r="D360" s="31" t="s">
        <v>189</v>
      </c>
      <c r="E360" s="29" t="s">
        <v>994</v>
      </c>
      <c r="F360" s="55">
        <v>8.2799999999999994</v>
      </c>
      <c r="G360" s="4"/>
    </row>
    <row r="361" spans="2:7">
      <c r="B361" s="184">
        <f t="shared" si="5"/>
        <v>357</v>
      </c>
      <c r="C361" s="28">
        <v>8164</v>
      </c>
      <c r="D361" s="31" t="s">
        <v>190</v>
      </c>
      <c r="E361" s="29" t="s">
        <v>994</v>
      </c>
      <c r="F361" s="55">
        <v>8.6</v>
      </c>
      <c r="G361" s="4"/>
    </row>
    <row r="362" spans="2:7">
      <c r="B362" s="184">
        <f t="shared" si="5"/>
        <v>358</v>
      </c>
      <c r="C362" s="28">
        <v>8165</v>
      </c>
      <c r="D362" s="31" t="s">
        <v>191</v>
      </c>
      <c r="E362" s="29" t="s">
        <v>994</v>
      </c>
      <c r="F362" s="55">
        <v>8.7200000000000006</v>
      </c>
      <c r="G362" s="4"/>
    </row>
    <row r="363" spans="2:7">
      <c r="B363" s="184">
        <f t="shared" si="5"/>
        <v>359</v>
      </c>
      <c r="C363" s="28">
        <v>8166</v>
      </c>
      <c r="D363" s="31" t="s">
        <v>579</v>
      </c>
      <c r="E363" s="29" t="s">
        <v>994</v>
      </c>
      <c r="F363" s="55">
        <v>9.16</v>
      </c>
      <c r="G363" s="4"/>
    </row>
    <row r="364" spans="2:7">
      <c r="B364" s="184">
        <f t="shared" si="5"/>
        <v>360</v>
      </c>
      <c r="C364" s="28">
        <v>8167</v>
      </c>
      <c r="D364" s="31" t="s">
        <v>580</v>
      </c>
      <c r="E364" s="29" t="s">
        <v>994</v>
      </c>
      <c r="F364" s="55">
        <v>9.44</v>
      </c>
      <c r="G364" s="4"/>
    </row>
    <row r="365" spans="2:7">
      <c r="B365" s="184">
        <f t="shared" si="5"/>
        <v>361</v>
      </c>
      <c r="C365" s="28">
        <v>8168</v>
      </c>
      <c r="D365" s="31" t="s">
        <v>581</v>
      </c>
      <c r="E365" s="29" t="s">
        <v>994</v>
      </c>
      <c r="F365" s="55">
        <v>7.12</v>
      </c>
      <c r="G365" s="4"/>
    </row>
    <row r="366" spans="2:7">
      <c r="B366" s="184">
        <f t="shared" si="5"/>
        <v>362</v>
      </c>
      <c r="C366" s="28">
        <v>8169</v>
      </c>
      <c r="D366" s="31" t="s">
        <v>582</v>
      </c>
      <c r="E366" s="29" t="s">
        <v>994</v>
      </c>
      <c r="F366" s="55">
        <v>7.44</v>
      </c>
      <c r="G366" s="4"/>
    </row>
    <row r="367" spans="2:7">
      <c r="B367" s="184">
        <f t="shared" si="5"/>
        <v>363</v>
      </c>
      <c r="C367" s="28">
        <v>8170</v>
      </c>
      <c r="D367" s="31" t="s">
        <v>583</v>
      </c>
      <c r="E367" s="29" t="s">
        <v>994</v>
      </c>
      <c r="F367" s="55">
        <v>7.8</v>
      </c>
      <c r="G367" s="4"/>
    </row>
    <row r="368" spans="2:7">
      <c r="B368" s="184">
        <f t="shared" si="5"/>
        <v>364</v>
      </c>
      <c r="C368" s="28">
        <v>8171</v>
      </c>
      <c r="D368" s="31" t="s">
        <v>584</v>
      </c>
      <c r="E368" s="29" t="s">
        <v>994</v>
      </c>
      <c r="F368" s="55">
        <v>8.0399999999999991</v>
      </c>
      <c r="G368" s="4"/>
    </row>
    <row r="369" spans="2:7">
      <c r="B369" s="184">
        <f t="shared" si="5"/>
        <v>365</v>
      </c>
      <c r="C369" s="28">
        <v>8172</v>
      </c>
      <c r="D369" s="31" t="s">
        <v>540</v>
      </c>
      <c r="E369" s="29" t="s">
        <v>994</v>
      </c>
      <c r="F369" s="55">
        <v>8.48</v>
      </c>
      <c r="G369" s="4"/>
    </row>
    <row r="370" spans="2:7">
      <c r="B370" s="184">
        <f t="shared" si="5"/>
        <v>366</v>
      </c>
      <c r="C370" s="28">
        <v>8173</v>
      </c>
      <c r="D370" s="31" t="s">
        <v>541</v>
      </c>
      <c r="E370" s="29" t="s">
        <v>994</v>
      </c>
      <c r="F370" s="55">
        <v>8.84</v>
      </c>
      <c r="G370" s="4"/>
    </row>
    <row r="371" spans="2:7">
      <c r="B371" s="184">
        <f t="shared" si="5"/>
        <v>367</v>
      </c>
      <c r="C371" s="28">
        <v>8174</v>
      </c>
      <c r="D371" s="31" t="s">
        <v>542</v>
      </c>
      <c r="E371" s="29" t="s">
        <v>994</v>
      </c>
      <c r="F371" s="55">
        <v>6.6</v>
      </c>
      <c r="G371" s="4"/>
    </row>
    <row r="372" spans="2:7">
      <c r="B372" s="184">
        <f t="shared" si="5"/>
        <v>368</v>
      </c>
      <c r="C372" s="28">
        <v>8185</v>
      </c>
      <c r="D372" s="31" t="s">
        <v>1</v>
      </c>
      <c r="E372" s="29" t="s">
        <v>994</v>
      </c>
      <c r="F372" s="55">
        <v>8.1999999999999993</v>
      </c>
      <c r="G372" s="4"/>
    </row>
    <row r="373" spans="2:7">
      <c r="B373" s="184">
        <f t="shared" si="5"/>
        <v>369</v>
      </c>
      <c r="C373" s="28">
        <v>8186</v>
      </c>
      <c r="D373" s="31" t="s">
        <v>2</v>
      </c>
      <c r="E373" s="29" t="s">
        <v>994</v>
      </c>
      <c r="F373" s="55">
        <v>8.1999999999999993</v>
      </c>
      <c r="G373" s="4"/>
    </row>
    <row r="374" spans="2:7">
      <c r="B374" s="184">
        <f t="shared" si="5"/>
        <v>370</v>
      </c>
      <c r="C374" s="28">
        <v>8187</v>
      </c>
      <c r="D374" s="31" t="s">
        <v>798</v>
      </c>
      <c r="E374" s="29" t="s">
        <v>994</v>
      </c>
      <c r="F374" s="55">
        <v>8.1999999999999993</v>
      </c>
      <c r="G374" s="4"/>
    </row>
    <row r="375" spans="2:7">
      <c r="B375" s="184">
        <f t="shared" si="5"/>
        <v>371</v>
      </c>
      <c r="C375" s="28">
        <v>8188</v>
      </c>
      <c r="D375" s="31" t="s">
        <v>799</v>
      </c>
      <c r="E375" s="29" t="s">
        <v>994</v>
      </c>
      <c r="F375" s="55">
        <v>8.1999999999999993</v>
      </c>
      <c r="G375" s="4"/>
    </row>
    <row r="376" spans="2:7">
      <c r="B376" s="184">
        <f t="shared" si="5"/>
        <v>372</v>
      </c>
      <c r="C376" s="28">
        <v>8189</v>
      </c>
      <c r="D376" s="31" t="s">
        <v>800</v>
      </c>
      <c r="E376" s="29" t="s">
        <v>994</v>
      </c>
      <c r="F376" s="55">
        <v>8.1999999999999993</v>
      </c>
      <c r="G376" s="4"/>
    </row>
    <row r="377" spans="2:7">
      <c r="B377" s="184">
        <f t="shared" si="5"/>
        <v>373</v>
      </c>
      <c r="C377" s="28">
        <v>8190</v>
      </c>
      <c r="D377" s="31" t="s">
        <v>801</v>
      </c>
      <c r="E377" s="29" t="s">
        <v>994</v>
      </c>
      <c r="F377" s="55">
        <v>8.1999999999999993</v>
      </c>
      <c r="G377" s="4"/>
    </row>
    <row r="378" spans="2:7">
      <c r="B378" s="184">
        <f t="shared" si="5"/>
        <v>374</v>
      </c>
      <c r="C378" s="28">
        <v>8191</v>
      </c>
      <c r="D378" s="31" t="s">
        <v>802</v>
      </c>
      <c r="E378" s="29" t="s">
        <v>994</v>
      </c>
      <c r="F378" s="55">
        <v>8.1999999999999993</v>
      </c>
      <c r="G378" s="4"/>
    </row>
    <row r="379" spans="2:7">
      <c r="B379" s="184">
        <f t="shared" si="5"/>
        <v>375</v>
      </c>
      <c r="C379" s="28">
        <v>8192</v>
      </c>
      <c r="D379" s="29" t="s">
        <v>803</v>
      </c>
      <c r="E379" s="29" t="s">
        <v>330</v>
      </c>
      <c r="F379" s="55">
        <v>0.12</v>
      </c>
      <c r="G379" s="4"/>
    </row>
    <row r="380" spans="2:7">
      <c r="B380" s="184">
        <f t="shared" si="5"/>
        <v>376</v>
      </c>
      <c r="C380" s="28">
        <v>8193</v>
      </c>
      <c r="D380" s="29" t="s">
        <v>804</v>
      </c>
      <c r="E380" s="29" t="s">
        <v>805</v>
      </c>
      <c r="F380" s="55">
        <v>14</v>
      </c>
      <c r="G380" s="4"/>
    </row>
    <row r="381" spans="2:7">
      <c r="B381" s="184">
        <f t="shared" si="5"/>
        <v>377</v>
      </c>
      <c r="C381" s="28">
        <v>8202</v>
      </c>
      <c r="D381" s="29" t="s">
        <v>806</v>
      </c>
      <c r="E381" s="29" t="s">
        <v>994</v>
      </c>
      <c r="F381" s="55">
        <v>8</v>
      </c>
      <c r="G381" s="4"/>
    </row>
    <row r="382" spans="2:7">
      <c r="B382" s="184">
        <f t="shared" si="5"/>
        <v>378</v>
      </c>
      <c r="C382" s="28">
        <v>8203</v>
      </c>
      <c r="D382" s="29" t="s">
        <v>807</v>
      </c>
      <c r="E382" s="29" t="s">
        <v>994</v>
      </c>
      <c r="F382" s="55">
        <v>15</v>
      </c>
      <c r="G382" s="4"/>
    </row>
    <row r="383" spans="2:7">
      <c r="B383" s="184">
        <f t="shared" si="5"/>
        <v>379</v>
      </c>
      <c r="C383" s="28">
        <v>8204</v>
      </c>
      <c r="D383" s="29" t="s">
        <v>808</v>
      </c>
      <c r="E383" s="29" t="s">
        <v>994</v>
      </c>
      <c r="F383" s="55">
        <v>9.3000000000000007</v>
      </c>
      <c r="G383" s="4"/>
    </row>
    <row r="384" spans="2:7">
      <c r="B384" s="184">
        <f t="shared" si="5"/>
        <v>380</v>
      </c>
      <c r="C384" s="28">
        <v>8205</v>
      </c>
      <c r="D384" s="29" t="s">
        <v>809</v>
      </c>
      <c r="E384" s="29" t="s">
        <v>994</v>
      </c>
      <c r="F384" s="55">
        <v>12.15</v>
      </c>
      <c r="G384" s="4"/>
    </row>
    <row r="385" spans="2:7">
      <c r="B385" s="184">
        <f t="shared" si="5"/>
        <v>381</v>
      </c>
      <c r="C385" s="28">
        <v>8210</v>
      </c>
      <c r="D385" s="29" t="s">
        <v>810</v>
      </c>
      <c r="E385" s="29" t="s">
        <v>994</v>
      </c>
      <c r="F385" s="55">
        <v>13.45</v>
      </c>
      <c r="G385" s="4"/>
    </row>
    <row r="386" spans="2:7">
      <c r="B386" s="184">
        <f t="shared" si="5"/>
        <v>382</v>
      </c>
      <c r="C386" s="28">
        <v>8220</v>
      </c>
      <c r="D386" s="29" t="s">
        <v>811</v>
      </c>
      <c r="E386" s="29" t="s">
        <v>994</v>
      </c>
      <c r="F386" s="55">
        <v>14.21</v>
      </c>
      <c r="G386" s="4"/>
    </row>
    <row r="387" spans="2:7">
      <c r="B387" s="184">
        <f t="shared" si="5"/>
        <v>383</v>
      </c>
      <c r="C387" s="28">
        <v>8230</v>
      </c>
      <c r="D387" s="29" t="s">
        <v>1179</v>
      </c>
      <c r="E387" s="29" t="s">
        <v>994</v>
      </c>
      <c r="F387" s="55">
        <v>0.78983999999999999</v>
      </c>
      <c r="G387" s="4"/>
    </row>
    <row r="388" spans="2:7">
      <c r="B388" s="184">
        <f t="shared" si="5"/>
        <v>384</v>
      </c>
      <c r="C388" s="28">
        <v>8240</v>
      </c>
      <c r="D388" s="29" t="s">
        <v>1180</v>
      </c>
      <c r="E388" s="29" t="s">
        <v>994</v>
      </c>
      <c r="F388" s="55">
        <v>0.71943999999999997</v>
      </c>
      <c r="G388" s="4"/>
    </row>
    <row r="389" spans="2:7">
      <c r="B389" s="184">
        <f t="shared" si="5"/>
        <v>385</v>
      </c>
      <c r="C389" s="28">
        <v>8260</v>
      </c>
      <c r="D389" s="29" t="s">
        <v>1181</v>
      </c>
      <c r="E389" s="29" t="s">
        <v>994</v>
      </c>
      <c r="F389" s="55">
        <v>1.0164</v>
      </c>
      <c r="G389" s="4"/>
    </row>
    <row r="390" spans="2:7">
      <c r="B390" s="184">
        <f t="shared" si="5"/>
        <v>386</v>
      </c>
      <c r="C390" s="28">
        <v>8270</v>
      </c>
      <c r="D390" s="29" t="s">
        <v>378</v>
      </c>
      <c r="E390" s="29" t="s">
        <v>994</v>
      </c>
      <c r="F390" s="55">
        <v>1.21</v>
      </c>
      <c r="G390" s="4"/>
    </row>
    <row r="391" spans="2:7">
      <c r="B391" s="184">
        <f t="shared" si="5"/>
        <v>387</v>
      </c>
      <c r="C391" s="28">
        <v>8272</v>
      </c>
      <c r="D391" s="29" t="s">
        <v>379</v>
      </c>
      <c r="E391" s="29" t="s">
        <v>994</v>
      </c>
      <c r="F391" s="55">
        <v>1.5385599999999999</v>
      </c>
      <c r="G391" s="4"/>
    </row>
    <row r="392" spans="2:7">
      <c r="B392" s="184">
        <f t="shared" ref="B392:B455" si="6">B391+1</f>
        <v>388</v>
      </c>
      <c r="C392" s="28">
        <v>8274</v>
      </c>
      <c r="D392" s="29" t="s">
        <v>380</v>
      </c>
      <c r="E392" s="29" t="s">
        <v>994</v>
      </c>
      <c r="F392" s="55">
        <v>1.23004</v>
      </c>
      <c r="G392" s="4"/>
    </row>
    <row r="393" spans="2:7">
      <c r="B393" s="184">
        <f t="shared" si="6"/>
        <v>389</v>
      </c>
      <c r="C393" s="28">
        <v>8290</v>
      </c>
      <c r="D393" s="29" t="s">
        <v>381</v>
      </c>
      <c r="E393" s="29" t="s">
        <v>994</v>
      </c>
      <c r="F393" s="55">
        <v>17.600000000000001</v>
      </c>
      <c r="G393" s="4"/>
    </row>
    <row r="394" spans="2:7">
      <c r="B394" s="184">
        <f t="shared" si="6"/>
        <v>390</v>
      </c>
      <c r="C394" s="28">
        <v>8295</v>
      </c>
      <c r="D394" s="29" t="s">
        <v>382</v>
      </c>
      <c r="E394" s="29" t="s">
        <v>383</v>
      </c>
      <c r="F394" s="27">
        <v>8.58</v>
      </c>
    </row>
    <row r="395" spans="2:7" ht="13.8" thickBot="1">
      <c r="B395" s="184">
        <f t="shared" si="6"/>
        <v>391</v>
      </c>
      <c r="C395" s="28">
        <v>8296</v>
      </c>
      <c r="D395" s="29" t="s">
        <v>384</v>
      </c>
      <c r="E395" s="29" t="s">
        <v>994</v>
      </c>
      <c r="F395" s="27">
        <v>0.316</v>
      </c>
    </row>
    <row r="396" spans="2:7" ht="13.8" thickBot="1">
      <c r="B396" s="184">
        <f t="shared" si="6"/>
        <v>392</v>
      </c>
      <c r="C396" s="117" t="s">
        <v>385</v>
      </c>
      <c r="D396" s="115"/>
      <c r="E396" s="115"/>
      <c r="F396" s="116"/>
    </row>
    <row r="397" spans="2:7">
      <c r="B397" s="184">
        <f t="shared" si="6"/>
        <v>393</v>
      </c>
      <c r="C397" s="430">
        <v>9010</v>
      </c>
      <c r="D397" s="448" t="s">
        <v>386</v>
      </c>
      <c r="E397" s="449" t="s">
        <v>59</v>
      </c>
      <c r="F397" s="447">
        <v>0.54</v>
      </c>
    </row>
    <row r="398" spans="2:7">
      <c r="B398" s="184">
        <f t="shared" si="6"/>
        <v>394</v>
      </c>
      <c r="C398" s="28">
        <v>9030</v>
      </c>
      <c r="D398" s="29" t="s">
        <v>387</v>
      </c>
      <c r="E398" s="29" t="s">
        <v>59</v>
      </c>
      <c r="F398" s="27">
        <v>0.49</v>
      </c>
    </row>
    <row r="399" spans="2:7">
      <c r="B399" s="184">
        <f t="shared" si="6"/>
        <v>395</v>
      </c>
      <c r="C399" s="28">
        <v>9040</v>
      </c>
      <c r="D399" s="29" t="s">
        <v>395</v>
      </c>
      <c r="E399" s="29" t="s">
        <v>59</v>
      </c>
      <c r="F399" s="27">
        <v>0.36</v>
      </c>
    </row>
    <row r="400" spans="2:7">
      <c r="B400" s="184">
        <f t="shared" si="6"/>
        <v>396</v>
      </c>
      <c r="C400" s="39">
        <v>9050</v>
      </c>
      <c r="D400" s="29" t="s">
        <v>396</v>
      </c>
      <c r="E400" s="29" t="s">
        <v>59</v>
      </c>
      <c r="F400" s="27">
        <v>0.16</v>
      </c>
    </row>
    <row r="401" spans="2:6">
      <c r="B401" s="184">
        <f t="shared" si="6"/>
        <v>397</v>
      </c>
      <c r="C401" s="403">
        <v>9060</v>
      </c>
      <c r="D401" s="390" t="s">
        <v>397</v>
      </c>
      <c r="E401" s="390" t="s">
        <v>59</v>
      </c>
      <c r="F401" s="402">
        <v>0.32</v>
      </c>
    </row>
    <row r="402" spans="2:6">
      <c r="B402" s="184">
        <f t="shared" si="6"/>
        <v>398</v>
      </c>
      <c r="C402" s="28">
        <v>9070</v>
      </c>
      <c r="D402" s="29" t="s">
        <v>398</v>
      </c>
      <c r="E402" s="29" t="s">
        <v>59</v>
      </c>
      <c r="F402" s="27">
        <v>0.32</v>
      </c>
    </row>
    <row r="403" spans="2:6">
      <c r="B403" s="184">
        <f t="shared" si="6"/>
        <v>399</v>
      </c>
      <c r="C403" s="28">
        <v>9080</v>
      </c>
      <c r="D403" s="29" t="s">
        <v>1080</v>
      </c>
      <c r="E403" s="29" t="s">
        <v>59</v>
      </c>
      <c r="F403" s="394">
        <v>0.39</v>
      </c>
    </row>
    <row r="404" spans="2:6">
      <c r="B404" s="184">
        <f t="shared" si="6"/>
        <v>400</v>
      </c>
      <c r="C404" s="28">
        <v>9089</v>
      </c>
      <c r="D404" s="29" t="s">
        <v>1081</v>
      </c>
      <c r="E404" s="29" t="s">
        <v>59</v>
      </c>
      <c r="F404" s="27">
        <v>0.22</v>
      </c>
    </row>
    <row r="405" spans="2:6">
      <c r="B405" s="184">
        <f t="shared" si="6"/>
        <v>401</v>
      </c>
      <c r="C405" s="28">
        <v>9090</v>
      </c>
      <c r="D405" s="29" t="s">
        <v>1082</v>
      </c>
      <c r="E405" s="29" t="s">
        <v>59</v>
      </c>
      <c r="F405" s="27">
        <v>0.41</v>
      </c>
    </row>
    <row r="406" spans="2:6">
      <c r="B406" s="184">
        <f t="shared" si="6"/>
        <v>402</v>
      </c>
      <c r="C406" s="28">
        <v>9091</v>
      </c>
      <c r="D406" s="29" t="s">
        <v>1083</v>
      </c>
      <c r="E406" s="29" t="s">
        <v>59</v>
      </c>
      <c r="F406" s="27">
        <v>0.35</v>
      </c>
    </row>
    <row r="407" spans="2:6">
      <c r="B407" s="184">
        <f t="shared" si="6"/>
        <v>403</v>
      </c>
      <c r="C407" s="28">
        <v>9100</v>
      </c>
      <c r="D407" s="29" t="s">
        <v>1084</v>
      </c>
      <c r="E407" s="29" t="s">
        <v>59</v>
      </c>
      <c r="F407" s="27">
        <v>0.31</v>
      </c>
    </row>
    <row r="408" spans="2:6">
      <c r="B408" s="184">
        <f t="shared" si="6"/>
        <v>404</v>
      </c>
      <c r="C408" s="28">
        <v>9101</v>
      </c>
      <c r="D408" s="29" t="s">
        <v>1085</v>
      </c>
      <c r="E408" s="29" t="s">
        <v>59</v>
      </c>
      <c r="F408" s="27">
        <v>0.25</v>
      </c>
    </row>
    <row r="409" spans="2:6">
      <c r="B409" s="184">
        <f t="shared" si="6"/>
        <v>405</v>
      </c>
      <c r="C409" s="28">
        <v>9110</v>
      </c>
      <c r="D409" s="29" t="s">
        <v>1086</v>
      </c>
      <c r="E409" s="29" t="s">
        <v>59</v>
      </c>
      <c r="F409" s="27">
        <v>0.34</v>
      </c>
    </row>
    <row r="410" spans="2:6">
      <c r="B410" s="184">
        <f t="shared" si="6"/>
        <v>406</v>
      </c>
      <c r="C410" s="28">
        <v>9120</v>
      </c>
      <c r="D410" s="29" t="s">
        <v>1087</v>
      </c>
      <c r="E410" s="29" t="s">
        <v>59</v>
      </c>
      <c r="F410" s="27">
        <v>0.43</v>
      </c>
    </row>
    <row r="411" spans="2:6">
      <c r="B411" s="184">
        <f t="shared" si="6"/>
        <v>407</v>
      </c>
      <c r="C411" s="28">
        <v>9130</v>
      </c>
      <c r="D411" s="29" t="s">
        <v>1088</v>
      </c>
      <c r="E411" s="29" t="s">
        <v>1089</v>
      </c>
      <c r="F411" s="27">
        <v>10</v>
      </c>
    </row>
    <row r="412" spans="2:6">
      <c r="B412" s="184">
        <f t="shared" si="6"/>
        <v>408</v>
      </c>
      <c r="C412" s="28">
        <v>9140</v>
      </c>
      <c r="D412" s="29" t="s">
        <v>1090</v>
      </c>
      <c r="E412" s="29" t="s">
        <v>1091</v>
      </c>
      <c r="F412" s="27">
        <v>16</v>
      </c>
    </row>
    <row r="413" spans="2:6">
      <c r="B413" s="184">
        <f t="shared" si="6"/>
        <v>409</v>
      </c>
      <c r="C413" s="28">
        <v>9149</v>
      </c>
      <c r="D413" s="29" t="s">
        <v>684</v>
      </c>
      <c r="E413" s="29" t="s">
        <v>59</v>
      </c>
      <c r="F413" s="27">
        <v>0.43</v>
      </c>
    </row>
    <row r="414" spans="2:6">
      <c r="B414" s="184">
        <f t="shared" si="6"/>
        <v>410</v>
      </c>
      <c r="C414" s="28">
        <v>9150</v>
      </c>
      <c r="D414" s="29" t="s">
        <v>1493</v>
      </c>
      <c r="E414" s="29" t="s">
        <v>59</v>
      </c>
      <c r="F414" s="27">
        <v>0.54</v>
      </c>
    </row>
    <row r="415" spans="2:6">
      <c r="B415" s="184">
        <f t="shared" si="6"/>
        <v>411</v>
      </c>
      <c r="C415" s="28">
        <v>9200</v>
      </c>
      <c r="D415" s="29" t="s">
        <v>1494</v>
      </c>
      <c r="E415" s="29" t="s">
        <v>59</v>
      </c>
      <c r="F415" s="27">
        <v>0.28000000000000003</v>
      </c>
    </row>
    <row r="416" spans="2:6">
      <c r="B416" s="184">
        <f t="shared" si="6"/>
        <v>412</v>
      </c>
      <c r="C416" s="28">
        <v>9201</v>
      </c>
      <c r="D416" s="29" t="s">
        <v>1495</v>
      </c>
      <c r="E416" s="29" t="s">
        <v>59</v>
      </c>
      <c r="F416" s="27">
        <v>0.32</v>
      </c>
    </row>
    <row r="417" spans="2:6">
      <c r="B417" s="184">
        <f t="shared" si="6"/>
        <v>413</v>
      </c>
      <c r="C417" s="28">
        <v>9202</v>
      </c>
      <c r="D417" s="29" t="s">
        <v>1496</v>
      </c>
      <c r="E417" s="29" t="s">
        <v>59</v>
      </c>
      <c r="F417" s="27">
        <v>0.38</v>
      </c>
    </row>
    <row r="418" spans="2:6">
      <c r="B418" s="184">
        <f t="shared" si="6"/>
        <v>414</v>
      </c>
      <c r="C418" s="28">
        <v>9203</v>
      </c>
      <c r="D418" s="29" t="s">
        <v>1497</v>
      </c>
      <c r="E418" s="29" t="s">
        <v>59</v>
      </c>
      <c r="F418" s="27">
        <v>0.36</v>
      </c>
    </row>
    <row r="419" spans="2:6" ht="13.8" thickBot="1">
      <c r="B419" s="184">
        <f t="shared" si="6"/>
        <v>415</v>
      </c>
      <c r="C419" s="28">
        <v>9210</v>
      </c>
      <c r="D419" s="29" t="s">
        <v>1498</v>
      </c>
      <c r="E419" s="29" t="s">
        <v>732</v>
      </c>
      <c r="F419" s="27">
        <v>10.25</v>
      </c>
    </row>
    <row r="420" spans="2:6" ht="13.8" thickBot="1">
      <c r="B420" s="184">
        <f t="shared" si="6"/>
        <v>416</v>
      </c>
      <c r="C420" s="118" t="s">
        <v>1499</v>
      </c>
      <c r="D420" s="119"/>
      <c r="E420" s="119"/>
      <c r="F420" s="120"/>
    </row>
    <row r="421" spans="2:6">
      <c r="B421" s="184">
        <f t="shared" si="6"/>
        <v>417</v>
      </c>
      <c r="C421" s="28">
        <v>10010</v>
      </c>
      <c r="D421" s="29" t="s">
        <v>1500</v>
      </c>
      <c r="E421" s="29" t="s">
        <v>1501</v>
      </c>
      <c r="F421" s="27">
        <v>54.32</v>
      </c>
    </row>
    <row r="422" spans="2:6">
      <c r="B422" s="184">
        <f t="shared" si="6"/>
        <v>418</v>
      </c>
      <c r="C422" s="28">
        <v>10020</v>
      </c>
      <c r="D422" s="29" t="s">
        <v>1502</v>
      </c>
      <c r="E422" s="29" t="s">
        <v>1501</v>
      </c>
      <c r="F422" s="27">
        <v>68.319999999999993</v>
      </c>
    </row>
    <row r="423" spans="2:6">
      <c r="B423" s="184">
        <f t="shared" si="6"/>
        <v>419</v>
      </c>
      <c r="C423" s="28">
        <v>10030</v>
      </c>
      <c r="D423" s="29" t="s">
        <v>1503</v>
      </c>
      <c r="E423" s="29" t="s">
        <v>1501</v>
      </c>
      <c r="F423" s="27">
        <v>71.67</v>
      </c>
    </row>
    <row r="424" spans="2:6">
      <c r="B424" s="184">
        <f t="shared" si="6"/>
        <v>420</v>
      </c>
      <c r="C424" s="28">
        <v>10040</v>
      </c>
      <c r="D424" s="29" t="s">
        <v>1504</v>
      </c>
      <c r="E424" s="29" t="s">
        <v>1501</v>
      </c>
      <c r="F424" s="27">
        <v>76.5</v>
      </c>
    </row>
    <row r="425" spans="2:6">
      <c r="B425" s="184">
        <f t="shared" si="6"/>
        <v>421</v>
      </c>
      <c r="C425" s="28">
        <v>10050</v>
      </c>
      <c r="D425" s="29" t="s">
        <v>1505</v>
      </c>
      <c r="E425" s="29" t="s">
        <v>1501</v>
      </c>
      <c r="F425" s="27">
        <v>78.180000000000007</v>
      </c>
    </row>
    <row r="426" spans="2:6">
      <c r="B426" s="184">
        <f t="shared" si="6"/>
        <v>422</v>
      </c>
      <c r="C426" s="28">
        <v>10060</v>
      </c>
      <c r="D426" s="29" t="s">
        <v>1506</v>
      </c>
      <c r="E426" s="29" t="s">
        <v>1501</v>
      </c>
      <c r="F426" s="27">
        <v>85.01</v>
      </c>
    </row>
    <row r="427" spans="2:6">
      <c r="B427" s="184">
        <f t="shared" si="6"/>
        <v>423</v>
      </c>
      <c r="C427" s="28">
        <v>10070</v>
      </c>
      <c r="D427" s="29" t="s">
        <v>1507</v>
      </c>
      <c r="E427" s="29" t="s">
        <v>1501</v>
      </c>
      <c r="F427" s="27">
        <v>86.69</v>
      </c>
    </row>
    <row r="428" spans="2:6">
      <c r="B428" s="184">
        <f t="shared" si="6"/>
        <v>424</v>
      </c>
      <c r="C428" s="28">
        <v>10080</v>
      </c>
      <c r="D428" s="29" t="s">
        <v>1508</v>
      </c>
      <c r="E428" s="29" t="s">
        <v>1501</v>
      </c>
      <c r="F428" s="27">
        <v>88.7</v>
      </c>
    </row>
    <row r="429" spans="2:6" ht="13.8" thickBot="1">
      <c r="B429" s="184">
        <f t="shared" si="6"/>
        <v>425</v>
      </c>
      <c r="C429" s="28">
        <v>10090</v>
      </c>
      <c r="D429" s="29" t="s">
        <v>1558</v>
      </c>
      <c r="E429" s="29" t="s">
        <v>1501</v>
      </c>
      <c r="F429" s="27">
        <v>91</v>
      </c>
    </row>
    <row r="430" spans="2:6" ht="13.8" thickBot="1">
      <c r="B430" s="184">
        <f t="shared" si="6"/>
        <v>426</v>
      </c>
      <c r="C430" s="123" t="s">
        <v>1509</v>
      </c>
      <c r="D430" s="121"/>
      <c r="E430" s="121"/>
      <c r="F430" s="122"/>
    </row>
    <row r="431" spans="2:6">
      <c r="B431" s="184">
        <f t="shared" si="6"/>
        <v>427</v>
      </c>
      <c r="C431" s="30">
        <v>11006</v>
      </c>
      <c r="D431" s="31" t="s">
        <v>1510</v>
      </c>
      <c r="E431" s="29" t="s">
        <v>59</v>
      </c>
      <c r="F431" s="27">
        <v>4.58</v>
      </c>
    </row>
    <row r="432" spans="2:6">
      <c r="B432" s="184">
        <f t="shared" si="6"/>
        <v>428</v>
      </c>
      <c r="C432" s="30">
        <v>11010</v>
      </c>
      <c r="D432" s="31" t="s">
        <v>1511</v>
      </c>
      <c r="E432" s="29" t="s">
        <v>59</v>
      </c>
      <c r="F432" s="27">
        <v>5.21</v>
      </c>
    </row>
    <row r="433" spans="2:6">
      <c r="B433" s="184">
        <f t="shared" si="6"/>
        <v>429</v>
      </c>
      <c r="C433" s="30">
        <v>11020</v>
      </c>
      <c r="D433" s="31" t="s">
        <v>1512</v>
      </c>
      <c r="E433" s="29" t="s">
        <v>59</v>
      </c>
      <c r="F433" s="27">
        <v>6.45</v>
      </c>
    </row>
    <row r="434" spans="2:6">
      <c r="B434" s="184">
        <f t="shared" si="6"/>
        <v>430</v>
      </c>
      <c r="C434" s="30">
        <v>11030</v>
      </c>
      <c r="D434" s="31" t="s">
        <v>1513</v>
      </c>
      <c r="E434" s="29" t="s">
        <v>59</v>
      </c>
      <c r="F434" s="27">
        <v>6.89</v>
      </c>
    </row>
    <row r="435" spans="2:6">
      <c r="B435" s="184">
        <f t="shared" si="6"/>
        <v>431</v>
      </c>
      <c r="C435" s="30">
        <v>11040</v>
      </c>
      <c r="D435" s="31" t="s">
        <v>1514</v>
      </c>
      <c r="E435" s="29" t="s">
        <v>59</v>
      </c>
      <c r="F435" s="27">
        <v>7.25</v>
      </c>
    </row>
    <row r="436" spans="2:6">
      <c r="B436" s="184">
        <f t="shared" si="6"/>
        <v>432</v>
      </c>
      <c r="C436" s="30">
        <v>11050</v>
      </c>
      <c r="D436" s="31" t="s">
        <v>1515</v>
      </c>
      <c r="E436" s="29" t="s">
        <v>59</v>
      </c>
      <c r="F436" s="27">
        <v>8.1199999999999992</v>
      </c>
    </row>
    <row r="437" spans="2:6">
      <c r="B437" s="184">
        <f t="shared" si="6"/>
        <v>433</v>
      </c>
      <c r="C437" s="30">
        <v>11060</v>
      </c>
      <c r="D437" s="31" t="s">
        <v>1319</v>
      </c>
      <c r="E437" s="29" t="s">
        <v>59</v>
      </c>
      <c r="F437" s="27">
        <v>9.86</v>
      </c>
    </row>
    <row r="438" spans="2:6">
      <c r="B438" s="184">
        <f t="shared" si="6"/>
        <v>434</v>
      </c>
      <c r="C438" s="30">
        <v>11070</v>
      </c>
      <c r="D438" s="31" t="s">
        <v>1320</v>
      </c>
      <c r="E438" s="29" t="s">
        <v>59</v>
      </c>
      <c r="F438" s="27">
        <v>20.74</v>
      </c>
    </row>
    <row r="439" spans="2:6">
      <c r="B439" s="184">
        <f t="shared" si="6"/>
        <v>435</v>
      </c>
      <c r="C439" s="30">
        <v>11080</v>
      </c>
      <c r="D439" s="31" t="s">
        <v>1321</v>
      </c>
      <c r="E439" s="29" t="s">
        <v>59</v>
      </c>
      <c r="F439" s="27">
        <v>19.21</v>
      </c>
    </row>
    <row r="440" spans="2:6">
      <c r="B440" s="184">
        <f t="shared" si="6"/>
        <v>436</v>
      </c>
      <c r="C440" s="30">
        <v>11090</v>
      </c>
      <c r="D440" s="31" t="s">
        <v>1322</v>
      </c>
      <c r="E440" s="29" t="s">
        <v>59</v>
      </c>
      <c r="F440" s="27">
        <v>17.670000000000002</v>
      </c>
    </row>
    <row r="441" spans="2:6">
      <c r="B441" s="184">
        <f t="shared" si="6"/>
        <v>437</v>
      </c>
      <c r="C441" s="30">
        <v>11100</v>
      </c>
      <c r="D441" s="31" t="s">
        <v>1323</v>
      </c>
      <c r="E441" s="29" t="s">
        <v>59</v>
      </c>
      <c r="F441" s="27">
        <v>25.94</v>
      </c>
    </row>
    <row r="442" spans="2:6">
      <c r="B442" s="184">
        <f t="shared" si="6"/>
        <v>438</v>
      </c>
      <c r="C442" s="30">
        <v>11110</v>
      </c>
      <c r="D442" s="31" t="s">
        <v>1324</v>
      </c>
      <c r="E442" s="29" t="s">
        <v>59</v>
      </c>
      <c r="F442" s="27">
        <v>24.01</v>
      </c>
    </row>
    <row r="443" spans="2:6">
      <c r="B443" s="184">
        <f t="shared" si="6"/>
        <v>439</v>
      </c>
      <c r="C443" s="30">
        <v>11120</v>
      </c>
      <c r="D443" s="31" t="s">
        <v>1325</v>
      </c>
      <c r="E443" s="29" t="s">
        <v>59</v>
      </c>
      <c r="F443" s="27">
        <v>22.09</v>
      </c>
    </row>
    <row r="444" spans="2:6">
      <c r="B444" s="184">
        <f t="shared" si="6"/>
        <v>440</v>
      </c>
      <c r="C444" s="30">
        <v>11130</v>
      </c>
      <c r="D444" s="31" t="s">
        <v>1326</v>
      </c>
      <c r="E444" s="29" t="s">
        <v>59</v>
      </c>
      <c r="F444" s="27">
        <v>29.19</v>
      </c>
    </row>
    <row r="445" spans="2:6">
      <c r="B445" s="184">
        <f t="shared" si="6"/>
        <v>441</v>
      </c>
      <c r="C445" s="30">
        <v>11140</v>
      </c>
      <c r="D445" s="31" t="s">
        <v>1327</v>
      </c>
      <c r="E445" s="29" t="s">
        <v>59</v>
      </c>
      <c r="F445" s="27">
        <v>27.03</v>
      </c>
    </row>
    <row r="446" spans="2:6">
      <c r="B446" s="184">
        <f t="shared" si="6"/>
        <v>442</v>
      </c>
      <c r="C446" s="30">
        <v>11150</v>
      </c>
      <c r="D446" s="31" t="s">
        <v>872</v>
      </c>
      <c r="E446" s="29" t="s">
        <v>59</v>
      </c>
      <c r="F446" s="27">
        <v>24.86</v>
      </c>
    </row>
    <row r="447" spans="2:6">
      <c r="B447" s="184">
        <f t="shared" si="6"/>
        <v>443</v>
      </c>
      <c r="C447" s="30">
        <v>11151</v>
      </c>
      <c r="D447" s="31" t="s">
        <v>873</v>
      </c>
      <c r="E447" s="29" t="s">
        <v>59</v>
      </c>
      <c r="F447" s="27">
        <v>12.18</v>
      </c>
    </row>
    <row r="448" spans="2:6">
      <c r="B448" s="184">
        <f t="shared" si="6"/>
        <v>444</v>
      </c>
      <c r="C448" s="30">
        <v>11152</v>
      </c>
      <c r="D448" s="31" t="s">
        <v>874</v>
      </c>
      <c r="E448" s="29" t="s">
        <v>59</v>
      </c>
      <c r="F448" s="27">
        <v>10.25</v>
      </c>
    </row>
    <row r="449" spans="2:7">
      <c r="B449" s="184">
        <f t="shared" si="6"/>
        <v>445</v>
      </c>
      <c r="C449" s="30">
        <v>11153</v>
      </c>
      <c r="D449" s="29" t="s">
        <v>875</v>
      </c>
      <c r="E449" s="29" t="s">
        <v>59</v>
      </c>
      <c r="F449" s="27">
        <v>7.7</v>
      </c>
    </row>
    <row r="450" spans="2:7">
      <c r="B450" s="184">
        <f t="shared" si="6"/>
        <v>446</v>
      </c>
      <c r="C450" s="30">
        <v>11154</v>
      </c>
      <c r="D450" s="29" t="s">
        <v>1525</v>
      </c>
      <c r="E450" s="29" t="s">
        <v>59</v>
      </c>
      <c r="F450" s="27">
        <v>7.3</v>
      </c>
    </row>
    <row r="451" spans="2:7">
      <c r="B451" s="184">
        <f t="shared" si="6"/>
        <v>447</v>
      </c>
      <c r="C451" s="30">
        <v>11155</v>
      </c>
      <c r="D451" s="29" t="s">
        <v>1526</v>
      </c>
      <c r="E451" s="29" t="s">
        <v>59</v>
      </c>
      <c r="F451" s="27">
        <v>6.6</v>
      </c>
    </row>
    <row r="452" spans="2:7">
      <c r="B452" s="184">
        <f t="shared" si="6"/>
        <v>448</v>
      </c>
      <c r="C452" s="30">
        <v>11156</v>
      </c>
      <c r="D452" s="31" t="s">
        <v>1527</v>
      </c>
      <c r="E452" s="29" t="s">
        <v>59</v>
      </c>
      <c r="F452" s="27">
        <v>8.6999999999999993</v>
      </c>
    </row>
    <row r="453" spans="2:7">
      <c r="B453" s="184">
        <f t="shared" si="6"/>
        <v>449</v>
      </c>
      <c r="C453" s="30">
        <v>11157</v>
      </c>
      <c r="D453" s="31" t="s">
        <v>1528</v>
      </c>
      <c r="E453" s="29" t="s">
        <v>59</v>
      </c>
      <c r="F453" s="27">
        <v>8.1999999999999993</v>
      </c>
    </row>
    <row r="454" spans="2:7">
      <c r="B454" s="184">
        <f t="shared" si="6"/>
        <v>450</v>
      </c>
      <c r="C454" s="30">
        <v>11156</v>
      </c>
      <c r="D454" s="31" t="s">
        <v>353</v>
      </c>
      <c r="E454" s="29" t="s">
        <v>59</v>
      </c>
      <c r="F454" s="27">
        <v>7.4</v>
      </c>
    </row>
    <row r="455" spans="2:7">
      <c r="B455" s="184">
        <f t="shared" si="6"/>
        <v>451</v>
      </c>
      <c r="C455" s="30">
        <v>11157</v>
      </c>
      <c r="D455" s="31" t="s">
        <v>354</v>
      </c>
      <c r="E455" s="29" t="s">
        <v>59</v>
      </c>
      <c r="F455" s="27">
        <v>12.8</v>
      </c>
    </row>
    <row r="456" spans="2:7">
      <c r="B456" s="184">
        <f t="shared" ref="B456:B519" si="7">B455+1</f>
        <v>452</v>
      </c>
      <c r="C456" s="30">
        <v>11158</v>
      </c>
      <c r="D456" s="31" t="s">
        <v>355</v>
      </c>
      <c r="E456" s="29" t="s">
        <v>59</v>
      </c>
      <c r="F456" s="27">
        <v>12.1</v>
      </c>
    </row>
    <row r="457" spans="2:7">
      <c r="B457" s="184">
        <f t="shared" si="7"/>
        <v>453</v>
      </c>
      <c r="C457" s="30">
        <v>11159</v>
      </c>
      <c r="D457" s="31" t="s">
        <v>1516</v>
      </c>
      <c r="E457" s="29" t="s">
        <v>59</v>
      </c>
      <c r="F457" s="27">
        <v>11.2</v>
      </c>
    </row>
    <row r="458" spans="2:7">
      <c r="B458" s="184">
        <f t="shared" si="7"/>
        <v>454</v>
      </c>
      <c r="C458" s="30">
        <v>11160</v>
      </c>
      <c r="D458" s="31" t="s">
        <v>1517</v>
      </c>
      <c r="E458" s="29" t="s">
        <v>59</v>
      </c>
      <c r="F458" s="27">
        <v>16.2</v>
      </c>
    </row>
    <row r="459" spans="2:7">
      <c r="B459" s="184">
        <f t="shared" si="7"/>
        <v>455</v>
      </c>
      <c r="C459" s="30">
        <v>11161</v>
      </c>
      <c r="D459" s="31" t="s">
        <v>1518</v>
      </c>
      <c r="E459" s="29" t="s">
        <v>59</v>
      </c>
      <c r="F459" s="27">
        <v>15.3</v>
      </c>
    </row>
    <row r="460" spans="2:7">
      <c r="B460" s="184">
        <f t="shared" si="7"/>
        <v>456</v>
      </c>
      <c r="C460" s="30">
        <v>11162</v>
      </c>
      <c r="D460" s="31" t="s">
        <v>1519</v>
      </c>
      <c r="E460" s="29" t="s">
        <v>59</v>
      </c>
      <c r="F460" s="27">
        <v>14</v>
      </c>
    </row>
    <row r="461" spans="2:7">
      <c r="B461" s="184">
        <f t="shared" si="7"/>
        <v>457</v>
      </c>
      <c r="C461" s="30">
        <v>11163</v>
      </c>
      <c r="D461" s="31" t="s">
        <v>1520</v>
      </c>
      <c r="E461" s="29" t="s">
        <v>59</v>
      </c>
      <c r="F461" s="27">
        <v>20.100000000000001</v>
      </c>
    </row>
    <row r="462" spans="2:7">
      <c r="B462" s="184">
        <f t="shared" si="7"/>
        <v>458</v>
      </c>
      <c r="C462" s="30">
        <v>11164</v>
      </c>
      <c r="D462" s="31" t="s">
        <v>1521</v>
      </c>
      <c r="E462" s="29" t="s">
        <v>59</v>
      </c>
      <c r="F462" s="55">
        <v>19</v>
      </c>
    </row>
    <row r="463" spans="2:7">
      <c r="B463" s="184">
        <f t="shared" si="7"/>
        <v>459</v>
      </c>
      <c r="C463" s="30">
        <v>11165</v>
      </c>
      <c r="D463" s="31" t="s">
        <v>1522</v>
      </c>
      <c r="E463" s="29" t="s">
        <v>59</v>
      </c>
      <c r="F463" s="55">
        <v>17.5</v>
      </c>
    </row>
    <row r="464" spans="2:7">
      <c r="B464" s="184">
        <f t="shared" si="7"/>
        <v>460</v>
      </c>
      <c r="C464" s="30">
        <v>11166</v>
      </c>
      <c r="D464" s="31" t="s">
        <v>690</v>
      </c>
      <c r="E464" s="29" t="s">
        <v>59</v>
      </c>
      <c r="F464" s="55">
        <v>22.6</v>
      </c>
      <c r="G464" s="4"/>
    </row>
    <row r="465" spans="2:7">
      <c r="B465" s="184">
        <f t="shared" si="7"/>
        <v>461</v>
      </c>
      <c r="C465" s="30">
        <v>11167</v>
      </c>
      <c r="D465" s="31" t="s">
        <v>691</v>
      </c>
      <c r="E465" s="29" t="s">
        <v>59</v>
      </c>
      <c r="F465" s="55">
        <v>21.4</v>
      </c>
      <c r="G465" s="4"/>
    </row>
    <row r="466" spans="2:7">
      <c r="B466" s="184">
        <f t="shared" si="7"/>
        <v>462</v>
      </c>
      <c r="C466" s="30">
        <v>11168</v>
      </c>
      <c r="D466" s="31" t="s">
        <v>692</v>
      </c>
      <c r="E466" s="29" t="s">
        <v>59</v>
      </c>
      <c r="F466" s="55">
        <v>19.8</v>
      </c>
      <c r="G466" s="4"/>
    </row>
    <row r="467" spans="2:7">
      <c r="B467" s="184">
        <f t="shared" si="7"/>
        <v>463</v>
      </c>
      <c r="C467" s="30">
        <v>11170</v>
      </c>
      <c r="D467" s="31" t="s">
        <v>1522</v>
      </c>
      <c r="E467" s="29" t="s">
        <v>59</v>
      </c>
      <c r="F467" s="55">
        <v>17.5</v>
      </c>
      <c r="G467" s="4"/>
    </row>
    <row r="468" spans="2:7">
      <c r="B468" s="184">
        <f t="shared" si="7"/>
        <v>464</v>
      </c>
      <c r="C468" s="30">
        <v>11170</v>
      </c>
      <c r="D468" s="31" t="s">
        <v>1357</v>
      </c>
      <c r="E468" s="29" t="s">
        <v>59</v>
      </c>
      <c r="F468" s="55">
        <v>4.0379680000000002</v>
      </c>
      <c r="G468" s="4"/>
    </row>
    <row r="469" spans="2:7">
      <c r="B469" s="184">
        <f t="shared" si="7"/>
        <v>465</v>
      </c>
      <c r="C469" s="30">
        <v>11171</v>
      </c>
      <c r="D469" s="31" t="s">
        <v>1358</v>
      </c>
      <c r="E469" s="29" t="s">
        <v>59</v>
      </c>
      <c r="F469" s="55">
        <v>5.7924680000000004</v>
      </c>
      <c r="G469" s="4"/>
    </row>
    <row r="470" spans="2:7">
      <c r="B470" s="184">
        <f t="shared" si="7"/>
        <v>466</v>
      </c>
      <c r="C470" s="30">
        <v>11172</v>
      </c>
      <c r="D470" s="31" t="s">
        <v>1359</v>
      </c>
      <c r="E470" s="29" t="s">
        <v>59</v>
      </c>
      <c r="F470" s="55">
        <v>6.4751280000000007</v>
      </c>
      <c r="G470" s="4"/>
    </row>
    <row r="471" spans="2:7">
      <c r="B471" s="184">
        <f t="shared" si="7"/>
        <v>467</v>
      </c>
      <c r="C471" s="30">
        <v>11173</v>
      </c>
      <c r="D471" s="31" t="s">
        <v>243</v>
      </c>
      <c r="E471" s="29" t="s">
        <v>59</v>
      </c>
      <c r="F471" s="55">
        <v>7.807976</v>
      </c>
      <c r="G471" s="4"/>
    </row>
    <row r="472" spans="2:7">
      <c r="B472" s="184">
        <f t="shared" si="7"/>
        <v>468</v>
      </c>
      <c r="C472" s="30">
        <v>11174</v>
      </c>
      <c r="D472" s="31" t="s">
        <v>244</v>
      </c>
      <c r="E472" s="29" t="s">
        <v>59</v>
      </c>
      <c r="F472" s="55">
        <v>6.4240000000000004</v>
      </c>
      <c r="G472" s="4"/>
    </row>
    <row r="473" spans="2:7">
      <c r="B473" s="184">
        <f t="shared" si="7"/>
        <v>469</v>
      </c>
      <c r="C473" s="30">
        <v>11175</v>
      </c>
      <c r="D473" s="31" t="s">
        <v>1058</v>
      </c>
      <c r="E473" s="29" t="s">
        <v>59</v>
      </c>
      <c r="F473" s="55">
        <v>6.82</v>
      </c>
      <c r="G473" s="4"/>
    </row>
    <row r="474" spans="2:7">
      <c r="B474" s="184">
        <f t="shared" si="7"/>
        <v>470</v>
      </c>
      <c r="C474" s="30">
        <v>11176</v>
      </c>
      <c r="D474" s="31" t="s">
        <v>74</v>
      </c>
      <c r="E474" s="29" t="s">
        <v>59</v>
      </c>
      <c r="F474" s="55">
        <v>7.8319999999999999</v>
      </c>
      <c r="G474" s="4"/>
    </row>
    <row r="475" spans="2:7">
      <c r="B475" s="184">
        <f t="shared" si="7"/>
        <v>471</v>
      </c>
      <c r="C475" s="30">
        <v>11177</v>
      </c>
      <c r="D475" s="31" t="s">
        <v>75</v>
      </c>
      <c r="E475" s="29" t="s">
        <v>59</v>
      </c>
      <c r="F475" s="55">
        <v>8.4039999999999999</v>
      </c>
      <c r="G475" s="4"/>
    </row>
    <row r="476" spans="2:7">
      <c r="B476" s="184">
        <f t="shared" si="7"/>
        <v>472</v>
      </c>
      <c r="C476" s="30">
        <v>11178</v>
      </c>
      <c r="D476" s="31" t="s">
        <v>76</v>
      </c>
      <c r="E476" s="29" t="s">
        <v>59</v>
      </c>
      <c r="F476" s="55">
        <v>5.8079999999999998</v>
      </c>
      <c r="G476" s="4"/>
    </row>
    <row r="477" spans="2:7">
      <c r="B477" s="184">
        <f t="shared" si="7"/>
        <v>473</v>
      </c>
      <c r="C477" s="30">
        <v>11179</v>
      </c>
      <c r="D477" s="31" t="s">
        <v>1623</v>
      </c>
      <c r="E477" s="29" t="s">
        <v>59</v>
      </c>
      <c r="F477" s="55">
        <v>6.16</v>
      </c>
      <c r="G477" s="4"/>
    </row>
    <row r="478" spans="2:7">
      <c r="B478" s="184">
        <f t="shared" si="7"/>
        <v>474</v>
      </c>
      <c r="C478" s="30">
        <v>11180</v>
      </c>
      <c r="D478" s="31" t="s">
        <v>1624</v>
      </c>
      <c r="E478" s="29" t="s">
        <v>59</v>
      </c>
      <c r="F478" s="55">
        <v>7.04</v>
      </c>
      <c r="G478" s="4"/>
    </row>
    <row r="479" spans="2:7">
      <c r="B479" s="184">
        <f t="shared" si="7"/>
        <v>475</v>
      </c>
      <c r="C479" s="30">
        <v>11181</v>
      </c>
      <c r="D479" s="31" t="s">
        <v>1625</v>
      </c>
      <c r="E479" s="29" t="s">
        <v>59</v>
      </c>
      <c r="F479" s="55">
        <v>7.6120000000000001</v>
      </c>
      <c r="G479" s="4"/>
    </row>
    <row r="480" spans="2:7">
      <c r="B480" s="184">
        <f t="shared" si="7"/>
        <v>476</v>
      </c>
      <c r="C480" s="30">
        <v>11182</v>
      </c>
      <c r="D480" s="31" t="s">
        <v>1626</v>
      </c>
      <c r="E480" s="29" t="s">
        <v>59</v>
      </c>
      <c r="F480" s="55">
        <v>6.5823999999999998</v>
      </c>
      <c r="G480" s="4"/>
    </row>
    <row r="481" spans="2:7">
      <c r="B481" s="184">
        <f t="shared" si="7"/>
        <v>477</v>
      </c>
      <c r="C481" s="30">
        <v>11183</v>
      </c>
      <c r="D481" s="31" t="s">
        <v>1627</v>
      </c>
      <c r="E481" s="29" t="s">
        <v>59</v>
      </c>
      <c r="F481" s="55">
        <v>7.2115999999999998</v>
      </c>
      <c r="G481" s="4"/>
    </row>
    <row r="482" spans="2:7">
      <c r="B482" s="184">
        <f t="shared" si="7"/>
        <v>478</v>
      </c>
      <c r="C482" s="30">
        <v>11184</v>
      </c>
      <c r="D482" s="31" t="s">
        <v>1628</v>
      </c>
      <c r="E482" s="29" t="s">
        <v>59</v>
      </c>
      <c r="F482" s="55">
        <v>8.2279999999999998</v>
      </c>
      <c r="G482" s="4"/>
    </row>
    <row r="483" spans="2:7">
      <c r="B483" s="184">
        <f t="shared" si="7"/>
        <v>479</v>
      </c>
      <c r="C483" s="30">
        <v>11185</v>
      </c>
      <c r="D483" s="31" t="s">
        <v>1629</v>
      </c>
      <c r="E483" s="29" t="s">
        <v>59</v>
      </c>
      <c r="F483" s="55">
        <v>9.0023999999999997</v>
      </c>
      <c r="G483" s="4"/>
    </row>
    <row r="484" spans="2:7">
      <c r="B484" s="184">
        <f t="shared" si="7"/>
        <v>480</v>
      </c>
      <c r="C484" s="30">
        <v>11186</v>
      </c>
      <c r="D484" s="31" t="s">
        <v>1630</v>
      </c>
      <c r="E484" s="29" t="s">
        <v>59</v>
      </c>
      <c r="F484" s="55">
        <v>35.6</v>
      </c>
      <c r="G484" s="4"/>
    </row>
    <row r="485" spans="2:7">
      <c r="B485" s="184">
        <f t="shared" si="7"/>
        <v>481</v>
      </c>
      <c r="C485" s="30">
        <v>11187</v>
      </c>
      <c r="D485" s="31" t="s">
        <v>1631</v>
      </c>
      <c r="E485" s="29" t="s">
        <v>59</v>
      </c>
      <c r="F485" s="55">
        <v>36.4</v>
      </c>
      <c r="G485" s="4"/>
    </row>
    <row r="486" spans="2:7">
      <c r="B486" s="184">
        <f t="shared" si="7"/>
        <v>482</v>
      </c>
      <c r="C486" s="30">
        <v>11188</v>
      </c>
      <c r="D486" s="31" t="s">
        <v>1633</v>
      </c>
      <c r="E486" s="29" t="s">
        <v>59</v>
      </c>
      <c r="F486" s="55">
        <v>37</v>
      </c>
      <c r="G486" s="4"/>
    </row>
    <row r="487" spans="2:7">
      <c r="B487" s="184">
        <f t="shared" si="7"/>
        <v>483</v>
      </c>
      <c r="C487" s="30">
        <v>11189</v>
      </c>
      <c r="D487" s="31" t="s">
        <v>1634</v>
      </c>
      <c r="E487" s="29" t="s">
        <v>59</v>
      </c>
      <c r="F487" s="55">
        <v>37.6</v>
      </c>
      <c r="G487" s="4"/>
    </row>
    <row r="488" spans="2:7">
      <c r="B488" s="184">
        <f t="shared" si="7"/>
        <v>484</v>
      </c>
      <c r="C488" s="30">
        <v>11190</v>
      </c>
      <c r="D488" s="31" t="s">
        <v>1635</v>
      </c>
      <c r="E488" s="29" t="s">
        <v>59</v>
      </c>
      <c r="F488" s="55">
        <v>39.200000000000003</v>
      </c>
      <c r="G488" s="4"/>
    </row>
    <row r="489" spans="2:7">
      <c r="B489" s="184">
        <f t="shared" si="7"/>
        <v>485</v>
      </c>
      <c r="C489" s="30">
        <v>11191</v>
      </c>
      <c r="D489" s="31" t="s">
        <v>1636</v>
      </c>
      <c r="E489" s="29" t="s">
        <v>59</v>
      </c>
      <c r="F489" s="55">
        <v>41</v>
      </c>
      <c r="G489" s="4"/>
    </row>
    <row r="490" spans="2:7">
      <c r="B490" s="184">
        <f t="shared" si="7"/>
        <v>486</v>
      </c>
      <c r="C490" s="30">
        <v>11192</v>
      </c>
      <c r="D490" s="31" t="s">
        <v>1637</v>
      </c>
      <c r="E490" s="29" t="s">
        <v>59</v>
      </c>
      <c r="F490" s="55">
        <v>50</v>
      </c>
      <c r="G490" s="4"/>
    </row>
    <row r="491" spans="2:7">
      <c r="B491" s="184">
        <f t="shared" si="7"/>
        <v>487</v>
      </c>
      <c r="C491" s="30">
        <v>11193</v>
      </c>
      <c r="D491" s="31" t="s">
        <v>1580</v>
      </c>
      <c r="E491" s="29" t="s">
        <v>59</v>
      </c>
      <c r="F491" s="55">
        <v>52</v>
      </c>
      <c r="G491" s="4"/>
    </row>
    <row r="492" spans="2:7">
      <c r="B492" s="184">
        <f t="shared" si="7"/>
        <v>488</v>
      </c>
      <c r="C492" s="30">
        <v>11190</v>
      </c>
      <c r="D492" s="29" t="s">
        <v>1581</v>
      </c>
      <c r="E492" s="29" t="s">
        <v>59</v>
      </c>
      <c r="F492" s="55">
        <v>30</v>
      </c>
      <c r="G492" s="4"/>
    </row>
    <row r="493" spans="2:7">
      <c r="B493" s="184">
        <f t="shared" si="7"/>
        <v>489</v>
      </c>
      <c r="C493" s="30">
        <v>11200</v>
      </c>
      <c r="D493" s="29" t="s">
        <v>1582</v>
      </c>
      <c r="E493" s="29" t="s">
        <v>59</v>
      </c>
      <c r="F493" s="55">
        <v>30</v>
      </c>
      <c r="G493" s="4"/>
    </row>
    <row r="494" spans="2:7">
      <c r="B494" s="184">
        <f t="shared" si="7"/>
        <v>490</v>
      </c>
      <c r="C494" s="30">
        <v>11210</v>
      </c>
      <c r="D494" s="29" t="s">
        <v>1583</v>
      </c>
      <c r="E494" s="29" t="s">
        <v>59</v>
      </c>
      <c r="F494" s="55">
        <v>30</v>
      </c>
      <c r="G494" s="4"/>
    </row>
    <row r="495" spans="2:7">
      <c r="B495" s="184">
        <f t="shared" si="7"/>
        <v>491</v>
      </c>
      <c r="C495" s="30">
        <v>11220</v>
      </c>
      <c r="D495" s="29" t="s">
        <v>1584</v>
      </c>
      <c r="E495" s="29" t="s">
        <v>59</v>
      </c>
      <c r="F495" s="55">
        <v>35</v>
      </c>
      <c r="G495" s="4"/>
    </row>
    <row r="496" spans="2:7">
      <c r="B496" s="184">
        <f t="shared" si="7"/>
        <v>492</v>
      </c>
      <c r="C496" s="30">
        <v>11230</v>
      </c>
      <c r="D496" s="29" t="s">
        <v>1585</v>
      </c>
      <c r="E496" s="29" t="s">
        <v>59</v>
      </c>
      <c r="F496" s="55">
        <v>40</v>
      </c>
      <c r="G496" s="4"/>
    </row>
    <row r="497" spans="2:7" ht="18.75" customHeight="1">
      <c r="B497" s="184">
        <f t="shared" si="7"/>
        <v>493</v>
      </c>
      <c r="C497" s="30">
        <v>11240</v>
      </c>
      <c r="D497" s="476" t="s">
        <v>1662</v>
      </c>
      <c r="E497" s="464" t="s">
        <v>59</v>
      </c>
      <c r="F497" s="479">
        <v>70</v>
      </c>
      <c r="G497" s="4"/>
    </row>
    <row r="498" spans="2:7" ht="16.8">
      <c r="B498" s="184">
        <f t="shared" si="7"/>
        <v>494</v>
      </c>
      <c r="C498" s="30">
        <v>11250</v>
      </c>
      <c r="D498" s="476" t="s">
        <v>1663</v>
      </c>
      <c r="E498" s="464" t="s">
        <v>59</v>
      </c>
      <c r="F498" s="479">
        <v>110</v>
      </c>
      <c r="G498" s="4"/>
    </row>
    <row r="499" spans="2:7">
      <c r="B499" s="184">
        <f t="shared" si="7"/>
        <v>495</v>
      </c>
      <c r="C499" s="30">
        <v>11260</v>
      </c>
      <c r="D499" s="29" t="s">
        <v>812</v>
      </c>
      <c r="E499" s="29" t="s">
        <v>59</v>
      </c>
      <c r="F499" s="55">
        <v>97</v>
      </c>
      <c r="G499" s="4"/>
    </row>
    <row r="500" spans="2:7" ht="18" customHeight="1">
      <c r="B500" s="184">
        <f t="shared" si="7"/>
        <v>496</v>
      </c>
      <c r="C500" s="30">
        <v>11270</v>
      </c>
      <c r="D500" s="476" t="s">
        <v>1661</v>
      </c>
      <c r="E500" s="29" t="s">
        <v>59</v>
      </c>
      <c r="F500" s="55">
        <v>150</v>
      </c>
      <c r="G500" s="4"/>
    </row>
    <row r="501" spans="2:7">
      <c r="B501" s="184">
        <f t="shared" si="7"/>
        <v>497</v>
      </c>
      <c r="C501" s="30">
        <v>11280</v>
      </c>
      <c r="D501" s="29" t="s">
        <v>568</v>
      </c>
      <c r="E501" s="29" t="s">
        <v>59</v>
      </c>
      <c r="F501" s="55">
        <v>72</v>
      </c>
      <c r="G501" s="4"/>
    </row>
    <row r="502" spans="2:7">
      <c r="B502" s="184">
        <f t="shared" si="7"/>
        <v>498</v>
      </c>
      <c r="C502" s="30">
        <v>11290</v>
      </c>
      <c r="D502" s="29" t="s">
        <v>569</v>
      </c>
      <c r="E502" s="29" t="s">
        <v>570</v>
      </c>
      <c r="F502" s="55">
        <v>112</v>
      </c>
      <c r="G502" s="4"/>
    </row>
    <row r="503" spans="2:7">
      <c r="B503" s="184">
        <f t="shared" si="7"/>
        <v>499</v>
      </c>
      <c r="C503" s="30">
        <v>11300</v>
      </c>
      <c r="D503" s="29" t="s">
        <v>571</v>
      </c>
      <c r="E503" s="29" t="s">
        <v>570</v>
      </c>
      <c r="F503" s="55">
        <v>114.4</v>
      </c>
      <c r="G503" s="4"/>
    </row>
    <row r="504" spans="2:7">
      <c r="B504" s="184">
        <f t="shared" si="7"/>
        <v>500</v>
      </c>
      <c r="C504" s="30">
        <v>11310</v>
      </c>
      <c r="D504" s="29" t="s">
        <v>572</v>
      </c>
      <c r="E504" s="29" t="s">
        <v>570</v>
      </c>
      <c r="F504" s="55">
        <v>116</v>
      </c>
      <c r="G504" s="4"/>
    </row>
    <row r="505" spans="2:7">
      <c r="B505" s="184">
        <f t="shared" si="7"/>
        <v>501</v>
      </c>
      <c r="C505" s="30">
        <v>11320</v>
      </c>
      <c r="D505" s="29" t="s">
        <v>573</v>
      </c>
      <c r="E505" s="29" t="s">
        <v>574</v>
      </c>
      <c r="F505" s="55">
        <v>118.24</v>
      </c>
      <c r="G505" s="4"/>
    </row>
    <row r="506" spans="2:7">
      <c r="B506" s="184">
        <f t="shared" si="7"/>
        <v>502</v>
      </c>
      <c r="C506" s="30">
        <v>11330</v>
      </c>
      <c r="D506" s="29" t="s">
        <v>575</v>
      </c>
      <c r="E506" s="29" t="s">
        <v>574</v>
      </c>
      <c r="F506" s="55">
        <v>120</v>
      </c>
      <c r="G506" s="4"/>
    </row>
    <row r="507" spans="2:7">
      <c r="B507" s="184">
        <f t="shared" si="7"/>
        <v>503</v>
      </c>
      <c r="C507" s="30">
        <v>11335</v>
      </c>
      <c r="D507" s="29" t="s">
        <v>576</v>
      </c>
      <c r="E507" s="29" t="s">
        <v>570</v>
      </c>
      <c r="F507" s="55">
        <v>180</v>
      </c>
      <c r="G507" s="4"/>
    </row>
    <row r="508" spans="2:7">
      <c r="B508" s="184">
        <f t="shared" si="7"/>
        <v>504</v>
      </c>
      <c r="C508" s="30">
        <v>11340</v>
      </c>
      <c r="D508" s="29" t="s">
        <v>577</v>
      </c>
      <c r="E508" s="29" t="s">
        <v>994</v>
      </c>
      <c r="F508" s="55">
        <v>148</v>
      </c>
      <c r="G508" s="4"/>
    </row>
    <row r="509" spans="2:7">
      <c r="B509" s="184">
        <f t="shared" si="7"/>
        <v>505</v>
      </c>
      <c r="C509" s="30">
        <v>11341</v>
      </c>
      <c r="D509" s="464" t="s">
        <v>1659</v>
      </c>
      <c r="E509" s="464" t="s">
        <v>732</v>
      </c>
      <c r="F509" s="462">
        <v>28</v>
      </c>
      <c r="G509" s="4"/>
    </row>
    <row r="510" spans="2:7">
      <c r="B510" s="184">
        <f t="shared" si="7"/>
        <v>506</v>
      </c>
      <c r="C510" s="30">
        <v>11342</v>
      </c>
      <c r="D510" s="29" t="s">
        <v>578</v>
      </c>
      <c r="E510" s="29" t="s">
        <v>59</v>
      </c>
      <c r="F510" s="55">
        <v>22.2</v>
      </c>
      <c r="G510" s="4"/>
    </row>
    <row r="511" spans="2:7">
      <c r="B511" s="184">
        <f t="shared" si="7"/>
        <v>507</v>
      </c>
      <c r="C511" s="30">
        <v>11343</v>
      </c>
      <c r="D511" s="464" t="s">
        <v>1660</v>
      </c>
      <c r="E511" s="464" t="s">
        <v>59</v>
      </c>
      <c r="F511" s="462">
        <v>16</v>
      </c>
      <c r="G511" s="4"/>
    </row>
    <row r="512" spans="2:7">
      <c r="B512" s="184">
        <f t="shared" si="7"/>
        <v>508</v>
      </c>
      <c r="C512" s="30">
        <v>11344</v>
      </c>
      <c r="D512" s="29" t="s">
        <v>1754</v>
      </c>
      <c r="E512" s="29" t="s">
        <v>59</v>
      </c>
      <c r="F512" s="55">
        <v>22.28</v>
      </c>
      <c r="G512" s="4"/>
    </row>
    <row r="513" spans="2:7">
      <c r="B513" s="184">
        <f t="shared" si="7"/>
        <v>509</v>
      </c>
      <c r="C513" s="30">
        <v>11350</v>
      </c>
      <c r="D513" s="29" t="s">
        <v>1601</v>
      </c>
      <c r="E513" s="29" t="s">
        <v>59</v>
      </c>
      <c r="F513" s="55">
        <v>13.17</v>
      </c>
      <c r="G513" s="4"/>
    </row>
    <row r="514" spans="2:7">
      <c r="B514" s="184">
        <f t="shared" si="7"/>
        <v>510</v>
      </c>
      <c r="C514" s="30">
        <v>11360</v>
      </c>
      <c r="D514" s="29" t="s">
        <v>1806</v>
      </c>
      <c r="E514" s="29" t="s">
        <v>59</v>
      </c>
      <c r="F514" s="55">
        <v>13.76</v>
      </c>
      <c r="G514" s="4"/>
    </row>
    <row r="515" spans="2:7">
      <c r="B515" s="184">
        <f t="shared" si="7"/>
        <v>511</v>
      </c>
      <c r="C515" s="30">
        <v>11370</v>
      </c>
      <c r="D515" s="29" t="s">
        <v>1111</v>
      </c>
      <c r="E515" s="29" t="s">
        <v>59</v>
      </c>
      <c r="F515" s="55">
        <v>10.58</v>
      </c>
      <c r="G515" s="4"/>
    </row>
    <row r="516" spans="2:7">
      <c r="B516" s="184">
        <f t="shared" si="7"/>
        <v>512</v>
      </c>
      <c r="C516" s="30">
        <v>11375</v>
      </c>
      <c r="D516" s="29" t="s">
        <v>1112</v>
      </c>
      <c r="E516" s="29" t="s">
        <v>991</v>
      </c>
      <c r="F516" s="55">
        <v>0.14000000000000001</v>
      </c>
      <c r="G516" s="4"/>
    </row>
    <row r="517" spans="2:7">
      <c r="B517" s="184">
        <f t="shared" si="7"/>
        <v>513</v>
      </c>
      <c r="C517" s="30">
        <v>11378</v>
      </c>
      <c r="D517" s="29" t="s">
        <v>1113</v>
      </c>
      <c r="E517" s="29" t="s">
        <v>59</v>
      </c>
      <c r="F517" s="55">
        <v>2.2000000000000002</v>
      </c>
      <c r="G517" s="4"/>
    </row>
    <row r="518" spans="2:7">
      <c r="B518" s="184">
        <f t="shared" si="7"/>
        <v>514</v>
      </c>
      <c r="C518" s="30">
        <v>11380</v>
      </c>
      <c r="D518" s="29" t="s">
        <v>1114</v>
      </c>
      <c r="E518" s="29" t="s">
        <v>991</v>
      </c>
      <c r="F518" s="55">
        <v>3.22</v>
      </c>
      <c r="G518" s="4"/>
    </row>
    <row r="519" spans="2:7">
      <c r="B519" s="184">
        <f t="shared" si="7"/>
        <v>515</v>
      </c>
      <c r="C519" s="30">
        <v>11390</v>
      </c>
      <c r="D519" s="29" t="s">
        <v>566</v>
      </c>
      <c r="E519" s="29" t="s">
        <v>59</v>
      </c>
      <c r="F519" s="55">
        <v>8.15</v>
      </c>
      <c r="G519" s="4"/>
    </row>
    <row r="520" spans="2:7">
      <c r="B520" s="184">
        <f t="shared" ref="B520:B583" si="8">B519+1</f>
        <v>516</v>
      </c>
      <c r="C520" s="30">
        <v>11395</v>
      </c>
      <c r="D520" s="31" t="s">
        <v>1115</v>
      </c>
      <c r="E520" s="29" t="s">
        <v>59</v>
      </c>
      <c r="F520" s="55">
        <v>12.84</v>
      </c>
      <c r="G520" s="4"/>
    </row>
    <row r="521" spans="2:7">
      <c r="B521" s="184">
        <f t="shared" si="8"/>
        <v>517</v>
      </c>
      <c r="C521" s="30">
        <v>11400</v>
      </c>
      <c r="D521" s="31" t="s">
        <v>1116</v>
      </c>
      <c r="E521" s="29" t="s">
        <v>59</v>
      </c>
      <c r="F521" s="55">
        <v>16</v>
      </c>
      <c r="G521" s="4"/>
    </row>
    <row r="522" spans="2:7">
      <c r="B522" s="184">
        <f t="shared" si="8"/>
        <v>518</v>
      </c>
      <c r="C522" s="30">
        <v>11405</v>
      </c>
      <c r="D522" s="31" t="s">
        <v>1117</v>
      </c>
      <c r="E522" s="29" t="s">
        <v>59</v>
      </c>
      <c r="F522" s="55">
        <v>12.6</v>
      </c>
      <c r="G522" s="4"/>
    </row>
    <row r="523" spans="2:7">
      <c r="B523" s="184">
        <f t="shared" si="8"/>
        <v>519</v>
      </c>
      <c r="C523" s="30">
        <v>11420</v>
      </c>
      <c r="D523" s="464" t="s">
        <v>1692</v>
      </c>
      <c r="E523" s="464" t="s">
        <v>59</v>
      </c>
      <c r="F523" s="462">
        <v>60</v>
      </c>
      <c r="G523" s="4"/>
    </row>
    <row r="524" spans="2:7">
      <c r="B524" s="184">
        <f t="shared" si="8"/>
        <v>520</v>
      </c>
      <c r="C524" s="30">
        <v>11430</v>
      </c>
      <c r="D524" s="29" t="s">
        <v>1118</v>
      </c>
      <c r="E524" s="29" t="s">
        <v>59</v>
      </c>
      <c r="F524" s="55">
        <v>6.35</v>
      </c>
      <c r="G524" s="4"/>
    </row>
    <row r="525" spans="2:7">
      <c r="B525" s="184">
        <f t="shared" si="8"/>
        <v>521</v>
      </c>
      <c r="C525" s="30">
        <v>11440</v>
      </c>
      <c r="D525" s="29" t="s">
        <v>1119</v>
      </c>
      <c r="E525" s="29" t="s">
        <v>59</v>
      </c>
      <c r="F525" s="55">
        <v>6.94</v>
      </c>
      <c r="G525" s="4"/>
    </row>
    <row r="526" spans="2:7">
      <c r="B526" s="184">
        <f t="shared" si="8"/>
        <v>522</v>
      </c>
      <c r="C526" s="30">
        <v>11450</v>
      </c>
      <c r="D526" s="29" t="s">
        <v>1120</v>
      </c>
      <c r="E526" s="29" t="s">
        <v>59</v>
      </c>
      <c r="F526" s="55">
        <v>4.84</v>
      </c>
      <c r="G526" s="4"/>
    </row>
    <row r="527" spans="2:7">
      <c r="B527" s="184">
        <f t="shared" si="8"/>
        <v>523</v>
      </c>
      <c r="C527" s="30">
        <v>11460</v>
      </c>
      <c r="D527" s="29" t="s">
        <v>1121</v>
      </c>
      <c r="E527" s="29" t="s">
        <v>59</v>
      </c>
      <c r="F527" s="55">
        <v>5.68</v>
      </c>
      <c r="G527" s="4"/>
    </row>
    <row r="528" spans="2:7">
      <c r="B528" s="184">
        <f t="shared" si="8"/>
        <v>524</v>
      </c>
      <c r="C528" s="30">
        <v>11465</v>
      </c>
      <c r="D528" s="29" t="s">
        <v>1122</v>
      </c>
      <c r="E528" s="29" t="s">
        <v>59</v>
      </c>
      <c r="F528" s="55">
        <v>4.5599999999999996</v>
      </c>
      <c r="G528" s="4"/>
    </row>
    <row r="529" spans="2:7">
      <c r="B529" s="184">
        <f t="shared" si="8"/>
        <v>525</v>
      </c>
      <c r="C529" s="30">
        <v>11467</v>
      </c>
      <c r="D529" s="29" t="s">
        <v>1123</v>
      </c>
      <c r="E529" s="29" t="s">
        <v>1124</v>
      </c>
      <c r="F529" s="55">
        <v>0.75</v>
      </c>
      <c r="G529" s="4"/>
    </row>
    <row r="530" spans="2:7">
      <c r="B530" s="184">
        <f t="shared" si="8"/>
        <v>526</v>
      </c>
      <c r="C530" s="30">
        <v>11469</v>
      </c>
      <c r="D530" s="29" t="s">
        <v>1125</v>
      </c>
      <c r="E530" s="29" t="s">
        <v>732</v>
      </c>
      <c r="F530" s="55">
        <v>2.8</v>
      </c>
      <c r="G530" s="4"/>
    </row>
    <row r="531" spans="2:7">
      <c r="B531" s="184">
        <f t="shared" si="8"/>
        <v>527</v>
      </c>
      <c r="C531" s="30">
        <v>11480</v>
      </c>
      <c r="D531" s="29" t="s">
        <v>1126</v>
      </c>
      <c r="E531" s="29" t="s">
        <v>1124</v>
      </c>
      <c r="F531" s="55">
        <v>0.21176</v>
      </c>
      <c r="G531" s="4"/>
    </row>
    <row r="532" spans="2:7">
      <c r="B532" s="184">
        <f t="shared" si="8"/>
        <v>528</v>
      </c>
      <c r="C532" s="30">
        <v>11484</v>
      </c>
      <c r="D532" s="31" t="s">
        <v>1127</v>
      </c>
      <c r="E532" s="29" t="s">
        <v>1124</v>
      </c>
      <c r="F532" s="55">
        <v>0.30359999999999998</v>
      </c>
      <c r="G532" s="4"/>
    </row>
    <row r="533" spans="2:7">
      <c r="B533" s="184">
        <f t="shared" si="8"/>
        <v>529</v>
      </c>
      <c r="C533" s="30">
        <v>11486</v>
      </c>
      <c r="D533" s="31" t="s">
        <v>1128</v>
      </c>
      <c r="E533" s="29" t="s">
        <v>1124</v>
      </c>
      <c r="F533" s="55">
        <v>0.2288</v>
      </c>
      <c r="G533" s="4"/>
    </row>
    <row r="534" spans="2:7">
      <c r="B534" s="184">
        <f t="shared" si="8"/>
        <v>530</v>
      </c>
      <c r="C534" s="30">
        <v>11488</v>
      </c>
      <c r="D534" s="31" t="s">
        <v>230</v>
      </c>
      <c r="E534" s="29" t="s">
        <v>1124</v>
      </c>
      <c r="F534" s="55">
        <v>0.63800000000000001</v>
      </c>
      <c r="G534" s="4"/>
    </row>
    <row r="535" spans="2:7">
      <c r="B535" s="184">
        <f t="shared" si="8"/>
        <v>531</v>
      </c>
      <c r="C535" s="30">
        <v>11489</v>
      </c>
      <c r="D535" s="31" t="s">
        <v>231</v>
      </c>
      <c r="E535" s="29" t="s">
        <v>1124</v>
      </c>
      <c r="F535" s="55">
        <v>6.7539999999999996</v>
      </c>
      <c r="G535" s="4"/>
    </row>
    <row r="536" spans="2:7">
      <c r="B536" s="184">
        <f t="shared" si="8"/>
        <v>532</v>
      </c>
      <c r="C536" s="30">
        <v>11490</v>
      </c>
      <c r="D536" s="29" t="s">
        <v>232</v>
      </c>
      <c r="E536" s="29" t="s">
        <v>59</v>
      </c>
      <c r="F536" s="55">
        <v>3</v>
      </c>
      <c r="G536" s="4"/>
    </row>
    <row r="537" spans="2:7">
      <c r="B537" s="184">
        <f t="shared" si="8"/>
        <v>533</v>
      </c>
      <c r="C537" s="30">
        <v>11495</v>
      </c>
      <c r="D537" s="29" t="s">
        <v>233</v>
      </c>
      <c r="E537" s="29" t="s">
        <v>59</v>
      </c>
      <c r="F537" s="55">
        <v>3</v>
      </c>
      <c r="G537" s="4"/>
    </row>
    <row r="538" spans="2:7">
      <c r="B538" s="184">
        <f t="shared" si="8"/>
        <v>534</v>
      </c>
      <c r="C538" s="30">
        <v>11500</v>
      </c>
      <c r="D538" s="29" t="s">
        <v>234</v>
      </c>
      <c r="E538" s="29" t="s">
        <v>59</v>
      </c>
      <c r="F538" s="55">
        <v>10</v>
      </c>
      <c r="G538" s="4"/>
    </row>
    <row r="539" spans="2:7">
      <c r="B539" s="184">
        <f t="shared" si="8"/>
        <v>535</v>
      </c>
      <c r="C539" s="30">
        <v>11510</v>
      </c>
      <c r="D539" s="29" t="s">
        <v>235</v>
      </c>
      <c r="E539" s="29" t="s">
        <v>59</v>
      </c>
      <c r="F539" s="55">
        <v>0.88880000000000003</v>
      </c>
      <c r="G539" s="4"/>
    </row>
    <row r="540" spans="2:7">
      <c r="B540" s="184">
        <f t="shared" si="8"/>
        <v>536</v>
      </c>
      <c r="C540" s="30">
        <v>11551</v>
      </c>
      <c r="D540" s="29" t="s">
        <v>236</v>
      </c>
      <c r="E540" s="29" t="s">
        <v>991</v>
      </c>
      <c r="F540" s="27">
        <v>1.5664</v>
      </c>
    </row>
    <row r="541" spans="2:7">
      <c r="B541" s="184">
        <f t="shared" si="8"/>
        <v>537</v>
      </c>
      <c r="C541" s="30">
        <v>11551</v>
      </c>
      <c r="D541" s="29" t="s">
        <v>236</v>
      </c>
      <c r="E541" s="29" t="s">
        <v>991</v>
      </c>
      <c r="F541" s="27">
        <v>1.5664</v>
      </c>
    </row>
    <row r="542" spans="2:7">
      <c r="B542" s="184">
        <f t="shared" si="8"/>
        <v>538</v>
      </c>
      <c r="C542" s="30">
        <v>11560</v>
      </c>
      <c r="D542" s="29" t="s">
        <v>237</v>
      </c>
      <c r="E542" s="29" t="s">
        <v>994</v>
      </c>
      <c r="F542" s="27">
        <v>11.1</v>
      </c>
    </row>
    <row r="543" spans="2:7">
      <c r="B543" s="184">
        <f t="shared" si="8"/>
        <v>539</v>
      </c>
      <c r="C543" s="30">
        <v>11562</v>
      </c>
      <c r="D543" s="29" t="s">
        <v>1792</v>
      </c>
      <c r="E543" s="29" t="s">
        <v>994</v>
      </c>
      <c r="F543" s="27">
        <v>7.2</v>
      </c>
    </row>
    <row r="544" spans="2:7">
      <c r="B544" s="184">
        <f t="shared" si="8"/>
        <v>540</v>
      </c>
      <c r="C544" s="30">
        <v>11564</v>
      </c>
      <c r="D544" s="464" t="s">
        <v>1800</v>
      </c>
      <c r="E544" s="464" t="s">
        <v>994</v>
      </c>
      <c r="F544" s="465">
        <v>8.8699999999999992</v>
      </c>
      <c r="G544" s="461" t="s">
        <v>1643</v>
      </c>
    </row>
    <row r="545" spans="2:6">
      <c r="B545" s="184">
        <f t="shared" si="8"/>
        <v>541</v>
      </c>
      <c r="C545" s="30">
        <v>11566</v>
      </c>
      <c r="D545" s="29" t="s">
        <v>1778</v>
      </c>
      <c r="E545" s="29" t="s">
        <v>994</v>
      </c>
      <c r="F545" s="27">
        <v>2.73</v>
      </c>
    </row>
    <row r="546" spans="2:6">
      <c r="B546" s="184">
        <f t="shared" si="8"/>
        <v>542</v>
      </c>
      <c r="C546" s="30">
        <v>11568</v>
      </c>
      <c r="D546" s="29" t="s">
        <v>1779</v>
      </c>
      <c r="E546" s="29" t="s">
        <v>994</v>
      </c>
      <c r="F546" s="27">
        <v>3.024</v>
      </c>
    </row>
    <row r="547" spans="2:6">
      <c r="B547" s="184">
        <f t="shared" si="8"/>
        <v>543</v>
      </c>
      <c r="C547" s="30">
        <v>11515</v>
      </c>
      <c r="D547" s="29"/>
      <c r="E547" s="29" t="s">
        <v>59</v>
      </c>
      <c r="F547" s="27">
        <v>1.2</v>
      </c>
    </row>
    <row r="548" spans="2:6">
      <c r="B548" s="184">
        <f t="shared" si="8"/>
        <v>544</v>
      </c>
      <c r="C548" s="30">
        <v>11520</v>
      </c>
      <c r="D548" s="29" t="s">
        <v>239</v>
      </c>
      <c r="E548" s="29" t="s">
        <v>59</v>
      </c>
      <c r="F548" s="27">
        <v>4</v>
      </c>
    </row>
    <row r="549" spans="2:6">
      <c r="B549" s="184">
        <f t="shared" si="8"/>
        <v>545</v>
      </c>
      <c r="C549" s="30">
        <v>11521</v>
      </c>
      <c r="D549" s="31" t="s">
        <v>240</v>
      </c>
      <c r="E549" s="29" t="s">
        <v>59</v>
      </c>
      <c r="F549" s="27">
        <v>0.72432800000000008</v>
      </c>
    </row>
    <row r="550" spans="2:6">
      <c r="B550" s="184">
        <f t="shared" si="8"/>
        <v>546</v>
      </c>
      <c r="C550" s="30">
        <v>11522</v>
      </c>
      <c r="D550" s="31" t="s">
        <v>241</v>
      </c>
      <c r="E550" s="29" t="s">
        <v>59</v>
      </c>
      <c r="F550" s="27">
        <v>0.60077599999999998</v>
      </c>
    </row>
    <row r="551" spans="2:6">
      <c r="B551" s="184">
        <f t="shared" si="8"/>
        <v>547</v>
      </c>
      <c r="C551" s="30">
        <v>11523</v>
      </c>
      <c r="D551" s="31" t="s">
        <v>242</v>
      </c>
      <c r="E551" s="29" t="s">
        <v>59</v>
      </c>
      <c r="F551" s="27">
        <v>1.1884399999999999</v>
      </c>
    </row>
    <row r="552" spans="2:6">
      <c r="B552" s="184">
        <f t="shared" si="8"/>
        <v>548</v>
      </c>
      <c r="C552" s="30">
        <v>11524</v>
      </c>
      <c r="D552" s="31" t="s">
        <v>964</v>
      </c>
      <c r="E552" s="29" t="s">
        <v>59</v>
      </c>
      <c r="F552" s="27">
        <v>0.979572</v>
      </c>
    </row>
    <row r="553" spans="2:6">
      <c r="B553" s="184">
        <f t="shared" si="8"/>
        <v>549</v>
      </c>
      <c r="C553" s="30">
        <v>11526</v>
      </c>
      <c r="D553" s="31" t="s">
        <v>965</v>
      </c>
      <c r="E553" s="29" t="s">
        <v>994</v>
      </c>
      <c r="F553" s="27">
        <v>2.3574320000000002</v>
      </c>
    </row>
    <row r="554" spans="2:6">
      <c r="B554" s="184">
        <f t="shared" si="8"/>
        <v>550</v>
      </c>
      <c r="C554" s="30">
        <v>11526</v>
      </c>
      <c r="D554" s="31" t="s">
        <v>966</v>
      </c>
      <c r="E554" s="29" t="s">
        <v>994</v>
      </c>
      <c r="F554" s="27">
        <v>2.539504</v>
      </c>
    </row>
    <row r="555" spans="2:6">
      <c r="B555" s="184">
        <f t="shared" si="8"/>
        <v>551</v>
      </c>
      <c r="C555" s="30">
        <v>11527</v>
      </c>
      <c r="D555" s="31" t="s">
        <v>403</v>
      </c>
      <c r="E555" s="29" t="s">
        <v>994</v>
      </c>
      <c r="F555" s="27">
        <v>2.2373120000000002</v>
      </c>
    </row>
    <row r="556" spans="2:6">
      <c r="B556" s="184">
        <f t="shared" si="8"/>
        <v>552</v>
      </c>
      <c r="C556" s="30">
        <v>11530</v>
      </c>
      <c r="D556" s="29" t="s">
        <v>1394</v>
      </c>
      <c r="E556" s="29" t="s">
        <v>994</v>
      </c>
      <c r="F556" s="27">
        <v>16</v>
      </c>
    </row>
    <row r="557" spans="2:6">
      <c r="B557" s="184">
        <f t="shared" si="8"/>
        <v>553</v>
      </c>
      <c r="C557" s="30">
        <v>11531</v>
      </c>
      <c r="D557" s="29" t="s">
        <v>1395</v>
      </c>
      <c r="E557" s="29" t="s">
        <v>59</v>
      </c>
      <c r="F557" s="27">
        <v>1.4</v>
      </c>
    </row>
    <row r="558" spans="2:6">
      <c r="B558" s="184">
        <f t="shared" si="8"/>
        <v>554</v>
      </c>
      <c r="C558" s="30">
        <v>11535</v>
      </c>
      <c r="D558" s="31" t="s">
        <v>1529</v>
      </c>
      <c r="E558" s="29" t="s">
        <v>59</v>
      </c>
      <c r="F558" s="27">
        <v>0.11426799999999999</v>
      </c>
    </row>
    <row r="559" spans="2:6">
      <c r="B559" s="184">
        <f t="shared" si="8"/>
        <v>555</v>
      </c>
      <c r="C559" s="30">
        <v>11540</v>
      </c>
      <c r="D559" s="31" t="s">
        <v>1530</v>
      </c>
      <c r="E559" s="29" t="s">
        <v>59</v>
      </c>
      <c r="F559" s="27">
        <v>9.4775999999999999E-2</v>
      </c>
    </row>
    <row r="560" spans="2:6">
      <c r="B560" s="184">
        <f t="shared" si="8"/>
        <v>556</v>
      </c>
      <c r="C560" s="30">
        <v>11545</v>
      </c>
      <c r="D560" s="31" t="s">
        <v>1531</v>
      </c>
      <c r="E560" s="29" t="s">
        <v>59</v>
      </c>
      <c r="F560" s="27">
        <v>0.18748400000000001</v>
      </c>
    </row>
    <row r="561" spans="2:6" ht="13.8" thickBot="1">
      <c r="B561" s="184">
        <f t="shared" si="8"/>
        <v>557</v>
      </c>
      <c r="C561" s="30">
        <v>11548</v>
      </c>
      <c r="D561" s="31" t="s">
        <v>1532</v>
      </c>
      <c r="E561" s="29" t="s">
        <v>59</v>
      </c>
      <c r="F561" s="27">
        <v>0.154528</v>
      </c>
    </row>
    <row r="562" spans="2:6" ht="13.8" thickBot="1">
      <c r="B562" s="184">
        <f t="shared" si="8"/>
        <v>558</v>
      </c>
      <c r="C562" s="126" t="s">
        <v>1533</v>
      </c>
      <c r="D562" s="124"/>
      <c r="E562" s="124"/>
      <c r="F562" s="125"/>
    </row>
    <row r="563" spans="2:6">
      <c r="B563" s="184">
        <f t="shared" si="8"/>
        <v>559</v>
      </c>
      <c r="C563" s="422">
        <v>12010</v>
      </c>
      <c r="D563" s="431" t="s">
        <v>1534</v>
      </c>
      <c r="E563" s="431" t="s">
        <v>1535</v>
      </c>
      <c r="F563" s="432">
        <v>2.48</v>
      </c>
    </row>
    <row r="564" spans="2:6">
      <c r="B564" s="184">
        <f t="shared" si="8"/>
        <v>560</v>
      </c>
      <c r="C564" s="466">
        <v>12020</v>
      </c>
      <c r="D564" s="464" t="s">
        <v>1536</v>
      </c>
      <c r="E564" s="464" t="s">
        <v>1535</v>
      </c>
      <c r="F564" s="447">
        <v>2.4</v>
      </c>
    </row>
    <row r="565" spans="2:6">
      <c r="B565" s="184">
        <f t="shared" si="8"/>
        <v>561</v>
      </c>
      <c r="C565" s="422">
        <v>12030</v>
      </c>
      <c r="D565" s="423" t="s">
        <v>1537</v>
      </c>
      <c r="E565" s="423" t="s">
        <v>59</v>
      </c>
      <c r="F565" s="433">
        <v>0.3</v>
      </c>
    </row>
    <row r="566" spans="2:6">
      <c r="B566" s="184">
        <f t="shared" si="8"/>
        <v>562</v>
      </c>
      <c r="C566" s="422">
        <v>12040</v>
      </c>
      <c r="D566" s="464" t="s">
        <v>1538</v>
      </c>
      <c r="E566" s="464" t="s">
        <v>59</v>
      </c>
      <c r="F566" s="465">
        <v>1.2</v>
      </c>
    </row>
    <row r="567" spans="2:6">
      <c r="B567" s="184">
        <f t="shared" si="8"/>
        <v>563</v>
      </c>
      <c r="C567" s="30">
        <v>12042</v>
      </c>
      <c r="D567" s="29" t="s">
        <v>1539</v>
      </c>
      <c r="E567" s="29" t="s">
        <v>732</v>
      </c>
      <c r="F567" s="27">
        <v>1.5</v>
      </c>
    </row>
    <row r="568" spans="2:6">
      <c r="B568" s="184">
        <f t="shared" si="8"/>
        <v>564</v>
      </c>
      <c r="C568" s="30">
        <v>12045</v>
      </c>
      <c r="D568" s="29" t="s">
        <v>1540</v>
      </c>
      <c r="E568" s="29" t="s">
        <v>1541</v>
      </c>
      <c r="F568" s="27">
        <v>1.27</v>
      </c>
    </row>
    <row r="569" spans="2:6">
      <c r="B569" s="184">
        <f t="shared" si="8"/>
        <v>565</v>
      </c>
      <c r="C569" s="30">
        <v>12047</v>
      </c>
      <c r="D569" s="29" t="s">
        <v>1542</v>
      </c>
      <c r="E569" s="29" t="s">
        <v>1535</v>
      </c>
      <c r="F569" s="27">
        <v>1.27</v>
      </c>
    </row>
    <row r="570" spans="2:6">
      <c r="B570" s="184">
        <f t="shared" si="8"/>
        <v>566</v>
      </c>
      <c r="C570" s="30">
        <v>12050</v>
      </c>
      <c r="D570" s="29" t="s">
        <v>1543</v>
      </c>
      <c r="E570" s="29" t="s">
        <v>1535</v>
      </c>
      <c r="F570" s="27">
        <v>0.7</v>
      </c>
    </row>
    <row r="571" spans="2:6">
      <c r="B571" s="184">
        <f t="shared" si="8"/>
        <v>567</v>
      </c>
      <c r="C571" s="494">
        <v>12060</v>
      </c>
      <c r="D571" s="489" t="s">
        <v>1696</v>
      </c>
      <c r="E571" s="489" t="s">
        <v>700</v>
      </c>
      <c r="F571" s="490">
        <v>0.14000000000000001</v>
      </c>
    </row>
    <row r="572" spans="2:6">
      <c r="B572" s="184">
        <f t="shared" si="8"/>
        <v>568</v>
      </c>
      <c r="C572" s="494">
        <v>12070</v>
      </c>
      <c r="D572" s="489" t="s">
        <v>1695</v>
      </c>
      <c r="E572" s="489" t="s">
        <v>59</v>
      </c>
      <c r="F572" s="490">
        <v>4</v>
      </c>
    </row>
    <row r="573" spans="2:6">
      <c r="B573" s="184">
        <f t="shared" si="8"/>
        <v>569</v>
      </c>
      <c r="C573" s="494">
        <v>12080</v>
      </c>
      <c r="D573" s="489" t="s">
        <v>1694</v>
      </c>
      <c r="E573" s="489" t="s">
        <v>1541</v>
      </c>
      <c r="F573" s="490">
        <v>1.23</v>
      </c>
    </row>
    <row r="574" spans="2:6">
      <c r="B574" s="184">
        <f t="shared" si="8"/>
        <v>570</v>
      </c>
      <c r="C574" s="30">
        <v>12090</v>
      </c>
      <c r="E574" s="29"/>
      <c r="F574" s="451"/>
    </row>
    <row r="575" spans="2:6">
      <c r="B575" s="184">
        <f t="shared" si="8"/>
        <v>571</v>
      </c>
      <c r="C575" s="30">
        <v>12110</v>
      </c>
      <c r="D575" s="29" t="s">
        <v>1544</v>
      </c>
      <c r="E575" s="29" t="s">
        <v>59</v>
      </c>
      <c r="F575" s="27">
        <v>4.2</v>
      </c>
    </row>
    <row r="576" spans="2:6">
      <c r="B576" s="184">
        <f t="shared" si="8"/>
        <v>572</v>
      </c>
      <c r="C576" s="30">
        <v>12120</v>
      </c>
      <c r="D576" s="29" t="s">
        <v>1545</v>
      </c>
      <c r="E576" s="29" t="s">
        <v>59</v>
      </c>
      <c r="F576" s="27">
        <v>6</v>
      </c>
    </row>
    <row r="577" spans="2:6">
      <c r="B577" s="184">
        <f t="shared" si="8"/>
        <v>573</v>
      </c>
      <c r="C577" s="30">
        <v>12130</v>
      </c>
      <c r="D577" s="29" t="s">
        <v>1546</v>
      </c>
      <c r="E577" s="29" t="s">
        <v>59</v>
      </c>
      <c r="F577" s="27">
        <v>5.4</v>
      </c>
    </row>
    <row r="578" spans="2:6">
      <c r="B578" s="184">
        <f t="shared" si="8"/>
        <v>574</v>
      </c>
      <c r="C578" s="30">
        <v>12140</v>
      </c>
      <c r="D578" s="29" t="s">
        <v>1547</v>
      </c>
      <c r="E578" s="29" t="s">
        <v>59</v>
      </c>
      <c r="F578" s="27">
        <v>8</v>
      </c>
    </row>
    <row r="579" spans="2:6" ht="13.8" thickBot="1">
      <c r="B579" s="184">
        <f t="shared" si="8"/>
        <v>575</v>
      </c>
      <c r="C579" s="30">
        <v>12150</v>
      </c>
      <c r="D579" s="29" t="s">
        <v>1548</v>
      </c>
      <c r="E579" s="29" t="s">
        <v>59</v>
      </c>
      <c r="F579" s="27">
        <v>7.8</v>
      </c>
    </row>
    <row r="580" spans="2:6" ht="13.8" thickBot="1">
      <c r="B580" s="184">
        <f t="shared" si="8"/>
        <v>576</v>
      </c>
      <c r="C580" s="129" t="s">
        <v>1549</v>
      </c>
      <c r="D580" s="128"/>
      <c r="E580" s="127"/>
      <c r="F580" s="128"/>
    </row>
    <row r="581" spans="2:6">
      <c r="B581" s="184">
        <f t="shared" si="8"/>
        <v>577</v>
      </c>
      <c r="C581" s="30">
        <v>13010</v>
      </c>
      <c r="D581" s="29" t="s">
        <v>1550</v>
      </c>
      <c r="E581" s="29" t="s">
        <v>59</v>
      </c>
      <c r="F581" s="27">
        <v>3</v>
      </c>
    </row>
    <row r="582" spans="2:6">
      <c r="B582" s="184">
        <f t="shared" si="8"/>
        <v>578</v>
      </c>
      <c r="C582" s="30">
        <v>13020</v>
      </c>
      <c r="D582" s="29" t="s">
        <v>1551</v>
      </c>
      <c r="E582" s="29" t="s">
        <v>59</v>
      </c>
      <c r="F582" s="27">
        <v>4.16</v>
      </c>
    </row>
    <row r="583" spans="2:6">
      <c r="B583" s="184">
        <f t="shared" si="8"/>
        <v>579</v>
      </c>
      <c r="C583" s="30">
        <v>13030</v>
      </c>
      <c r="D583" s="29" t="s">
        <v>1552</v>
      </c>
      <c r="E583" s="29" t="s">
        <v>59</v>
      </c>
      <c r="F583" s="27">
        <v>4</v>
      </c>
    </row>
    <row r="584" spans="2:6">
      <c r="B584" s="184">
        <f t="shared" ref="B584:B647" si="9">B583+1</f>
        <v>580</v>
      </c>
      <c r="C584" s="30">
        <v>13040</v>
      </c>
      <c r="D584" s="29" t="s">
        <v>1553</v>
      </c>
      <c r="E584" s="29" t="s">
        <v>59</v>
      </c>
      <c r="F584" s="27">
        <v>5</v>
      </c>
    </row>
    <row r="585" spans="2:6">
      <c r="B585" s="184">
        <f t="shared" si="9"/>
        <v>581</v>
      </c>
      <c r="C585" s="30">
        <v>13050</v>
      </c>
      <c r="D585" s="29" t="s">
        <v>1554</v>
      </c>
      <c r="E585" s="29" t="s">
        <v>59</v>
      </c>
      <c r="F585" s="27">
        <v>10</v>
      </c>
    </row>
    <row r="586" spans="2:6">
      <c r="B586" s="184">
        <f t="shared" si="9"/>
        <v>582</v>
      </c>
      <c r="C586" s="435"/>
      <c r="D586" s="423" t="s">
        <v>238</v>
      </c>
      <c r="E586" s="423" t="s">
        <v>994</v>
      </c>
      <c r="F586" s="433">
        <v>10.95</v>
      </c>
    </row>
    <row r="587" spans="2:6">
      <c r="B587" s="184">
        <f t="shared" si="9"/>
        <v>583</v>
      </c>
      <c r="C587" s="30">
        <v>13072</v>
      </c>
      <c r="D587" s="31" t="s">
        <v>1555</v>
      </c>
      <c r="E587" s="29" t="s">
        <v>59</v>
      </c>
      <c r="F587" s="27">
        <v>3</v>
      </c>
    </row>
    <row r="588" spans="2:6">
      <c r="B588" s="184">
        <f t="shared" si="9"/>
        <v>584</v>
      </c>
      <c r="C588" s="30">
        <v>13073</v>
      </c>
      <c r="D588" s="31" t="s">
        <v>1556</v>
      </c>
      <c r="E588" s="29" t="s">
        <v>59</v>
      </c>
      <c r="F588" s="27">
        <v>5.24</v>
      </c>
    </row>
    <row r="589" spans="2:6">
      <c r="B589" s="184">
        <f t="shared" si="9"/>
        <v>585</v>
      </c>
      <c r="C589" s="30">
        <v>13074</v>
      </c>
      <c r="D589" s="31" t="s">
        <v>1557</v>
      </c>
      <c r="E589" s="29" t="s">
        <v>59</v>
      </c>
      <c r="F589" s="27">
        <v>9.25</v>
      </c>
    </row>
    <row r="590" spans="2:6">
      <c r="B590" s="184">
        <f t="shared" si="9"/>
        <v>586</v>
      </c>
      <c r="C590" s="30">
        <v>13075</v>
      </c>
      <c r="D590" s="31" t="s">
        <v>612</v>
      </c>
      <c r="E590" s="29" t="s">
        <v>59</v>
      </c>
      <c r="F590" s="27">
        <v>15.48</v>
      </c>
    </row>
    <row r="591" spans="2:6">
      <c r="B591" s="184">
        <f t="shared" si="9"/>
        <v>587</v>
      </c>
      <c r="C591" s="30">
        <v>13076</v>
      </c>
      <c r="D591" s="31" t="s">
        <v>693</v>
      </c>
      <c r="E591" s="29" t="s">
        <v>59</v>
      </c>
      <c r="F591" s="27">
        <v>22.48</v>
      </c>
    </row>
    <row r="592" spans="2:6">
      <c r="B592" s="184">
        <f t="shared" si="9"/>
        <v>588</v>
      </c>
      <c r="C592" s="30">
        <v>13080</v>
      </c>
      <c r="D592" s="31" t="s">
        <v>694</v>
      </c>
      <c r="E592" s="29" t="s">
        <v>59</v>
      </c>
      <c r="F592" s="27">
        <v>26.47</v>
      </c>
    </row>
    <row r="593" spans="2:7">
      <c r="B593" s="184">
        <f t="shared" si="9"/>
        <v>589</v>
      </c>
      <c r="C593" s="30">
        <v>13082</v>
      </c>
      <c r="D593" s="31" t="s">
        <v>877</v>
      </c>
      <c r="E593" s="29" t="s">
        <v>59</v>
      </c>
      <c r="F593" s="55">
        <v>32</v>
      </c>
      <c r="G593" s="4"/>
    </row>
    <row r="594" spans="2:7">
      <c r="B594" s="184">
        <f t="shared" si="9"/>
        <v>590</v>
      </c>
      <c r="C594" s="30">
        <v>13084</v>
      </c>
      <c r="D594" s="29" t="s">
        <v>878</v>
      </c>
      <c r="E594" s="29" t="s">
        <v>59</v>
      </c>
      <c r="F594" s="55">
        <v>12.3</v>
      </c>
      <c r="G594" s="4"/>
    </row>
    <row r="595" spans="2:7">
      <c r="B595" s="184">
        <f t="shared" si="9"/>
        <v>591</v>
      </c>
      <c r="C595" s="30">
        <v>13085</v>
      </c>
      <c r="D595" s="31" t="s">
        <v>879</v>
      </c>
      <c r="E595" s="29" t="s">
        <v>59</v>
      </c>
      <c r="F595" s="55">
        <v>40</v>
      </c>
      <c r="G595" s="4"/>
    </row>
    <row r="596" spans="2:7">
      <c r="B596" s="184">
        <f t="shared" si="9"/>
        <v>592</v>
      </c>
      <c r="C596" s="30">
        <v>13088</v>
      </c>
      <c r="D596" s="31" t="s">
        <v>880</v>
      </c>
      <c r="E596" s="29" t="s">
        <v>59</v>
      </c>
      <c r="F596" s="55">
        <v>55</v>
      </c>
      <c r="G596" s="4"/>
    </row>
    <row r="597" spans="2:7">
      <c r="B597" s="184">
        <f t="shared" si="9"/>
        <v>593</v>
      </c>
      <c r="C597" s="30">
        <v>13090</v>
      </c>
      <c r="D597" s="31" t="s">
        <v>881</v>
      </c>
      <c r="E597" s="29" t="s">
        <v>59</v>
      </c>
      <c r="F597" s="47" t="s">
        <v>1413</v>
      </c>
      <c r="G597" s="4"/>
    </row>
    <row r="598" spans="2:7">
      <c r="B598" s="184">
        <f t="shared" si="9"/>
        <v>594</v>
      </c>
      <c r="C598" s="30">
        <v>13092</v>
      </c>
      <c r="D598" s="48" t="s">
        <v>883</v>
      </c>
      <c r="E598" s="29" t="s">
        <v>59</v>
      </c>
      <c r="F598" s="55">
        <v>0.28000000000000003</v>
      </c>
      <c r="G598" s="4"/>
    </row>
    <row r="599" spans="2:7">
      <c r="B599" s="184">
        <f t="shared" si="9"/>
        <v>595</v>
      </c>
      <c r="C599" s="30">
        <v>13094</v>
      </c>
      <c r="D599" s="48" t="s">
        <v>928</v>
      </c>
      <c r="E599" s="29" t="s">
        <v>59</v>
      </c>
      <c r="F599" s="55">
        <v>0.77200000000000002</v>
      </c>
      <c r="G599" s="4"/>
    </row>
    <row r="600" spans="2:7">
      <c r="B600" s="184">
        <f t="shared" si="9"/>
        <v>596</v>
      </c>
      <c r="C600" s="30">
        <v>13095</v>
      </c>
      <c r="D600" s="31" t="s">
        <v>1192</v>
      </c>
      <c r="E600" s="29" t="s">
        <v>59</v>
      </c>
      <c r="F600" s="55">
        <v>0.38600000000000001</v>
      </c>
      <c r="G600" s="4"/>
    </row>
    <row r="601" spans="2:7">
      <c r="B601" s="184">
        <f t="shared" si="9"/>
        <v>597</v>
      </c>
      <c r="C601" s="30">
        <v>13096</v>
      </c>
      <c r="D601" s="48" t="s">
        <v>1193</v>
      </c>
      <c r="E601" s="29" t="s">
        <v>59</v>
      </c>
      <c r="F601" s="55">
        <v>0.38600000000000001</v>
      </c>
      <c r="G601" s="4"/>
    </row>
    <row r="602" spans="2:7">
      <c r="B602" s="184">
        <f t="shared" si="9"/>
        <v>598</v>
      </c>
      <c r="C602" s="30">
        <v>13097</v>
      </c>
      <c r="D602" s="48" t="s">
        <v>1194</v>
      </c>
      <c r="E602" s="29" t="s">
        <v>59</v>
      </c>
      <c r="F602" s="55">
        <v>9.5139999999999993</v>
      </c>
      <c r="G602" s="4"/>
    </row>
    <row r="603" spans="2:7">
      <c r="B603" s="184">
        <f t="shared" si="9"/>
        <v>599</v>
      </c>
      <c r="C603" s="30">
        <v>13098</v>
      </c>
      <c r="D603" s="31" t="s">
        <v>1195</v>
      </c>
      <c r="E603" s="29" t="s">
        <v>59</v>
      </c>
      <c r="F603" s="55">
        <v>12.098000000000001</v>
      </c>
      <c r="G603" s="4"/>
    </row>
    <row r="604" spans="2:7">
      <c r="B604" s="184">
        <f t="shared" si="9"/>
        <v>600</v>
      </c>
      <c r="C604" s="30">
        <v>13099</v>
      </c>
      <c r="D604" s="31" t="s">
        <v>1196</v>
      </c>
      <c r="E604" s="29" t="s">
        <v>59</v>
      </c>
      <c r="F604" s="55">
        <v>15.093999999999999</v>
      </c>
      <c r="G604" s="4"/>
    </row>
    <row r="605" spans="2:7">
      <c r="B605" s="184">
        <f t="shared" si="9"/>
        <v>601</v>
      </c>
      <c r="C605" s="30">
        <v>13100</v>
      </c>
      <c r="D605" s="31" t="s">
        <v>1197</v>
      </c>
      <c r="E605" s="29" t="s">
        <v>59</v>
      </c>
      <c r="F605" s="55">
        <v>18.806000000000001</v>
      </c>
      <c r="G605" s="4"/>
    </row>
    <row r="606" spans="2:7">
      <c r="B606" s="184">
        <f t="shared" si="9"/>
        <v>602</v>
      </c>
      <c r="C606" s="30">
        <v>13102</v>
      </c>
      <c r="D606" s="31" t="s">
        <v>929</v>
      </c>
      <c r="E606" s="29" t="s">
        <v>59</v>
      </c>
      <c r="F606" s="55">
        <v>0.02</v>
      </c>
      <c r="G606" s="4"/>
    </row>
    <row r="607" spans="2:7">
      <c r="B607" s="184">
        <f t="shared" si="9"/>
        <v>603</v>
      </c>
      <c r="C607" s="30">
        <v>13103</v>
      </c>
      <c r="D607" s="31" t="s">
        <v>930</v>
      </c>
      <c r="E607" s="29" t="s">
        <v>59</v>
      </c>
      <c r="F607" s="55">
        <v>2.1516E-2</v>
      </c>
      <c r="G607" s="4"/>
    </row>
    <row r="608" spans="2:7">
      <c r="B608" s="184">
        <f t="shared" si="9"/>
        <v>604</v>
      </c>
      <c r="C608" s="30">
        <v>13105</v>
      </c>
      <c r="D608" s="31" t="s">
        <v>931</v>
      </c>
      <c r="E608" s="29" t="s">
        <v>59</v>
      </c>
      <c r="F608" s="55">
        <v>2.2351999999999997E-2</v>
      </c>
      <c r="G608" s="4"/>
    </row>
    <row r="609" spans="2:7">
      <c r="B609" s="184">
        <f t="shared" si="9"/>
        <v>605</v>
      </c>
      <c r="C609" s="30">
        <v>13110</v>
      </c>
      <c r="D609" s="31" t="s">
        <v>301</v>
      </c>
      <c r="E609" s="29" t="s">
        <v>302</v>
      </c>
      <c r="F609" s="55">
        <v>49.8</v>
      </c>
      <c r="G609" s="4"/>
    </row>
    <row r="610" spans="2:7">
      <c r="B610" s="184">
        <f t="shared" si="9"/>
        <v>606</v>
      </c>
      <c r="C610" s="30">
        <v>13112</v>
      </c>
      <c r="D610" s="29" t="s">
        <v>905</v>
      </c>
      <c r="E610" s="29" t="s">
        <v>302</v>
      </c>
      <c r="F610" s="55">
        <v>80.19</v>
      </c>
      <c r="G610" s="4"/>
    </row>
    <row r="611" spans="2:7">
      <c r="B611" s="184">
        <f t="shared" si="9"/>
        <v>607</v>
      </c>
      <c r="C611" s="30">
        <v>13114</v>
      </c>
      <c r="D611" s="31" t="s">
        <v>1604</v>
      </c>
      <c r="E611" s="29" t="s">
        <v>302</v>
      </c>
      <c r="F611" s="55">
        <v>198.69</v>
      </c>
      <c r="G611" s="4"/>
    </row>
    <row r="612" spans="2:7">
      <c r="B612" s="184">
        <f t="shared" si="9"/>
        <v>608</v>
      </c>
      <c r="C612" s="30">
        <v>13115</v>
      </c>
      <c r="D612" s="31" t="s">
        <v>1605</v>
      </c>
      <c r="E612" s="29" t="s">
        <v>302</v>
      </c>
      <c r="F612" s="55">
        <v>293.3</v>
      </c>
      <c r="G612" s="4"/>
    </row>
    <row r="613" spans="2:7">
      <c r="B613" s="184">
        <f t="shared" si="9"/>
        <v>609</v>
      </c>
      <c r="C613" s="30">
        <v>13116</v>
      </c>
      <c r="D613" s="31" t="s">
        <v>1441</v>
      </c>
      <c r="E613" s="29" t="s">
        <v>302</v>
      </c>
      <c r="F613" s="55">
        <v>99.3</v>
      </c>
      <c r="G613" s="4"/>
    </row>
    <row r="614" spans="2:7">
      <c r="B614" s="184">
        <f t="shared" si="9"/>
        <v>610</v>
      </c>
      <c r="C614" s="30">
        <v>13117</v>
      </c>
      <c r="D614" s="31" t="s">
        <v>1442</v>
      </c>
      <c r="E614" s="29" t="s">
        <v>59</v>
      </c>
      <c r="F614" s="55">
        <v>8.6239999999999997E-3</v>
      </c>
      <c r="G614" s="4"/>
    </row>
    <row r="615" spans="2:7">
      <c r="B615" s="184">
        <f t="shared" si="9"/>
        <v>611</v>
      </c>
      <c r="C615" s="30">
        <v>13118</v>
      </c>
      <c r="D615" s="31" t="s">
        <v>1443</v>
      </c>
      <c r="E615" s="29" t="s">
        <v>59</v>
      </c>
      <c r="F615" s="55">
        <v>1.7204000000000001E-2</v>
      </c>
      <c r="G615" s="4"/>
    </row>
    <row r="616" spans="2:7">
      <c r="B616" s="184">
        <f t="shared" si="9"/>
        <v>612</v>
      </c>
      <c r="C616" s="30">
        <v>13119</v>
      </c>
      <c r="D616" s="29" t="s">
        <v>1444</v>
      </c>
      <c r="E616" s="29" t="s">
        <v>59</v>
      </c>
      <c r="F616" s="55">
        <v>0.02</v>
      </c>
      <c r="G616" s="4"/>
    </row>
    <row r="617" spans="2:7">
      <c r="B617" s="184">
        <f t="shared" si="9"/>
        <v>613</v>
      </c>
      <c r="C617" s="30">
        <v>13120</v>
      </c>
      <c r="D617" s="31" t="s">
        <v>1445</v>
      </c>
      <c r="E617" s="29" t="s">
        <v>59</v>
      </c>
      <c r="F617" s="55">
        <v>1.848E-2</v>
      </c>
      <c r="G617" s="4"/>
    </row>
    <row r="618" spans="2:7">
      <c r="B618" s="184">
        <f t="shared" si="9"/>
        <v>614</v>
      </c>
      <c r="C618" s="30">
        <v>13122</v>
      </c>
      <c r="D618" s="31" t="s">
        <v>1328</v>
      </c>
      <c r="E618" s="29" t="s">
        <v>59</v>
      </c>
      <c r="F618" s="55">
        <v>1.328E-2</v>
      </c>
      <c r="G618" s="4"/>
    </row>
    <row r="619" spans="2:7">
      <c r="B619" s="184">
        <f t="shared" si="9"/>
        <v>615</v>
      </c>
      <c r="C619" s="30">
        <v>13124</v>
      </c>
      <c r="D619" s="31" t="s">
        <v>1329</v>
      </c>
      <c r="E619" s="29" t="s">
        <v>59</v>
      </c>
      <c r="F619" s="55">
        <v>1.6E-2</v>
      </c>
      <c r="G619" s="4"/>
    </row>
    <row r="620" spans="2:7">
      <c r="B620" s="184">
        <f t="shared" si="9"/>
        <v>616</v>
      </c>
      <c r="C620" s="30">
        <v>13126</v>
      </c>
      <c r="D620" s="29" t="s">
        <v>1330</v>
      </c>
      <c r="E620" s="29" t="s">
        <v>994</v>
      </c>
      <c r="F620" s="55">
        <v>2.7320000000000002</v>
      </c>
      <c r="G620" s="4"/>
    </row>
    <row r="621" spans="2:7">
      <c r="B621" s="184">
        <f t="shared" si="9"/>
        <v>617</v>
      </c>
      <c r="C621" s="30">
        <v>13128</v>
      </c>
      <c r="D621" s="29" t="s">
        <v>1339</v>
      </c>
      <c r="E621" s="29" t="s">
        <v>59</v>
      </c>
      <c r="F621" s="55">
        <v>3.82</v>
      </c>
      <c r="G621" s="4"/>
    </row>
    <row r="622" spans="2:7">
      <c r="B622" s="184">
        <f t="shared" si="9"/>
        <v>618</v>
      </c>
      <c r="C622" s="30">
        <v>13130</v>
      </c>
      <c r="D622" s="29" t="s">
        <v>37</v>
      </c>
      <c r="E622" s="29" t="s">
        <v>59</v>
      </c>
      <c r="F622" s="55">
        <v>3.23</v>
      </c>
      <c r="G622" s="4"/>
    </row>
    <row r="623" spans="2:7">
      <c r="B623" s="184">
        <f t="shared" si="9"/>
        <v>619</v>
      </c>
      <c r="C623" s="483">
        <v>13134</v>
      </c>
      <c r="D623" s="484" t="s">
        <v>1042</v>
      </c>
      <c r="E623" s="484" t="s">
        <v>59</v>
      </c>
      <c r="F623" s="485">
        <v>3</v>
      </c>
      <c r="G623" s="4"/>
    </row>
    <row r="624" spans="2:7">
      <c r="B624" s="184">
        <f t="shared" si="9"/>
        <v>620</v>
      </c>
      <c r="C624" s="30">
        <v>13140</v>
      </c>
      <c r="D624" s="29" t="s">
        <v>38</v>
      </c>
      <c r="E624" s="29" t="s">
        <v>994</v>
      </c>
      <c r="F624" s="55">
        <v>3.8</v>
      </c>
      <c r="G624" s="4"/>
    </row>
    <row r="625" spans="2:7">
      <c r="B625" s="184">
        <f t="shared" si="9"/>
        <v>621</v>
      </c>
      <c r="C625" s="30">
        <v>13142</v>
      </c>
      <c r="D625" s="29" t="s">
        <v>39</v>
      </c>
      <c r="E625" s="29" t="s">
        <v>994</v>
      </c>
      <c r="F625" s="55">
        <v>0.156</v>
      </c>
      <c r="G625" s="4"/>
    </row>
    <row r="626" spans="2:7">
      <c r="B626" s="184">
        <f t="shared" si="9"/>
        <v>622</v>
      </c>
      <c r="C626" s="30">
        <v>13144</v>
      </c>
      <c r="D626" s="31" t="s">
        <v>40</v>
      </c>
      <c r="E626" s="29" t="s">
        <v>994</v>
      </c>
      <c r="F626" s="55">
        <v>0.31159999999999999</v>
      </c>
      <c r="G626" s="4"/>
    </row>
    <row r="627" spans="2:7">
      <c r="B627" s="184">
        <f t="shared" si="9"/>
        <v>623</v>
      </c>
      <c r="C627" s="30">
        <v>13150</v>
      </c>
      <c r="D627" s="31" t="s">
        <v>41</v>
      </c>
      <c r="E627" s="29" t="s">
        <v>994</v>
      </c>
      <c r="F627" s="55">
        <v>0.5</v>
      </c>
      <c r="G627" s="4"/>
    </row>
    <row r="628" spans="2:7">
      <c r="B628" s="184">
        <f t="shared" si="9"/>
        <v>624</v>
      </c>
      <c r="C628" s="30">
        <v>13156</v>
      </c>
      <c r="D628" s="31" t="s">
        <v>42</v>
      </c>
      <c r="E628" s="29" t="s">
        <v>994</v>
      </c>
      <c r="F628" s="55">
        <v>0.878</v>
      </c>
      <c r="G628" s="4"/>
    </row>
    <row r="629" spans="2:7">
      <c r="B629" s="184">
        <f t="shared" si="9"/>
        <v>625</v>
      </c>
      <c r="C629" s="30">
        <v>13158</v>
      </c>
      <c r="D629" s="31" t="s">
        <v>43</v>
      </c>
      <c r="E629" s="29" t="s">
        <v>994</v>
      </c>
      <c r="F629" s="55">
        <v>0.42199999999999999</v>
      </c>
      <c r="G629" s="4"/>
    </row>
    <row r="630" spans="2:7">
      <c r="B630" s="184">
        <f t="shared" si="9"/>
        <v>626</v>
      </c>
      <c r="C630" s="30">
        <v>13160</v>
      </c>
      <c r="D630" s="31" t="s">
        <v>1259</v>
      </c>
      <c r="E630" s="29" t="s">
        <v>994</v>
      </c>
      <c r="F630" s="55">
        <v>0.51400000000000001</v>
      </c>
      <c r="G630" s="4"/>
    </row>
    <row r="631" spans="2:7">
      <c r="B631" s="184">
        <f t="shared" si="9"/>
        <v>627</v>
      </c>
      <c r="C631" s="30">
        <v>13162</v>
      </c>
      <c r="D631" s="48" t="s">
        <v>257</v>
      </c>
      <c r="E631" s="29" t="s">
        <v>994</v>
      </c>
      <c r="F631" s="55">
        <v>0.47311999999999999</v>
      </c>
      <c r="G631" s="4"/>
    </row>
    <row r="632" spans="2:7">
      <c r="B632" s="184">
        <f t="shared" si="9"/>
        <v>628</v>
      </c>
      <c r="C632" s="30">
        <v>13164</v>
      </c>
      <c r="D632" s="48" t="s">
        <v>258</v>
      </c>
      <c r="E632" s="29" t="s">
        <v>994</v>
      </c>
      <c r="F632" s="55">
        <v>0.37928000000000001</v>
      </c>
      <c r="G632" s="4"/>
    </row>
    <row r="633" spans="2:7">
      <c r="B633" s="184">
        <f t="shared" si="9"/>
        <v>629</v>
      </c>
      <c r="C633" s="30">
        <v>13168</v>
      </c>
      <c r="D633" s="29" t="s">
        <v>259</v>
      </c>
      <c r="E633" s="29" t="s">
        <v>994</v>
      </c>
      <c r="F633" s="55">
        <v>9.15</v>
      </c>
      <c r="G633" s="4"/>
    </row>
    <row r="634" spans="2:7">
      <c r="B634" s="184">
        <f t="shared" si="9"/>
        <v>630</v>
      </c>
      <c r="C634" s="30">
        <v>13172</v>
      </c>
      <c r="D634" s="29" t="s">
        <v>1238</v>
      </c>
      <c r="E634" s="29" t="s">
        <v>994</v>
      </c>
      <c r="F634" s="55">
        <v>3</v>
      </c>
      <c r="G634" s="4"/>
    </row>
    <row r="635" spans="2:7">
      <c r="B635" s="184">
        <f t="shared" si="9"/>
        <v>631</v>
      </c>
      <c r="C635" s="30">
        <v>13174</v>
      </c>
      <c r="D635" s="29" t="s">
        <v>1308</v>
      </c>
      <c r="E635" s="29" t="s">
        <v>732</v>
      </c>
      <c r="F635" s="55">
        <v>0.24</v>
      </c>
      <c r="G635" s="4"/>
    </row>
    <row r="636" spans="2:7">
      <c r="B636" s="184">
        <f t="shared" si="9"/>
        <v>632</v>
      </c>
      <c r="C636" s="30">
        <v>13178</v>
      </c>
      <c r="D636" s="29" t="s">
        <v>1309</v>
      </c>
      <c r="E636" s="29" t="s">
        <v>732</v>
      </c>
      <c r="F636" s="55">
        <v>0.24</v>
      </c>
      <c r="G636" s="4"/>
    </row>
    <row r="637" spans="2:7">
      <c r="B637" s="184">
        <f t="shared" si="9"/>
        <v>633</v>
      </c>
      <c r="C637" s="30">
        <v>13180</v>
      </c>
      <c r="D637" s="29" t="s">
        <v>1310</v>
      </c>
      <c r="E637" s="29" t="s">
        <v>59</v>
      </c>
      <c r="F637" s="55">
        <v>0.24</v>
      </c>
      <c r="G637" s="4"/>
    </row>
    <row r="638" spans="2:7">
      <c r="B638" s="184">
        <f t="shared" si="9"/>
        <v>634</v>
      </c>
      <c r="C638" s="30">
        <v>13182</v>
      </c>
      <c r="D638" s="29" t="s">
        <v>1311</v>
      </c>
      <c r="E638" s="29" t="s">
        <v>59</v>
      </c>
      <c r="F638" s="55">
        <v>0.24</v>
      </c>
      <c r="G638" s="4"/>
    </row>
    <row r="639" spans="2:7">
      <c r="B639" s="184">
        <f t="shared" si="9"/>
        <v>635</v>
      </c>
      <c r="C639" s="30">
        <v>13190</v>
      </c>
      <c r="D639" s="464" t="s">
        <v>1646</v>
      </c>
      <c r="E639" s="464" t="s">
        <v>994</v>
      </c>
      <c r="F639" s="462">
        <v>10.32</v>
      </c>
      <c r="G639" s="4"/>
    </row>
    <row r="640" spans="2:7">
      <c r="B640" s="184">
        <f t="shared" si="9"/>
        <v>636</v>
      </c>
      <c r="C640" s="422">
        <v>13192</v>
      </c>
      <c r="D640" s="438" t="s">
        <v>616</v>
      </c>
      <c r="E640" s="423" t="s">
        <v>994</v>
      </c>
      <c r="F640" s="424">
        <v>9.6</v>
      </c>
      <c r="G640" s="4"/>
    </row>
    <row r="641" spans="2:7">
      <c r="B641" s="184">
        <f t="shared" si="9"/>
        <v>637</v>
      </c>
      <c r="C641" s="30">
        <v>13194</v>
      </c>
      <c r="D641" s="390" t="s">
        <v>617</v>
      </c>
      <c r="E641" s="29" t="s">
        <v>994</v>
      </c>
      <c r="F641" s="55">
        <v>6.32</v>
      </c>
      <c r="G641" s="4"/>
    </row>
    <row r="642" spans="2:7">
      <c r="B642" s="184">
        <f t="shared" si="9"/>
        <v>638</v>
      </c>
      <c r="C642" s="30">
        <v>13196</v>
      </c>
      <c r="D642" s="29" t="s">
        <v>618</v>
      </c>
      <c r="E642" s="29" t="s">
        <v>994</v>
      </c>
      <c r="F642" s="55">
        <v>8.5500000000000007</v>
      </c>
      <c r="G642" s="4"/>
    </row>
    <row r="643" spans="2:7">
      <c r="B643" s="184">
        <f t="shared" si="9"/>
        <v>639</v>
      </c>
      <c r="C643" s="30">
        <v>13198</v>
      </c>
      <c r="D643" s="29" t="s">
        <v>619</v>
      </c>
      <c r="E643" s="29" t="s">
        <v>994</v>
      </c>
      <c r="F643" s="55">
        <v>6.04</v>
      </c>
      <c r="G643" s="4"/>
    </row>
    <row r="644" spans="2:7">
      <c r="B644" s="184">
        <f t="shared" si="9"/>
        <v>640</v>
      </c>
      <c r="C644" s="30">
        <v>13200</v>
      </c>
      <c r="D644" s="29" t="s">
        <v>695</v>
      </c>
      <c r="E644" s="29" t="s">
        <v>994</v>
      </c>
      <c r="F644" s="55">
        <v>7.65</v>
      </c>
      <c r="G644" s="4"/>
    </row>
    <row r="645" spans="2:7">
      <c r="B645" s="184">
        <f t="shared" si="9"/>
        <v>641</v>
      </c>
      <c r="C645" s="30">
        <v>13201</v>
      </c>
      <c r="D645" s="29" t="s">
        <v>696</v>
      </c>
      <c r="E645" s="29" t="s">
        <v>994</v>
      </c>
      <c r="F645" s="55">
        <v>8.4499999999999993</v>
      </c>
      <c r="G645" s="4"/>
    </row>
    <row r="646" spans="2:7">
      <c r="B646" s="184">
        <f t="shared" si="9"/>
        <v>642</v>
      </c>
      <c r="C646" s="30">
        <v>13202</v>
      </c>
      <c r="D646" s="29" t="s">
        <v>697</v>
      </c>
      <c r="E646" s="29" t="s">
        <v>994</v>
      </c>
      <c r="F646" s="55">
        <v>10.1</v>
      </c>
      <c r="G646" s="4"/>
    </row>
    <row r="647" spans="2:7">
      <c r="B647" s="184">
        <f t="shared" si="9"/>
        <v>643</v>
      </c>
      <c r="C647" s="30">
        <v>13203</v>
      </c>
      <c r="D647" s="29" t="s">
        <v>698</v>
      </c>
      <c r="E647" s="29" t="s">
        <v>994</v>
      </c>
      <c r="F647" s="55">
        <v>9.9</v>
      </c>
      <c r="G647" s="4"/>
    </row>
    <row r="648" spans="2:7">
      <c r="B648" s="184">
        <f t="shared" ref="B648:B711" si="10">B647+1</f>
        <v>644</v>
      </c>
      <c r="C648" s="30">
        <v>13204</v>
      </c>
      <c r="D648" s="29" t="s">
        <v>699</v>
      </c>
      <c r="E648" s="29" t="s">
        <v>994</v>
      </c>
      <c r="F648" s="55">
        <v>11.8</v>
      </c>
      <c r="G648" s="4"/>
    </row>
    <row r="649" spans="2:7">
      <c r="B649" s="184">
        <f t="shared" si="10"/>
        <v>645</v>
      </c>
      <c r="C649" s="30">
        <v>13256</v>
      </c>
      <c r="D649" s="31" t="s">
        <v>886</v>
      </c>
      <c r="E649" s="29" t="s">
        <v>700</v>
      </c>
      <c r="F649" s="55">
        <v>0.2024</v>
      </c>
      <c r="G649" s="4"/>
    </row>
    <row r="650" spans="2:7">
      <c r="B650" s="184">
        <f t="shared" si="10"/>
        <v>646</v>
      </c>
      <c r="C650" s="30">
        <v>13258</v>
      </c>
      <c r="D650" s="31" t="s">
        <v>887</v>
      </c>
      <c r="E650" s="29" t="s">
        <v>700</v>
      </c>
      <c r="F650" s="27">
        <v>0.40479999999999999</v>
      </c>
    </row>
    <row r="651" spans="2:7">
      <c r="B651" s="184">
        <f t="shared" si="10"/>
        <v>647</v>
      </c>
      <c r="C651" s="30">
        <v>13260</v>
      </c>
      <c r="D651" s="31" t="s">
        <v>1223</v>
      </c>
      <c r="E651" s="29" t="s">
        <v>59</v>
      </c>
      <c r="F651" s="27">
        <v>2.794</v>
      </c>
    </row>
    <row r="652" spans="2:7">
      <c r="B652" s="184">
        <f t="shared" si="10"/>
        <v>648</v>
      </c>
      <c r="C652" s="30">
        <v>13262</v>
      </c>
      <c r="D652" s="31" t="s">
        <v>1225</v>
      </c>
      <c r="E652" s="29" t="s">
        <v>59</v>
      </c>
      <c r="F652" s="27">
        <v>3.746</v>
      </c>
    </row>
    <row r="653" spans="2:7">
      <c r="B653" s="184">
        <f t="shared" si="10"/>
        <v>649</v>
      </c>
      <c r="C653" s="396">
        <v>13264</v>
      </c>
      <c r="D653" s="397" t="s">
        <v>1791</v>
      </c>
      <c r="E653" s="398" t="s">
        <v>59</v>
      </c>
      <c r="F653" s="399">
        <v>0.09</v>
      </c>
      <c r="G653" s="461" t="s">
        <v>1645</v>
      </c>
    </row>
    <row r="654" spans="2:7">
      <c r="B654" s="184">
        <f t="shared" si="10"/>
        <v>650</v>
      </c>
      <c r="C654" s="30">
        <v>13266</v>
      </c>
      <c r="D654" s="31" t="s">
        <v>636</v>
      </c>
      <c r="E654" s="29" t="s">
        <v>59</v>
      </c>
      <c r="F654" s="27">
        <v>1.7999999999999999E-2</v>
      </c>
    </row>
    <row r="655" spans="2:7">
      <c r="B655" s="184">
        <f t="shared" si="10"/>
        <v>651</v>
      </c>
      <c r="C655" s="30">
        <v>13268</v>
      </c>
      <c r="D655" s="31" t="s">
        <v>637</v>
      </c>
      <c r="E655" s="29" t="s">
        <v>59</v>
      </c>
      <c r="F655" s="27">
        <v>1.5599999999999999E-2</v>
      </c>
    </row>
    <row r="656" spans="2:7">
      <c r="B656" s="184">
        <f t="shared" si="10"/>
        <v>652</v>
      </c>
      <c r="C656" s="30">
        <v>13270</v>
      </c>
      <c r="D656" s="48" t="s">
        <v>638</v>
      </c>
      <c r="E656" s="29" t="s">
        <v>59</v>
      </c>
      <c r="F656" s="27">
        <v>6.7200000000000003E-3</v>
      </c>
    </row>
    <row r="657" spans="2:6">
      <c r="B657" s="184">
        <f t="shared" si="10"/>
        <v>653</v>
      </c>
      <c r="C657" s="30">
        <v>13272</v>
      </c>
      <c r="D657" s="31" t="s">
        <v>639</v>
      </c>
      <c r="E657" s="29" t="s">
        <v>59</v>
      </c>
      <c r="F657" s="27">
        <v>0.01</v>
      </c>
    </row>
    <row r="658" spans="2:6">
      <c r="B658" s="184">
        <f t="shared" si="10"/>
        <v>654</v>
      </c>
      <c r="C658" s="30">
        <v>13274</v>
      </c>
      <c r="D658" s="31" t="s">
        <v>640</v>
      </c>
      <c r="E658" s="29" t="s">
        <v>59</v>
      </c>
      <c r="F658" s="27">
        <v>3.8E-3</v>
      </c>
    </row>
    <row r="659" spans="2:6">
      <c r="B659" s="184">
        <f t="shared" si="10"/>
        <v>655</v>
      </c>
      <c r="C659" s="30">
        <v>13280</v>
      </c>
      <c r="D659" s="234" t="s">
        <v>641</v>
      </c>
      <c r="E659" s="233" t="s">
        <v>59</v>
      </c>
      <c r="F659" s="232">
        <v>0.25</v>
      </c>
    </row>
    <row r="660" spans="2:6" ht="13.8" thickBot="1">
      <c r="B660" s="184">
        <f t="shared" si="10"/>
        <v>656</v>
      </c>
      <c r="C660" s="30">
        <v>13282</v>
      </c>
      <c r="D660" s="48" t="s">
        <v>642</v>
      </c>
      <c r="E660" s="29" t="s">
        <v>994</v>
      </c>
      <c r="F660" s="27">
        <v>8.7999999999999995E-2</v>
      </c>
    </row>
    <row r="661" spans="2:6" ht="13.8" thickBot="1">
      <c r="B661" s="184">
        <f t="shared" si="10"/>
        <v>657</v>
      </c>
      <c r="C661" s="133" t="s">
        <v>643</v>
      </c>
      <c r="D661" s="130"/>
      <c r="E661" s="131"/>
      <c r="F661" s="132"/>
    </row>
    <row r="662" spans="2:6">
      <c r="B662" s="184">
        <f t="shared" si="10"/>
        <v>658</v>
      </c>
      <c r="C662" s="50" t="s">
        <v>644</v>
      </c>
      <c r="D662" s="29"/>
      <c r="E662" s="29"/>
      <c r="F662" s="46"/>
    </row>
    <row r="663" spans="2:6">
      <c r="B663" s="184">
        <f t="shared" si="10"/>
        <v>659</v>
      </c>
      <c r="C663" s="49">
        <v>14029</v>
      </c>
      <c r="D663" s="246" t="s">
        <v>290</v>
      </c>
      <c r="E663" s="242" t="s">
        <v>732</v>
      </c>
      <c r="F663" s="243">
        <v>13.53</v>
      </c>
    </row>
    <row r="664" spans="2:6">
      <c r="B664" s="184">
        <f t="shared" si="10"/>
        <v>660</v>
      </c>
      <c r="C664" s="49">
        <v>14030</v>
      </c>
      <c r="D664" s="246" t="s">
        <v>1078</v>
      </c>
      <c r="E664" s="242" t="s">
        <v>732</v>
      </c>
      <c r="F664" s="243">
        <v>54.38</v>
      </c>
    </row>
    <row r="665" spans="2:6">
      <c r="B665" s="184">
        <f t="shared" si="10"/>
        <v>661</v>
      </c>
      <c r="C665" s="49">
        <v>14031</v>
      </c>
      <c r="D665" s="246" t="s">
        <v>291</v>
      </c>
      <c r="E665" s="242" t="s">
        <v>732</v>
      </c>
      <c r="F665" s="243">
        <v>17.64</v>
      </c>
    </row>
    <row r="666" spans="2:6">
      <c r="B666" s="184">
        <f t="shared" si="10"/>
        <v>662</v>
      </c>
      <c r="C666" s="49">
        <v>14032</v>
      </c>
      <c r="D666" s="246" t="s">
        <v>1079</v>
      </c>
      <c r="E666" s="242" t="s">
        <v>732</v>
      </c>
      <c r="F666" s="243">
        <v>21.63</v>
      </c>
    </row>
    <row r="667" spans="2:6">
      <c r="B667" s="184">
        <f t="shared" si="10"/>
        <v>663</v>
      </c>
      <c r="C667" s="49">
        <v>14033</v>
      </c>
      <c r="D667" s="246" t="s">
        <v>1305</v>
      </c>
      <c r="E667" s="242" t="s">
        <v>732</v>
      </c>
      <c r="F667" s="243">
        <v>16.8</v>
      </c>
    </row>
    <row r="668" spans="2:6">
      <c r="B668" s="184">
        <f t="shared" si="10"/>
        <v>664</v>
      </c>
      <c r="C668" s="49">
        <v>14034</v>
      </c>
      <c r="D668" s="246" t="s">
        <v>1306</v>
      </c>
      <c r="E668" s="242" t="s">
        <v>732</v>
      </c>
      <c r="F668" s="243">
        <v>16.489999999999998</v>
      </c>
    </row>
    <row r="669" spans="2:6">
      <c r="B669" s="184">
        <f t="shared" si="10"/>
        <v>665</v>
      </c>
      <c r="C669" s="49">
        <v>14035</v>
      </c>
      <c r="D669" s="246" t="s">
        <v>1307</v>
      </c>
      <c r="E669" s="242" t="s">
        <v>732</v>
      </c>
      <c r="F669" s="243">
        <v>18.13</v>
      </c>
    </row>
    <row r="670" spans="2:6">
      <c r="B670" s="184">
        <f t="shared" si="10"/>
        <v>666</v>
      </c>
      <c r="C670" s="49">
        <v>14036</v>
      </c>
      <c r="D670" s="246" t="s">
        <v>1360</v>
      </c>
      <c r="E670" s="242" t="s">
        <v>732</v>
      </c>
      <c r="F670" s="243">
        <v>21.75</v>
      </c>
    </row>
    <row r="671" spans="2:6">
      <c r="B671" s="184">
        <f t="shared" si="10"/>
        <v>667</v>
      </c>
      <c r="C671" s="49">
        <v>14037</v>
      </c>
      <c r="D671" s="246" t="s">
        <v>48</v>
      </c>
      <c r="E671" s="242" t="s">
        <v>732</v>
      </c>
      <c r="F671" s="243">
        <v>18.13</v>
      </c>
    </row>
    <row r="672" spans="2:6">
      <c r="B672" s="184">
        <f t="shared" si="10"/>
        <v>668</v>
      </c>
      <c r="C672" s="486" t="s">
        <v>645</v>
      </c>
      <c r="D672" s="484" t="s">
        <v>1679</v>
      </c>
      <c r="E672" s="484" t="s">
        <v>476</v>
      </c>
      <c r="F672" s="487">
        <v>28</v>
      </c>
    </row>
    <row r="673" spans="2:7">
      <c r="B673" s="184">
        <f t="shared" si="10"/>
        <v>669</v>
      </c>
      <c r="C673" s="49">
        <v>14039</v>
      </c>
      <c r="D673" s="246" t="s">
        <v>49</v>
      </c>
      <c r="E673" s="242" t="s">
        <v>732</v>
      </c>
      <c r="F673" s="243">
        <v>22.48</v>
      </c>
    </row>
    <row r="674" spans="2:7">
      <c r="B674" s="184">
        <f t="shared" si="10"/>
        <v>670</v>
      </c>
      <c r="C674" s="49">
        <v>14040</v>
      </c>
      <c r="D674" s="246" t="s">
        <v>216</v>
      </c>
      <c r="E674" s="242" t="s">
        <v>732</v>
      </c>
      <c r="F674" s="243">
        <v>19.760000000000002</v>
      </c>
    </row>
    <row r="675" spans="2:7">
      <c r="B675" s="184">
        <f t="shared" si="10"/>
        <v>671</v>
      </c>
      <c r="C675" s="49">
        <v>14041</v>
      </c>
      <c r="D675" s="246" t="s">
        <v>217</v>
      </c>
      <c r="E675" s="242" t="s">
        <v>732</v>
      </c>
      <c r="F675" s="243">
        <v>21.27</v>
      </c>
    </row>
    <row r="676" spans="2:7">
      <c r="B676" s="184">
        <f t="shared" si="10"/>
        <v>672</v>
      </c>
      <c r="C676" s="49">
        <v>14043</v>
      </c>
      <c r="D676" s="246" t="s">
        <v>218</v>
      </c>
      <c r="E676" s="242" t="s">
        <v>732</v>
      </c>
      <c r="F676" s="243">
        <v>23.93</v>
      </c>
    </row>
    <row r="677" spans="2:7">
      <c r="B677" s="184">
        <f t="shared" si="10"/>
        <v>673</v>
      </c>
      <c r="C677" s="49">
        <v>14044</v>
      </c>
      <c r="D677" s="246" t="s">
        <v>219</v>
      </c>
      <c r="E677" s="242" t="s">
        <v>732</v>
      </c>
      <c r="F677" s="243">
        <v>14.5</v>
      </c>
    </row>
    <row r="678" spans="2:7">
      <c r="B678" s="184">
        <f t="shared" si="10"/>
        <v>674</v>
      </c>
      <c r="C678" s="49">
        <v>14048</v>
      </c>
      <c r="D678" s="246" t="s">
        <v>220</v>
      </c>
      <c r="E678" s="242" t="s">
        <v>732</v>
      </c>
      <c r="F678" s="243">
        <v>21.75</v>
      </c>
    </row>
    <row r="679" spans="2:7">
      <c r="B679" s="184">
        <f t="shared" si="10"/>
        <v>675</v>
      </c>
      <c r="C679" s="49">
        <v>14054</v>
      </c>
      <c r="D679" s="246" t="s">
        <v>221</v>
      </c>
      <c r="E679" s="242" t="s">
        <v>732</v>
      </c>
      <c r="F679" s="243">
        <v>21.75</v>
      </c>
    </row>
    <row r="680" spans="2:7">
      <c r="B680" s="184">
        <f t="shared" si="10"/>
        <v>676</v>
      </c>
      <c r="C680" s="49">
        <v>14055</v>
      </c>
      <c r="D680" s="246" t="s">
        <v>222</v>
      </c>
      <c r="E680" s="242" t="s">
        <v>732</v>
      </c>
      <c r="F680" s="243">
        <v>45.91</v>
      </c>
    </row>
    <row r="681" spans="2:7">
      <c r="B681" s="184">
        <f t="shared" si="10"/>
        <v>677</v>
      </c>
      <c r="C681" s="49">
        <v>14056</v>
      </c>
      <c r="D681" s="246" t="s">
        <v>223</v>
      </c>
      <c r="E681" s="242" t="s">
        <v>732</v>
      </c>
      <c r="F681" s="243">
        <v>80.959999999999994</v>
      </c>
    </row>
    <row r="682" spans="2:7">
      <c r="B682" s="184">
        <f t="shared" si="10"/>
        <v>678</v>
      </c>
      <c r="C682" s="49">
        <v>14057</v>
      </c>
      <c r="D682" s="31" t="s">
        <v>646</v>
      </c>
      <c r="E682" s="29" t="s">
        <v>732</v>
      </c>
      <c r="F682" s="27" t="s">
        <v>1414</v>
      </c>
    </row>
    <row r="683" spans="2:7">
      <c r="B683" s="184">
        <f t="shared" si="10"/>
        <v>679</v>
      </c>
      <c r="C683" s="49">
        <v>14058</v>
      </c>
      <c r="D683" s="29" t="s">
        <v>647</v>
      </c>
      <c r="E683" s="29" t="s">
        <v>59</v>
      </c>
      <c r="F683" s="27" t="s">
        <v>1414</v>
      </c>
    </row>
    <row r="684" spans="2:7">
      <c r="B684" s="184">
        <f t="shared" si="10"/>
        <v>680</v>
      </c>
      <c r="C684" s="49">
        <v>14059</v>
      </c>
      <c r="D684" s="29" t="s">
        <v>648</v>
      </c>
      <c r="E684" s="29" t="s">
        <v>59</v>
      </c>
      <c r="F684" s="27" t="s">
        <v>1414</v>
      </c>
    </row>
    <row r="685" spans="2:7">
      <c r="B685" s="184">
        <f t="shared" si="10"/>
        <v>681</v>
      </c>
      <c r="C685" s="49">
        <v>14060</v>
      </c>
      <c r="D685" s="29" t="s">
        <v>649</v>
      </c>
      <c r="E685" s="29" t="s">
        <v>59</v>
      </c>
      <c r="F685" s="55" t="s">
        <v>1414</v>
      </c>
    </row>
    <row r="686" spans="2:7">
      <c r="B686" s="184">
        <f t="shared" si="10"/>
        <v>682</v>
      </c>
      <c r="C686" s="49">
        <v>14061</v>
      </c>
      <c r="D686" s="29" t="s">
        <v>650</v>
      </c>
      <c r="E686" s="29" t="s">
        <v>59</v>
      </c>
      <c r="F686" s="55">
        <v>28.3</v>
      </c>
    </row>
    <row r="687" spans="2:7">
      <c r="B687" s="184">
        <f t="shared" si="10"/>
        <v>683</v>
      </c>
      <c r="C687" s="49">
        <v>14062</v>
      </c>
      <c r="D687" s="29" t="s">
        <v>487</v>
      </c>
      <c r="E687" s="29" t="s">
        <v>732</v>
      </c>
      <c r="F687" s="55">
        <v>21.45</v>
      </c>
      <c r="G687" s="4"/>
    </row>
    <row r="688" spans="2:7">
      <c r="B688" s="184">
        <f t="shared" si="10"/>
        <v>684</v>
      </c>
      <c r="C688" s="49">
        <v>14063</v>
      </c>
      <c r="D688" s="29" t="s">
        <v>488</v>
      </c>
      <c r="E688" s="29" t="s">
        <v>59</v>
      </c>
      <c r="F688" s="55">
        <v>16.75</v>
      </c>
      <c r="G688" s="4"/>
    </row>
    <row r="689" spans="2:7">
      <c r="B689" s="184">
        <f t="shared" si="10"/>
        <v>685</v>
      </c>
      <c r="C689" s="49">
        <v>14064</v>
      </c>
      <c r="D689" s="29" t="s">
        <v>751</v>
      </c>
      <c r="E689" s="29" t="s">
        <v>59</v>
      </c>
      <c r="F689" s="55">
        <v>11.95</v>
      </c>
      <c r="G689" s="4"/>
    </row>
    <row r="690" spans="2:7">
      <c r="B690" s="184">
        <f t="shared" si="10"/>
        <v>686</v>
      </c>
      <c r="C690" s="49">
        <v>14065</v>
      </c>
      <c r="D690" s="29" t="s">
        <v>752</v>
      </c>
      <c r="E690" s="29" t="s">
        <v>59</v>
      </c>
      <c r="F690" s="55">
        <v>8.15</v>
      </c>
      <c r="G690" s="4"/>
    </row>
    <row r="691" spans="2:7">
      <c r="B691" s="184">
        <f t="shared" si="10"/>
        <v>687</v>
      </c>
      <c r="C691" s="49">
        <v>14066</v>
      </c>
      <c r="D691" s="29" t="s">
        <v>753</v>
      </c>
      <c r="E691" s="29" t="s">
        <v>59</v>
      </c>
      <c r="F691" s="55">
        <v>0.91200000000000003</v>
      </c>
      <c r="G691" s="4"/>
    </row>
    <row r="692" spans="2:7">
      <c r="B692" s="184">
        <f t="shared" si="10"/>
        <v>688</v>
      </c>
      <c r="C692" s="49">
        <v>14067</v>
      </c>
      <c r="D692" s="29" t="s">
        <v>754</v>
      </c>
      <c r="E692" s="29" t="s">
        <v>59</v>
      </c>
      <c r="F692" s="55">
        <v>1.39</v>
      </c>
      <c r="G692" s="4"/>
    </row>
    <row r="693" spans="2:7">
      <c r="B693" s="184">
        <f t="shared" si="10"/>
        <v>689</v>
      </c>
      <c r="C693" s="49">
        <v>14068</v>
      </c>
      <c r="D693" s="29" t="s">
        <v>755</v>
      </c>
      <c r="E693" s="29" t="s">
        <v>59</v>
      </c>
      <c r="F693" s="55">
        <v>0.3</v>
      </c>
      <c r="G693" s="4"/>
    </row>
    <row r="694" spans="2:7">
      <c r="B694" s="184">
        <f t="shared" si="10"/>
        <v>690</v>
      </c>
      <c r="C694" s="49">
        <v>14069</v>
      </c>
      <c r="D694" s="29" t="s">
        <v>756</v>
      </c>
      <c r="E694" s="29" t="s">
        <v>59</v>
      </c>
      <c r="F694" s="55">
        <v>0.45</v>
      </c>
      <c r="G694" s="4"/>
    </row>
    <row r="695" spans="2:7">
      <c r="B695" s="184">
        <f t="shared" si="10"/>
        <v>691</v>
      </c>
      <c r="C695" s="49">
        <v>14070</v>
      </c>
      <c r="D695" s="29" t="s">
        <v>757</v>
      </c>
      <c r="E695" s="29" t="s">
        <v>59</v>
      </c>
      <c r="F695" s="55">
        <v>0.4</v>
      </c>
      <c r="G695" s="4"/>
    </row>
    <row r="696" spans="2:7">
      <c r="B696" s="184">
        <f t="shared" si="10"/>
        <v>692</v>
      </c>
      <c r="C696" s="49">
        <v>14071</v>
      </c>
      <c r="D696" s="29" t="s">
        <v>758</v>
      </c>
      <c r="E696" s="29" t="s">
        <v>59</v>
      </c>
      <c r="F696" s="55">
        <v>0.35</v>
      </c>
      <c r="G696" s="4"/>
    </row>
    <row r="697" spans="2:7">
      <c r="B697" s="184">
        <f t="shared" si="10"/>
        <v>693</v>
      </c>
      <c r="C697" s="49">
        <v>14072</v>
      </c>
      <c r="D697" s="29" t="s">
        <v>759</v>
      </c>
      <c r="E697" s="29" t="s">
        <v>59</v>
      </c>
      <c r="F697" s="55">
        <v>0.35</v>
      </c>
      <c r="G697" s="4"/>
    </row>
    <row r="698" spans="2:7">
      <c r="B698" s="184">
        <f t="shared" si="10"/>
        <v>694</v>
      </c>
      <c r="C698" s="49">
        <v>14073</v>
      </c>
      <c r="D698" s="29" t="s">
        <v>760</v>
      </c>
      <c r="E698" s="29" t="s">
        <v>59</v>
      </c>
      <c r="F698" s="55">
        <v>0.55000000000000004</v>
      </c>
      <c r="G698" s="4"/>
    </row>
    <row r="699" spans="2:7">
      <c r="B699" s="184">
        <f t="shared" si="10"/>
        <v>695</v>
      </c>
      <c r="C699" s="49">
        <v>14074</v>
      </c>
      <c r="D699" s="29" t="s">
        <v>761</v>
      </c>
      <c r="E699" s="29" t="s">
        <v>59</v>
      </c>
      <c r="F699" s="55">
        <v>0.23</v>
      </c>
      <c r="G699" s="4"/>
    </row>
    <row r="700" spans="2:7">
      <c r="B700" s="184">
        <f t="shared" si="10"/>
        <v>696</v>
      </c>
      <c r="C700" s="49">
        <v>14075</v>
      </c>
      <c r="D700" s="29" t="s">
        <v>762</v>
      </c>
      <c r="E700" s="29" t="s">
        <v>59</v>
      </c>
      <c r="F700" s="55">
        <v>0.41</v>
      </c>
      <c r="G700" s="4"/>
    </row>
    <row r="701" spans="2:7">
      <c r="B701" s="184">
        <f t="shared" si="10"/>
        <v>697</v>
      </c>
      <c r="C701" s="49">
        <v>14076</v>
      </c>
      <c r="D701" s="29" t="s">
        <v>763</v>
      </c>
      <c r="E701" s="29" t="s">
        <v>59</v>
      </c>
      <c r="F701" s="55">
        <v>0.26</v>
      </c>
      <c r="G701" s="4"/>
    </row>
    <row r="702" spans="2:7">
      <c r="B702" s="184">
        <f t="shared" si="10"/>
        <v>698</v>
      </c>
      <c r="C702" s="49">
        <v>14077</v>
      </c>
      <c r="D702" s="29" t="s">
        <v>764</v>
      </c>
      <c r="E702" s="29" t="s">
        <v>59</v>
      </c>
      <c r="F702" s="55">
        <v>0.18</v>
      </c>
      <c r="G702" s="4"/>
    </row>
    <row r="703" spans="2:7">
      <c r="B703" s="184">
        <f t="shared" si="10"/>
        <v>699</v>
      </c>
      <c r="C703" s="49">
        <v>14078</v>
      </c>
      <c r="D703" s="29" t="s">
        <v>765</v>
      </c>
      <c r="E703" s="29" t="s">
        <v>59</v>
      </c>
      <c r="F703" s="55">
        <v>0.3</v>
      </c>
      <c r="G703" s="4"/>
    </row>
    <row r="704" spans="2:7">
      <c r="B704" s="184">
        <f t="shared" si="10"/>
        <v>700</v>
      </c>
      <c r="C704" s="49">
        <v>14079</v>
      </c>
      <c r="D704" s="29" t="s">
        <v>766</v>
      </c>
      <c r="E704" s="29" t="s">
        <v>59</v>
      </c>
      <c r="F704" s="55">
        <v>0.35</v>
      </c>
      <c r="G704" s="4"/>
    </row>
    <row r="705" spans="2:7">
      <c r="B705" s="184">
        <f t="shared" si="10"/>
        <v>701</v>
      </c>
      <c r="C705" s="49">
        <v>14080</v>
      </c>
      <c r="D705" s="29" t="s">
        <v>767</v>
      </c>
      <c r="E705" s="29" t="s">
        <v>732</v>
      </c>
      <c r="F705" s="55">
        <v>0.53</v>
      </c>
      <c r="G705" s="4"/>
    </row>
    <row r="706" spans="2:7">
      <c r="B706" s="184">
        <f t="shared" si="10"/>
        <v>702</v>
      </c>
      <c r="C706" s="49">
        <v>14081</v>
      </c>
      <c r="D706" s="29" t="s">
        <v>768</v>
      </c>
      <c r="E706" s="29" t="s">
        <v>732</v>
      </c>
      <c r="F706" s="55">
        <v>0.9</v>
      </c>
      <c r="G706" s="4"/>
    </row>
    <row r="707" spans="2:7">
      <c r="B707" s="184">
        <f t="shared" si="10"/>
        <v>703</v>
      </c>
      <c r="C707" s="49">
        <v>14082</v>
      </c>
      <c r="D707" s="29" t="s">
        <v>769</v>
      </c>
      <c r="E707" s="29" t="s">
        <v>732</v>
      </c>
      <c r="F707" s="55">
        <v>0.14000000000000001</v>
      </c>
      <c r="G707" s="4"/>
    </row>
    <row r="708" spans="2:7">
      <c r="B708" s="184">
        <f t="shared" si="10"/>
        <v>704</v>
      </c>
      <c r="C708" s="49">
        <v>14083</v>
      </c>
      <c r="D708" s="29" t="s">
        <v>770</v>
      </c>
      <c r="E708" s="29" t="s">
        <v>732</v>
      </c>
      <c r="F708" s="55">
        <v>0.17</v>
      </c>
      <c r="G708" s="4"/>
    </row>
    <row r="709" spans="2:7">
      <c r="B709" s="184">
        <f t="shared" si="10"/>
        <v>705</v>
      </c>
      <c r="C709" s="49">
        <v>14084</v>
      </c>
      <c r="D709" s="29" t="s">
        <v>771</v>
      </c>
      <c r="E709" s="29" t="s">
        <v>732</v>
      </c>
      <c r="F709" s="55">
        <v>0.23</v>
      </c>
      <c r="G709" s="4"/>
    </row>
    <row r="710" spans="2:7">
      <c r="B710" s="184">
        <f t="shared" si="10"/>
        <v>706</v>
      </c>
      <c r="C710" s="49">
        <v>14085</v>
      </c>
      <c r="D710" s="29" t="s">
        <v>772</v>
      </c>
      <c r="E710" s="29" t="s">
        <v>732</v>
      </c>
      <c r="F710" s="55">
        <v>0.37</v>
      </c>
      <c r="G710" s="4"/>
    </row>
    <row r="711" spans="2:7">
      <c r="B711" s="184">
        <f t="shared" si="10"/>
        <v>707</v>
      </c>
      <c r="C711" s="49">
        <v>14086</v>
      </c>
      <c r="D711" s="29" t="s">
        <v>773</v>
      </c>
      <c r="E711" s="29" t="s">
        <v>732</v>
      </c>
      <c r="F711" s="55">
        <v>0.61</v>
      </c>
      <c r="G711" s="4"/>
    </row>
    <row r="712" spans="2:7">
      <c r="B712" s="184">
        <f t="shared" ref="B712:B775" si="11">B711+1</f>
        <v>708</v>
      </c>
      <c r="C712" s="50" t="s">
        <v>774</v>
      </c>
      <c r="D712" s="29"/>
      <c r="E712" s="29"/>
      <c r="F712" s="47"/>
      <c r="G712" s="4"/>
    </row>
    <row r="713" spans="2:7">
      <c r="B713" s="184">
        <f t="shared" si="11"/>
        <v>709</v>
      </c>
      <c r="C713" s="49">
        <v>14090</v>
      </c>
      <c r="D713" s="31" t="s">
        <v>775</v>
      </c>
      <c r="E713" s="29" t="s">
        <v>732</v>
      </c>
      <c r="F713" s="55" t="s">
        <v>1414</v>
      </c>
      <c r="G713" s="4"/>
    </row>
    <row r="714" spans="2:7">
      <c r="B714" s="184">
        <f t="shared" si="11"/>
        <v>710</v>
      </c>
      <c r="C714" s="49">
        <v>14091</v>
      </c>
      <c r="D714" s="31" t="s">
        <v>776</v>
      </c>
      <c r="E714" s="29" t="s">
        <v>732</v>
      </c>
      <c r="F714" s="55" t="s">
        <v>1414</v>
      </c>
      <c r="G714" s="4"/>
    </row>
    <row r="715" spans="2:7">
      <c r="B715" s="184">
        <f t="shared" si="11"/>
        <v>711</v>
      </c>
      <c r="C715" s="49">
        <v>14092</v>
      </c>
      <c r="D715" s="31" t="s">
        <v>1341</v>
      </c>
      <c r="E715" s="29" t="s">
        <v>732</v>
      </c>
      <c r="F715" s="55" t="s">
        <v>1414</v>
      </c>
      <c r="G715" s="4"/>
    </row>
    <row r="716" spans="2:7">
      <c r="B716" s="184">
        <f t="shared" si="11"/>
        <v>712</v>
      </c>
      <c r="C716" s="49">
        <v>14093</v>
      </c>
      <c r="D716" s="31" t="s">
        <v>1342</v>
      </c>
      <c r="E716" s="29" t="s">
        <v>732</v>
      </c>
      <c r="F716" s="55" t="s">
        <v>1414</v>
      </c>
      <c r="G716" s="4"/>
    </row>
    <row r="717" spans="2:7">
      <c r="B717" s="184">
        <f t="shared" si="11"/>
        <v>713</v>
      </c>
      <c r="C717" s="49">
        <v>14096</v>
      </c>
      <c r="D717" s="31" t="s">
        <v>1343</v>
      </c>
      <c r="E717" s="29" t="s">
        <v>732</v>
      </c>
      <c r="F717" s="55" t="s">
        <v>1414</v>
      </c>
      <c r="G717" s="4"/>
    </row>
    <row r="718" spans="2:7">
      <c r="B718" s="184">
        <f t="shared" si="11"/>
        <v>714</v>
      </c>
      <c r="C718" s="49">
        <v>14098</v>
      </c>
      <c r="D718" s="31" t="s">
        <v>1344</v>
      </c>
      <c r="E718" s="29" t="s">
        <v>732</v>
      </c>
      <c r="F718" s="55" t="s">
        <v>1414</v>
      </c>
      <c r="G718" s="4"/>
    </row>
    <row r="719" spans="2:7">
      <c r="B719" s="184">
        <f t="shared" si="11"/>
        <v>715</v>
      </c>
      <c r="C719" s="49">
        <v>14099</v>
      </c>
      <c r="D719" s="31" t="s">
        <v>1345</v>
      </c>
      <c r="E719" s="29" t="s">
        <v>732</v>
      </c>
      <c r="F719" s="55" t="s">
        <v>1414</v>
      </c>
      <c r="G719" s="4"/>
    </row>
    <row r="720" spans="2:7">
      <c r="B720" s="184">
        <f t="shared" si="11"/>
        <v>716</v>
      </c>
      <c r="C720" s="49">
        <v>14100</v>
      </c>
      <c r="D720" s="31" t="s">
        <v>184</v>
      </c>
      <c r="E720" s="29" t="s">
        <v>732</v>
      </c>
      <c r="F720" s="55" t="s">
        <v>1414</v>
      </c>
      <c r="G720" s="4"/>
    </row>
    <row r="721" spans="2:7">
      <c r="B721" s="184">
        <f t="shared" si="11"/>
        <v>717</v>
      </c>
      <c r="C721" s="49">
        <v>14101</v>
      </c>
      <c r="D721" s="31" t="s">
        <v>185</v>
      </c>
      <c r="E721" s="29" t="s">
        <v>732</v>
      </c>
      <c r="F721" s="55" t="s">
        <v>1414</v>
      </c>
      <c r="G721" s="4"/>
    </row>
    <row r="722" spans="2:7">
      <c r="B722" s="184">
        <f t="shared" si="11"/>
        <v>718</v>
      </c>
      <c r="C722" s="50" t="s">
        <v>186</v>
      </c>
      <c r="D722" s="464" t="s">
        <v>1653</v>
      </c>
      <c r="E722" s="464" t="s">
        <v>59</v>
      </c>
      <c r="F722" s="478">
        <v>5</v>
      </c>
      <c r="G722" s="4"/>
    </row>
    <row r="723" spans="2:7">
      <c r="B723" s="184">
        <f t="shared" si="11"/>
        <v>719</v>
      </c>
      <c r="C723" s="49">
        <v>14125</v>
      </c>
      <c r="D723" s="31" t="s">
        <v>187</v>
      </c>
      <c r="E723" s="29" t="s">
        <v>732</v>
      </c>
      <c r="F723" s="55">
        <v>0.08</v>
      </c>
      <c r="G723" s="4"/>
    </row>
    <row r="724" spans="2:7">
      <c r="B724" s="184">
        <f t="shared" si="11"/>
        <v>720</v>
      </c>
      <c r="C724" s="49">
        <v>14126</v>
      </c>
      <c r="D724" s="31" t="s">
        <v>188</v>
      </c>
      <c r="E724" s="29" t="s">
        <v>732</v>
      </c>
      <c r="F724" s="55">
        <v>0.08</v>
      </c>
      <c r="G724" s="4"/>
    </row>
    <row r="725" spans="2:7">
      <c r="B725" s="184">
        <f t="shared" si="11"/>
        <v>721</v>
      </c>
      <c r="C725" s="49">
        <v>14127</v>
      </c>
      <c r="D725" s="31" t="s">
        <v>51</v>
      </c>
      <c r="E725" s="29" t="s">
        <v>732</v>
      </c>
      <c r="F725" s="55">
        <v>0.1</v>
      </c>
      <c r="G725" s="4"/>
    </row>
    <row r="726" spans="2:7">
      <c r="B726" s="184">
        <f t="shared" si="11"/>
        <v>722</v>
      </c>
      <c r="C726" s="49">
        <v>14128</v>
      </c>
      <c r="D726" s="31" t="s">
        <v>52</v>
      </c>
      <c r="E726" s="29" t="s">
        <v>732</v>
      </c>
      <c r="F726" s="55">
        <v>0.19</v>
      </c>
      <c r="G726" s="4"/>
    </row>
    <row r="727" spans="2:7">
      <c r="B727" s="184">
        <f t="shared" si="11"/>
        <v>723</v>
      </c>
      <c r="C727" s="49">
        <v>14129</v>
      </c>
      <c r="D727" s="31" t="s">
        <v>53</v>
      </c>
      <c r="E727" s="29" t="s">
        <v>732</v>
      </c>
      <c r="F727" s="55">
        <v>0.21</v>
      </c>
      <c r="G727" s="4"/>
    </row>
    <row r="728" spans="2:7">
      <c r="B728" s="184">
        <f t="shared" si="11"/>
        <v>724</v>
      </c>
      <c r="C728" s="49">
        <v>14130</v>
      </c>
      <c r="D728" s="31" t="s">
        <v>635</v>
      </c>
      <c r="E728" s="29" t="s">
        <v>732</v>
      </c>
      <c r="F728" s="55">
        <v>5.47</v>
      </c>
      <c r="G728" s="4"/>
    </row>
    <row r="729" spans="2:7">
      <c r="B729" s="184">
        <f t="shared" si="11"/>
        <v>725</v>
      </c>
      <c r="C729" s="49">
        <v>14131</v>
      </c>
      <c r="D729" s="31" t="s">
        <v>1616</v>
      </c>
      <c r="E729" s="29" t="s">
        <v>732</v>
      </c>
      <c r="F729" s="55">
        <v>11.43</v>
      </c>
      <c r="G729" s="4"/>
    </row>
    <row r="730" spans="2:7">
      <c r="B730" s="184">
        <f t="shared" si="11"/>
        <v>726</v>
      </c>
      <c r="C730" s="49">
        <v>14132</v>
      </c>
      <c r="D730" s="31" t="s">
        <v>1617</v>
      </c>
      <c r="E730" s="29" t="s">
        <v>59</v>
      </c>
      <c r="F730" s="55">
        <v>0.7</v>
      </c>
      <c r="G730" s="4"/>
    </row>
    <row r="731" spans="2:7">
      <c r="B731" s="184">
        <f t="shared" si="11"/>
        <v>727</v>
      </c>
      <c r="C731" s="49">
        <v>14133</v>
      </c>
      <c r="D731" s="29" t="s">
        <v>1618</v>
      </c>
      <c r="E731" s="29" t="s">
        <v>59</v>
      </c>
      <c r="F731" s="55">
        <v>0.72</v>
      </c>
      <c r="G731" s="4"/>
    </row>
    <row r="732" spans="2:7">
      <c r="B732" s="184">
        <f t="shared" si="11"/>
        <v>728</v>
      </c>
      <c r="C732" s="49">
        <v>14134</v>
      </c>
      <c r="D732" s="31" t="s">
        <v>1619</v>
      </c>
      <c r="E732" s="29" t="s">
        <v>59</v>
      </c>
      <c r="F732" s="55">
        <v>0.78</v>
      </c>
      <c r="G732" s="4"/>
    </row>
    <row r="733" spans="2:7">
      <c r="B733" s="184">
        <f t="shared" si="11"/>
        <v>729</v>
      </c>
      <c r="C733" s="49">
        <v>14135</v>
      </c>
      <c r="D733" s="31" t="s">
        <v>1620</v>
      </c>
      <c r="E733" s="29" t="s">
        <v>59</v>
      </c>
      <c r="F733" s="55">
        <v>0.78</v>
      </c>
      <c r="G733" s="4"/>
    </row>
    <row r="734" spans="2:7">
      <c r="B734" s="184">
        <f t="shared" si="11"/>
        <v>730</v>
      </c>
      <c r="C734" s="49">
        <v>14136</v>
      </c>
      <c r="D734" s="31" t="s">
        <v>1621</v>
      </c>
      <c r="E734" s="29" t="s">
        <v>59</v>
      </c>
      <c r="F734" s="55">
        <v>1.42</v>
      </c>
      <c r="G734" s="4"/>
    </row>
    <row r="735" spans="2:7">
      <c r="B735" s="184">
        <f t="shared" si="11"/>
        <v>731</v>
      </c>
      <c r="C735" s="49">
        <v>14137</v>
      </c>
      <c r="D735" s="31" t="s">
        <v>408</v>
      </c>
      <c r="E735" s="29" t="s">
        <v>59</v>
      </c>
      <c r="F735" s="27">
        <v>1.42</v>
      </c>
    </row>
    <row r="736" spans="2:7">
      <c r="B736" s="184">
        <f t="shared" si="11"/>
        <v>732</v>
      </c>
      <c r="C736" s="49">
        <v>14137</v>
      </c>
      <c r="D736" s="31" t="s">
        <v>408</v>
      </c>
      <c r="E736" s="29" t="s">
        <v>59</v>
      </c>
      <c r="F736" s="27">
        <v>1.42</v>
      </c>
    </row>
    <row r="737" spans="2:6">
      <c r="B737" s="184">
        <f t="shared" si="11"/>
        <v>733</v>
      </c>
      <c r="C737" s="49">
        <v>14138</v>
      </c>
      <c r="D737" s="31" t="s">
        <v>409</v>
      </c>
      <c r="E737" s="29" t="s">
        <v>59</v>
      </c>
      <c r="F737" s="27">
        <v>1.1599999999999999</v>
      </c>
    </row>
    <row r="738" spans="2:6">
      <c r="B738" s="184">
        <f t="shared" si="11"/>
        <v>734</v>
      </c>
      <c r="C738" s="49">
        <v>14139</v>
      </c>
      <c r="D738" s="233" t="s">
        <v>410</v>
      </c>
      <c r="E738" s="233" t="s">
        <v>411</v>
      </c>
      <c r="F738" s="232">
        <v>4.68</v>
      </c>
    </row>
    <row r="739" spans="2:6">
      <c r="B739" s="184">
        <f t="shared" si="11"/>
        <v>735</v>
      </c>
      <c r="C739" s="49">
        <v>14140</v>
      </c>
      <c r="D739" s="477" t="s">
        <v>969</v>
      </c>
      <c r="E739" s="464" t="s">
        <v>970</v>
      </c>
      <c r="F739" s="465">
        <v>1.52</v>
      </c>
    </row>
    <row r="740" spans="2:6">
      <c r="B740" s="184">
        <f t="shared" si="11"/>
        <v>736</v>
      </c>
      <c r="C740" s="49">
        <v>14141</v>
      </c>
      <c r="D740" s="31" t="s">
        <v>971</v>
      </c>
      <c r="E740" s="29" t="s">
        <v>970</v>
      </c>
      <c r="F740" s="27">
        <v>0.94</v>
      </c>
    </row>
    <row r="741" spans="2:6">
      <c r="B741" s="184">
        <f t="shared" si="11"/>
        <v>737</v>
      </c>
      <c r="C741" s="49">
        <v>14142</v>
      </c>
      <c r="D741" s="31" t="s">
        <v>972</v>
      </c>
      <c r="E741" s="29" t="s">
        <v>970</v>
      </c>
      <c r="F741" s="27">
        <v>2.2533333333333334</v>
      </c>
    </row>
    <row r="742" spans="2:6">
      <c r="B742" s="184">
        <f t="shared" si="11"/>
        <v>738</v>
      </c>
      <c r="C742" s="49">
        <v>14143</v>
      </c>
      <c r="D742" s="31" t="s">
        <v>973</v>
      </c>
      <c r="E742" s="29" t="s">
        <v>970</v>
      </c>
      <c r="F742" s="27">
        <v>3.1416666666666671</v>
      </c>
    </row>
    <row r="743" spans="2:6">
      <c r="B743" s="184">
        <f t="shared" si="11"/>
        <v>739</v>
      </c>
      <c r="C743" s="49">
        <v>14144</v>
      </c>
      <c r="D743" s="31" t="s">
        <v>974</v>
      </c>
      <c r="E743" s="29" t="s">
        <v>970</v>
      </c>
      <c r="F743" s="27">
        <v>3.8016666666666663</v>
      </c>
    </row>
    <row r="744" spans="2:6">
      <c r="B744" s="184">
        <f t="shared" si="11"/>
        <v>740</v>
      </c>
      <c r="C744" s="49">
        <v>14145</v>
      </c>
      <c r="D744" s="31" t="s">
        <v>740</v>
      </c>
      <c r="E744" s="29" t="s">
        <v>970</v>
      </c>
      <c r="F744" s="27">
        <v>4.78</v>
      </c>
    </row>
    <row r="745" spans="2:6">
      <c r="B745" s="184">
        <f t="shared" si="11"/>
        <v>741</v>
      </c>
      <c r="C745" s="49">
        <v>14146</v>
      </c>
      <c r="D745" s="477" t="s">
        <v>741</v>
      </c>
      <c r="E745" s="464" t="s">
        <v>732</v>
      </c>
      <c r="F745" s="465">
        <v>0.4</v>
      </c>
    </row>
    <row r="746" spans="2:6">
      <c r="B746" s="184">
        <f t="shared" si="11"/>
        <v>742</v>
      </c>
      <c r="C746" s="49">
        <v>14146</v>
      </c>
      <c r="D746" s="31" t="s">
        <v>742</v>
      </c>
      <c r="E746" s="29" t="s">
        <v>732</v>
      </c>
      <c r="F746" s="27">
        <v>1.94</v>
      </c>
    </row>
    <row r="747" spans="2:6">
      <c r="B747" s="184">
        <f t="shared" si="11"/>
        <v>743</v>
      </c>
      <c r="C747" s="49">
        <v>14147</v>
      </c>
      <c r="D747" s="31" t="s">
        <v>743</v>
      </c>
      <c r="E747" s="29" t="s">
        <v>732</v>
      </c>
      <c r="F747" s="27">
        <v>3.02</v>
      </c>
    </row>
    <row r="748" spans="2:6">
      <c r="B748" s="184">
        <f t="shared" si="11"/>
        <v>744</v>
      </c>
      <c r="C748" s="49">
        <v>14148</v>
      </c>
      <c r="D748" s="31" t="s">
        <v>744</v>
      </c>
      <c r="E748" s="29" t="s">
        <v>732</v>
      </c>
      <c r="F748" s="27">
        <v>4.24</v>
      </c>
    </row>
    <row r="749" spans="2:6">
      <c r="B749" s="184">
        <f t="shared" si="11"/>
        <v>745</v>
      </c>
      <c r="C749" s="49">
        <v>14149</v>
      </c>
      <c r="D749" s="31" t="s">
        <v>745</v>
      </c>
      <c r="E749" s="29" t="s">
        <v>732</v>
      </c>
      <c r="F749" s="27">
        <v>5.09</v>
      </c>
    </row>
    <row r="750" spans="2:6">
      <c r="B750" s="184">
        <f t="shared" si="11"/>
        <v>746</v>
      </c>
      <c r="C750" s="49">
        <v>14150</v>
      </c>
      <c r="D750" s="31" t="s">
        <v>746</v>
      </c>
      <c r="E750" s="29" t="s">
        <v>732</v>
      </c>
      <c r="F750" s="27">
        <v>6.29</v>
      </c>
    </row>
    <row r="751" spans="2:6">
      <c r="B751" s="184">
        <f t="shared" si="11"/>
        <v>747</v>
      </c>
      <c r="C751" s="395">
        <v>14151</v>
      </c>
      <c r="D751" s="477" t="s">
        <v>747</v>
      </c>
      <c r="E751" s="464" t="s">
        <v>732</v>
      </c>
      <c r="F751" s="465">
        <v>0.65</v>
      </c>
    </row>
    <row r="752" spans="2:6">
      <c r="B752" s="184">
        <f t="shared" si="11"/>
        <v>748</v>
      </c>
      <c r="C752" s="49">
        <v>14152</v>
      </c>
      <c r="D752" s="31" t="s">
        <v>748</v>
      </c>
      <c r="E752" s="29" t="s">
        <v>732</v>
      </c>
      <c r="F752" s="27">
        <v>0.7</v>
      </c>
    </row>
    <row r="753" spans="2:6">
      <c r="B753" s="184">
        <f t="shared" si="11"/>
        <v>749</v>
      </c>
      <c r="C753" s="49">
        <v>14153</v>
      </c>
      <c r="D753" s="31" t="s">
        <v>749</v>
      </c>
      <c r="E753" s="29" t="s">
        <v>732</v>
      </c>
      <c r="F753" s="27">
        <v>0.92</v>
      </c>
    </row>
    <row r="754" spans="2:6">
      <c r="B754" s="184">
        <f t="shared" si="11"/>
        <v>750</v>
      </c>
      <c r="C754" s="49">
        <v>14154</v>
      </c>
      <c r="D754" s="31" t="s">
        <v>906</v>
      </c>
      <c r="E754" s="29" t="s">
        <v>732</v>
      </c>
      <c r="F754" s="27">
        <v>5.3</v>
      </c>
    </row>
    <row r="755" spans="2:6">
      <c r="B755" s="184">
        <f t="shared" si="11"/>
        <v>751</v>
      </c>
      <c r="C755" s="49">
        <v>14155</v>
      </c>
      <c r="D755" s="477" t="s">
        <v>907</v>
      </c>
      <c r="E755" s="464" t="s">
        <v>732</v>
      </c>
      <c r="F755" s="465">
        <v>11.72</v>
      </c>
    </row>
    <row r="756" spans="2:6">
      <c r="B756" s="184">
        <f t="shared" si="11"/>
        <v>752</v>
      </c>
      <c r="C756" s="49">
        <v>14156</v>
      </c>
      <c r="D756" s="31" t="s">
        <v>908</v>
      </c>
      <c r="E756" s="29" t="s">
        <v>732</v>
      </c>
      <c r="F756" s="27">
        <v>11.76</v>
      </c>
    </row>
    <row r="757" spans="2:6">
      <c r="B757" s="184">
        <f t="shared" si="11"/>
        <v>753</v>
      </c>
      <c r="C757" s="49">
        <v>14157</v>
      </c>
      <c r="D757" s="31" t="s">
        <v>909</v>
      </c>
      <c r="E757" s="29" t="s">
        <v>732</v>
      </c>
      <c r="F757" s="27">
        <v>4.08</v>
      </c>
    </row>
    <row r="758" spans="2:6">
      <c r="B758" s="184">
        <f t="shared" si="11"/>
        <v>754</v>
      </c>
      <c r="C758" s="49">
        <v>14158</v>
      </c>
      <c r="D758" s="31" t="s">
        <v>910</v>
      </c>
      <c r="E758" s="29" t="s">
        <v>732</v>
      </c>
      <c r="F758" s="27">
        <v>5.64</v>
      </c>
    </row>
    <row r="759" spans="2:6">
      <c r="B759" s="184">
        <f t="shared" si="11"/>
        <v>755</v>
      </c>
      <c r="C759" s="49">
        <v>14159</v>
      </c>
      <c r="D759" s="31" t="s">
        <v>911</v>
      </c>
      <c r="E759" s="29" t="s">
        <v>732</v>
      </c>
      <c r="F759" s="27">
        <v>13.52</v>
      </c>
    </row>
    <row r="760" spans="2:6">
      <c r="B760" s="184">
        <f t="shared" si="11"/>
        <v>756</v>
      </c>
      <c r="C760" s="49">
        <v>14160</v>
      </c>
      <c r="D760" s="31" t="s">
        <v>912</v>
      </c>
      <c r="E760" s="29" t="s">
        <v>732</v>
      </c>
      <c r="F760" s="27">
        <v>18.850000000000001</v>
      </c>
    </row>
    <row r="761" spans="2:6">
      <c r="B761" s="184">
        <f t="shared" si="11"/>
        <v>757</v>
      </c>
      <c r="C761" s="49">
        <v>14161</v>
      </c>
      <c r="D761" s="31" t="s">
        <v>913</v>
      </c>
      <c r="E761" s="29" t="s">
        <v>732</v>
      </c>
      <c r="F761" s="27">
        <v>22.81</v>
      </c>
    </row>
    <row r="762" spans="2:6">
      <c r="B762" s="184">
        <f t="shared" si="11"/>
        <v>758</v>
      </c>
      <c r="C762" s="49">
        <v>14162</v>
      </c>
      <c r="D762" s="31" t="s">
        <v>914</v>
      </c>
      <c r="E762" s="29" t="s">
        <v>732</v>
      </c>
      <c r="F762" s="27">
        <v>28.68</v>
      </c>
    </row>
    <row r="763" spans="2:6">
      <c r="B763" s="184">
        <f t="shared" si="11"/>
        <v>759</v>
      </c>
      <c r="C763" s="49">
        <v>14163</v>
      </c>
      <c r="D763" s="29" t="s">
        <v>911</v>
      </c>
      <c r="E763" s="29" t="s">
        <v>732</v>
      </c>
      <c r="F763" s="27">
        <v>13.52</v>
      </c>
    </row>
    <row r="764" spans="2:6">
      <c r="B764" s="184">
        <f t="shared" si="11"/>
        <v>760</v>
      </c>
      <c r="C764" s="49">
        <v>14164</v>
      </c>
      <c r="D764" s="29" t="s">
        <v>909</v>
      </c>
      <c r="E764" s="29" t="s">
        <v>59</v>
      </c>
      <c r="F764" s="27">
        <v>4.08</v>
      </c>
    </row>
    <row r="765" spans="2:6">
      <c r="B765" s="184">
        <f t="shared" si="11"/>
        <v>761</v>
      </c>
      <c r="C765" s="49">
        <v>14165</v>
      </c>
      <c r="D765" s="29" t="s">
        <v>910</v>
      </c>
      <c r="E765" s="29" t="s">
        <v>59</v>
      </c>
      <c r="F765" s="27">
        <v>5.64</v>
      </c>
    </row>
    <row r="766" spans="2:6">
      <c r="B766" s="184">
        <f t="shared" si="11"/>
        <v>762</v>
      </c>
      <c r="C766" s="49">
        <v>14166</v>
      </c>
      <c r="D766" s="29" t="s">
        <v>915</v>
      </c>
      <c r="E766" s="29" t="s">
        <v>991</v>
      </c>
      <c r="F766" s="27">
        <v>0.63600000000000001</v>
      </c>
    </row>
    <row r="767" spans="2:6">
      <c r="B767" s="184">
        <f t="shared" si="11"/>
        <v>763</v>
      </c>
      <c r="C767" s="49">
        <v>14167</v>
      </c>
      <c r="D767" s="31" t="s">
        <v>916</v>
      </c>
      <c r="E767" s="29" t="s">
        <v>991</v>
      </c>
      <c r="F767" s="27">
        <v>1.3</v>
      </c>
    </row>
    <row r="768" spans="2:6">
      <c r="B768" s="184">
        <f t="shared" si="11"/>
        <v>764</v>
      </c>
      <c r="C768" s="49">
        <v>14168</v>
      </c>
      <c r="D768" s="31" t="s">
        <v>917</v>
      </c>
      <c r="E768" s="29" t="s">
        <v>991</v>
      </c>
      <c r="F768" s="27">
        <v>1.9239999999999999</v>
      </c>
    </row>
    <row r="769" spans="2:6">
      <c r="B769" s="184">
        <f t="shared" si="11"/>
        <v>765</v>
      </c>
      <c r="C769" s="49">
        <v>14169</v>
      </c>
      <c r="D769" s="31" t="s">
        <v>918</v>
      </c>
      <c r="E769" s="29" t="s">
        <v>991</v>
      </c>
      <c r="F769" s="27">
        <v>2.6480000000000001</v>
      </c>
    </row>
    <row r="770" spans="2:6">
      <c r="B770" s="184">
        <f t="shared" si="11"/>
        <v>766</v>
      </c>
      <c r="C770" s="49">
        <v>14170</v>
      </c>
      <c r="D770" s="31" t="s">
        <v>919</v>
      </c>
      <c r="E770" s="29" t="s">
        <v>991</v>
      </c>
      <c r="F770" s="27">
        <v>3</v>
      </c>
    </row>
    <row r="771" spans="2:6">
      <c r="B771" s="184">
        <f t="shared" si="11"/>
        <v>767</v>
      </c>
      <c r="C771" s="49">
        <v>14171</v>
      </c>
      <c r="D771" s="31" t="s">
        <v>920</v>
      </c>
      <c r="E771" s="29" t="s">
        <v>991</v>
      </c>
      <c r="F771" s="27">
        <v>4.28</v>
      </c>
    </row>
    <row r="772" spans="2:6">
      <c r="B772" s="184">
        <f t="shared" si="11"/>
        <v>768</v>
      </c>
      <c r="C772" s="49">
        <v>14172</v>
      </c>
      <c r="D772" s="31" t="s">
        <v>921</v>
      </c>
      <c r="E772" s="29" t="s">
        <v>991</v>
      </c>
      <c r="F772" s="27">
        <v>7.54</v>
      </c>
    </row>
    <row r="773" spans="2:6">
      <c r="B773" s="184">
        <f t="shared" si="11"/>
        <v>769</v>
      </c>
      <c r="C773" s="49">
        <v>14173</v>
      </c>
      <c r="D773" s="29" t="s">
        <v>922</v>
      </c>
      <c r="E773" s="29" t="s">
        <v>59</v>
      </c>
      <c r="F773" s="164" t="s">
        <v>1415</v>
      </c>
    </row>
    <row r="774" spans="2:6">
      <c r="B774" s="184">
        <f t="shared" si="11"/>
        <v>770</v>
      </c>
      <c r="C774" s="49">
        <v>14174</v>
      </c>
      <c r="D774" s="464" t="s">
        <v>1654</v>
      </c>
      <c r="E774" s="464" t="s">
        <v>59</v>
      </c>
      <c r="F774" s="465">
        <v>1.2</v>
      </c>
    </row>
    <row r="775" spans="2:6">
      <c r="B775" s="184">
        <f t="shared" si="11"/>
        <v>771</v>
      </c>
      <c r="C775" s="49">
        <v>14175</v>
      </c>
      <c r="D775" s="31" t="s">
        <v>813</v>
      </c>
      <c r="E775" s="29" t="s">
        <v>732</v>
      </c>
      <c r="F775" s="27">
        <v>4.5999999999999996</v>
      </c>
    </row>
    <row r="776" spans="2:6">
      <c r="B776" s="184">
        <f t="shared" ref="B776:B839" si="12">B775+1</f>
        <v>772</v>
      </c>
      <c r="C776" s="49">
        <v>14176</v>
      </c>
      <c r="D776" s="31" t="s">
        <v>814</v>
      </c>
      <c r="E776" s="29" t="s">
        <v>732</v>
      </c>
      <c r="F776" s="27">
        <v>4.71</v>
      </c>
    </row>
    <row r="777" spans="2:6">
      <c r="B777" s="184">
        <f t="shared" si="12"/>
        <v>773</v>
      </c>
      <c r="C777" s="49">
        <v>14177</v>
      </c>
      <c r="D777" s="31" t="s">
        <v>815</v>
      </c>
      <c r="E777" s="29" t="s">
        <v>732</v>
      </c>
      <c r="F777" s="27">
        <v>5.94</v>
      </c>
    </row>
    <row r="778" spans="2:6">
      <c r="B778" s="184">
        <f t="shared" si="12"/>
        <v>774</v>
      </c>
      <c r="C778" s="49">
        <v>14178</v>
      </c>
      <c r="D778" s="31" t="s">
        <v>816</v>
      </c>
      <c r="E778" s="29" t="s">
        <v>732</v>
      </c>
      <c r="F778" s="27">
        <v>9.1</v>
      </c>
    </row>
    <row r="779" spans="2:6">
      <c r="B779" s="184">
        <f t="shared" si="12"/>
        <v>775</v>
      </c>
      <c r="C779" s="49">
        <v>14179</v>
      </c>
      <c r="D779" s="31" t="s">
        <v>817</v>
      </c>
      <c r="E779" s="29" t="s">
        <v>732</v>
      </c>
      <c r="F779" s="27">
        <v>10.72</v>
      </c>
    </row>
    <row r="780" spans="2:6">
      <c r="B780" s="184">
        <f t="shared" si="12"/>
        <v>776</v>
      </c>
      <c r="C780" s="49">
        <v>14180</v>
      </c>
      <c r="D780" s="31" t="s">
        <v>818</v>
      </c>
      <c r="E780" s="29" t="s">
        <v>732</v>
      </c>
      <c r="F780" s="27">
        <v>16.53</v>
      </c>
    </row>
    <row r="781" spans="2:6">
      <c r="B781" s="184">
        <f t="shared" si="12"/>
        <v>777</v>
      </c>
      <c r="C781" s="49">
        <v>14181</v>
      </c>
      <c r="D781" s="464" t="s">
        <v>673</v>
      </c>
      <c r="E781" s="464" t="s">
        <v>732</v>
      </c>
      <c r="F781" s="465">
        <v>0.35</v>
      </c>
    </row>
    <row r="782" spans="2:6">
      <c r="B782" s="184">
        <f t="shared" si="12"/>
        <v>778</v>
      </c>
      <c r="C782" s="49">
        <v>14182</v>
      </c>
      <c r="D782" s="31" t="s">
        <v>894</v>
      </c>
      <c r="E782" s="29" t="s">
        <v>732</v>
      </c>
      <c r="F782" s="27">
        <v>0.87</v>
      </c>
    </row>
    <row r="783" spans="2:6">
      <c r="B783" s="184">
        <f t="shared" si="12"/>
        <v>779</v>
      </c>
      <c r="C783" s="49">
        <v>14183</v>
      </c>
      <c r="D783" s="31" t="s">
        <v>895</v>
      </c>
      <c r="E783" s="29" t="s">
        <v>732</v>
      </c>
      <c r="F783" s="27">
        <v>2.19</v>
      </c>
    </row>
    <row r="784" spans="2:6">
      <c r="B784" s="184">
        <f t="shared" si="12"/>
        <v>780</v>
      </c>
      <c r="C784" s="49">
        <v>14184</v>
      </c>
      <c r="D784" s="31" t="s">
        <v>896</v>
      </c>
      <c r="E784" s="29" t="s">
        <v>732</v>
      </c>
      <c r="F784" s="27">
        <v>2.35</v>
      </c>
    </row>
    <row r="785" spans="2:6">
      <c r="B785" s="184">
        <f t="shared" si="12"/>
        <v>781</v>
      </c>
      <c r="C785" s="49">
        <v>14185</v>
      </c>
      <c r="D785" s="31" t="s">
        <v>1034</v>
      </c>
      <c r="E785" s="29" t="s">
        <v>732</v>
      </c>
      <c r="F785" s="27">
        <v>3.51</v>
      </c>
    </row>
    <row r="786" spans="2:6">
      <c r="B786" s="184">
        <f t="shared" si="12"/>
        <v>782</v>
      </c>
      <c r="C786" s="49">
        <v>14186</v>
      </c>
      <c r="D786" s="31" t="s">
        <v>1035</v>
      </c>
      <c r="E786" s="29" t="s">
        <v>732</v>
      </c>
      <c r="F786" s="27">
        <v>4.25</v>
      </c>
    </row>
    <row r="787" spans="2:6">
      <c r="B787" s="184">
        <f t="shared" si="12"/>
        <v>783</v>
      </c>
      <c r="C787" s="49">
        <v>14187</v>
      </c>
      <c r="D787" s="29" t="s">
        <v>1036</v>
      </c>
      <c r="E787" s="29" t="s">
        <v>732</v>
      </c>
      <c r="F787" s="27">
        <v>0.89</v>
      </c>
    </row>
    <row r="788" spans="2:6">
      <c r="B788" s="184">
        <f t="shared" si="12"/>
        <v>784</v>
      </c>
      <c r="C788" s="49">
        <v>14188</v>
      </c>
      <c r="D788" s="31" t="s">
        <v>1037</v>
      </c>
      <c r="E788" s="29" t="s">
        <v>732</v>
      </c>
      <c r="F788" s="27">
        <v>0.94</v>
      </c>
    </row>
    <row r="789" spans="2:6">
      <c r="B789" s="184">
        <f t="shared" si="12"/>
        <v>785</v>
      </c>
      <c r="C789" s="49">
        <v>14189</v>
      </c>
      <c r="D789" s="31" t="s">
        <v>1038</v>
      </c>
      <c r="E789" s="29" t="s">
        <v>732</v>
      </c>
      <c r="F789" s="27">
        <v>1.27</v>
      </c>
    </row>
    <row r="790" spans="2:6">
      <c r="B790" s="184">
        <f t="shared" si="12"/>
        <v>786</v>
      </c>
      <c r="C790" s="49">
        <v>14190</v>
      </c>
      <c r="D790" s="31" t="s">
        <v>1039</v>
      </c>
      <c r="E790" s="29" t="s">
        <v>732</v>
      </c>
      <c r="F790" s="27">
        <v>1.44</v>
      </c>
    </row>
    <row r="791" spans="2:6">
      <c r="B791" s="184">
        <f t="shared" si="12"/>
        <v>787</v>
      </c>
      <c r="C791" s="49">
        <v>14191</v>
      </c>
      <c r="D791" s="31" t="s">
        <v>1040</v>
      </c>
      <c r="E791" s="29" t="s">
        <v>732</v>
      </c>
      <c r="F791" s="27">
        <v>1.44</v>
      </c>
    </row>
    <row r="792" spans="2:6">
      <c r="B792" s="184">
        <f t="shared" si="12"/>
        <v>788</v>
      </c>
      <c r="C792" s="49">
        <v>14192</v>
      </c>
      <c r="D792" s="31" t="s">
        <v>1041</v>
      </c>
      <c r="E792" s="29" t="s">
        <v>732</v>
      </c>
      <c r="F792" s="27">
        <v>1.77</v>
      </c>
    </row>
    <row r="793" spans="2:6">
      <c r="B793" s="184">
        <f t="shared" si="12"/>
        <v>789</v>
      </c>
      <c r="C793" s="49">
        <v>14193</v>
      </c>
      <c r="D793" s="29" t="s">
        <v>846</v>
      </c>
      <c r="E793" s="29" t="s">
        <v>732</v>
      </c>
      <c r="F793" s="27">
        <v>3.38</v>
      </c>
    </row>
    <row r="794" spans="2:6">
      <c r="B794" s="184">
        <f t="shared" si="12"/>
        <v>790</v>
      </c>
      <c r="C794" s="49">
        <v>14194</v>
      </c>
      <c r="D794" s="29" t="s">
        <v>847</v>
      </c>
      <c r="E794" s="29" t="s">
        <v>732</v>
      </c>
      <c r="F794" s="27">
        <v>14.1</v>
      </c>
    </row>
    <row r="795" spans="2:6">
      <c r="B795" s="184">
        <f t="shared" si="12"/>
        <v>791</v>
      </c>
      <c r="C795" s="30">
        <v>14195</v>
      </c>
      <c r="D795" s="31" t="s">
        <v>848</v>
      </c>
      <c r="E795" s="29" t="s">
        <v>732</v>
      </c>
      <c r="F795" s="27">
        <v>20.16</v>
      </c>
    </row>
    <row r="796" spans="2:6">
      <c r="B796" s="184">
        <f t="shared" si="12"/>
        <v>792</v>
      </c>
      <c r="C796" s="30">
        <v>14196</v>
      </c>
      <c r="D796" s="31" t="s">
        <v>849</v>
      </c>
      <c r="E796" s="29" t="s">
        <v>732</v>
      </c>
      <c r="F796" s="27">
        <v>52</v>
      </c>
    </row>
    <row r="797" spans="2:6">
      <c r="B797" s="184">
        <f t="shared" si="12"/>
        <v>793</v>
      </c>
      <c r="C797" s="30">
        <v>14197</v>
      </c>
      <c r="D797" s="29" t="s">
        <v>850</v>
      </c>
      <c r="E797" s="29" t="s">
        <v>851</v>
      </c>
      <c r="F797" s="27">
        <v>161.88</v>
      </c>
    </row>
    <row r="798" spans="2:6">
      <c r="B798" s="184">
        <f t="shared" si="12"/>
        <v>794</v>
      </c>
      <c r="C798" s="30">
        <v>14198</v>
      </c>
      <c r="D798" s="31" t="s">
        <v>852</v>
      </c>
      <c r="E798" s="29" t="s">
        <v>732</v>
      </c>
      <c r="F798" s="27">
        <v>3.58</v>
      </c>
    </row>
    <row r="799" spans="2:6">
      <c r="B799" s="184">
        <f t="shared" si="12"/>
        <v>795</v>
      </c>
      <c r="C799" s="30">
        <v>14199</v>
      </c>
      <c r="D799" s="31" t="s">
        <v>853</v>
      </c>
      <c r="E799" s="29" t="s">
        <v>732</v>
      </c>
      <c r="F799" s="27">
        <v>11.35</v>
      </c>
    </row>
    <row r="800" spans="2:6">
      <c r="B800" s="184">
        <f t="shared" si="12"/>
        <v>796</v>
      </c>
      <c r="C800" s="30">
        <v>14200</v>
      </c>
      <c r="D800" s="31" t="s">
        <v>854</v>
      </c>
      <c r="E800" s="29" t="s">
        <v>732</v>
      </c>
      <c r="F800" s="27">
        <v>18.52</v>
      </c>
    </row>
    <row r="801" spans="2:7">
      <c r="B801" s="184">
        <f t="shared" si="12"/>
        <v>797</v>
      </c>
      <c r="C801" s="30">
        <v>14201</v>
      </c>
      <c r="D801" s="31" t="s">
        <v>855</v>
      </c>
      <c r="E801" s="29" t="s">
        <v>732</v>
      </c>
      <c r="F801" s="27">
        <v>50.49</v>
      </c>
    </row>
    <row r="802" spans="2:7">
      <c r="B802" s="184">
        <f t="shared" si="12"/>
        <v>798</v>
      </c>
      <c r="C802" s="30">
        <v>14202</v>
      </c>
      <c r="D802" s="31" t="s">
        <v>702</v>
      </c>
      <c r="E802" s="29" t="s">
        <v>851</v>
      </c>
      <c r="F802" s="27">
        <v>119.47</v>
      </c>
    </row>
    <row r="803" spans="2:7">
      <c r="B803" s="184">
        <f t="shared" si="12"/>
        <v>799</v>
      </c>
      <c r="C803" s="30">
        <v>14203</v>
      </c>
      <c r="D803" s="29" t="s">
        <v>709</v>
      </c>
      <c r="E803" s="29" t="s">
        <v>732</v>
      </c>
      <c r="F803" s="27">
        <v>4.476</v>
      </c>
    </row>
    <row r="804" spans="2:7">
      <c r="B804" s="184">
        <f t="shared" si="12"/>
        <v>800</v>
      </c>
      <c r="C804" s="30">
        <v>14204</v>
      </c>
      <c r="D804" s="29" t="s">
        <v>710</v>
      </c>
      <c r="E804" s="29" t="s">
        <v>732</v>
      </c>
      <c r="F804" s="27">
        <v>5.24</v>
      </c>
    </row>
    <row r="805" spans="2:7">
      <c r="B805" s="184">
        <f t="shared" si="12"/>
        <v>801</v>
      </c>
      <c r="C805" s="30">
        <v>14205</v>
      </c>
      <c r="D805" s="29" t="s">
        <v>711</v>
      </c>
      <c r="E805" s="29" t="s">
        <v>732</v>
      </c>
      <c r="F805" s="27">
        <v>2.4368400000000001</v>
      </c>
    </row>
    <row r="806" spans="2:7">
      <c r="B806" s="184">
        <f t="shared" si="12"/>
        <v>802</v>
      </c>
      <c r="C806" s="30">
        <v>14206</v>
      </c>
      <c r="D806" s="31" t="s">
        <v>712</v>
      </c>
      <c r="E806" s="29" t="s">
        <v>732</v>
      </c>
      <c r="F806" s="27">
        <v>18.52</v>
      </c>
    </row>
    <row r="807" spans="2:7">
      <c r="B807" s="184">
        <f t="shared" si="12"/>
        <v>803</v>
      </c>
      <c r="C807" s="30">
        <v>14207</v>
      </c>
      <c r="D807" s="31" t="s">
        <v>713</v>
      </c>
      <c r="E807" s="29" t="s">
        <v>732</v>
      </c>
      <c r="F807" s="27">
        <v>24.77</v>
      </c>
    </row>
    <row r="808" spans="2:7">
      <c r="B808" s="184">
        <f t="shared" si="12"/>
        <v>804</v>
      </c>
      <c r="C808" s="30">
        <v>14208</v>
      </c>
      <c r="D808" s="31" t="s">
        <v>714</v>
      </c>
      <c r="E808" s="29" t="s">
        <v>732</v>
      </c>
      <c r="F808" s="27">
        <v>52.8</v>
      </c>
    </row>
    <row r="809" spans="2:7">
      <c r="B809" s="184">
        <f t="shared" si="12"/>
        <v>805</v>
      </c>
      <c r="C809" s="30">
        <v>14209</v>
      </c>
      <c r="D809" s="31" t="s">
        <v>715</v>
      </c>
      <c r="E809" s="29" t="s">
        <v>732</v>
      </c>
      <c r="F809" s="27">
        <v>74.709999999999994</v>
      </c>
    </row>
    <row r="810" spans="2:7">
      <c r="B810" s="184">
        <f t="shared" si="12"/>
        <v>806</v>
      </c>
      <c r="C810" s="30">
        <v>14210</v>
      </c>
      <c r="D810" s="31" t="s">
        <v>716</v>
      </c>
      <c r="E810" s="29" t="s">
        <v>732</v>
      </c>
      <c r="F810" s="55">
        <v>17.02</v>
      </c>
    </row>
    <row r="811" spans="2:7">
      <c r="B811" s="184">
        <f t="shared" si="12"/>
        <v>807</v>
      </c>
      <c r="C811" s="30">
        <v>14211</v>
      </c>
      <c r="D811" s="31" t="s">
        <v>717</v>
      </c>
      <c r="E811" s="29" t="s">
        <v>732</v>
      </c>
      <c r="F811" s="55">
        <v>20.81</v>
      </c>
    </row>
    <row r="812" spans="2:7">
      <c r="B812" s="184">
        <f t="shared" si="12"/>
        <v>808</v>
      </c>
      <c r="C812" s="49">
        <v>14136</v>
      </c>
      <c r="D812" s="31" t="s">
        <v>1621</v>
      </c>
      <c r="E812" s="29" t="s">
        <v>59</v>
      </c>
      <c r="F812" s="55" t="s">
        <v>1413</v>
      </c>
      <c r="G812" s="4"/>
    </row>
    <row r="813" spans="2:7">
      <c r="B813" s="184">
        <f t="shared" si="12"/>
        <v>809</v>
      </c>
      <c r="C813" s="30">
        <v>14212</v>
      </c>
      <c r="D813" s="31" t="s">
        <v>718</v>
      </c>
      <c r="E813" s="29" t="s">
        <v>732</v>
      </c>
      <c r="F813" s="55">
        <v>31.57</v>
      </c>
      <c r="G813" s="4"/>
    </row>
    <row r="814" spans="2:7">
      <c r="B814" s="184">
        <f t="shared" si="12"/>
        <v>810</v>
      </c>
      <c r="C814" s="30">
        <v>14213</v>
      </c>
      <c r="D814" s="31" t="s">
        <v>719</v>
      </c>
      <c r="E814" s="29" t="s">
        <v>732</v>
      </c>
      <c r="F814" s="55">
        <v>66.959999999999994</v>
      </c>
      <c r="G814" s="4"/>
    </row>
    <row r="815" spans="2:7">
      <c r="B815" s="184">
        <f t="shared" si="12"/>
        <v>811</v>
      </c>
      <c r="C815" s="30">
        <v>14214</v>
      </c>
      <c r="D815" s="31" t="s">
        <v>1472</v>
      </c>
      <c r="E815" s="29" t="s">
        <v>732</v>
      </c>
      <c r="F815" s="55">
        <v>102.09</v>
      </c>
      <c r="G815" s="4"/>
    </row>
    <row r="816" spans="2:7">
      <c r="B816" s="184">
        <f t="shared" si="12"/>
        <v>812</v>
      </c>
      <c r="C816" s="30">
        <v>14215</v>
      </c>
      <c r="D816" s="31" t="s">
        <v>537</v>
      </c>
      <c r="E816" s="29" t="s">
        <v>732</v>
      </c>
      <c r="F816" s="55">
        <v>11.16</v>
      </c>
      <c r="G816" s="4"/>
    </row>
    <row r="817" spans="2:7">
      <c r="B817" s="184">
        <f t="shared" si="12"/>
        <v>813</v>
      </c>
      <c r="C817" s="30">
        <v>14216</v>
      </c>
      <c r="D817" s="31" t="s">
        <v>538</v>
      </c>
      <c r="E817" s="29" t="s">
        <v>732</v>
      </c>
      <c r="F817" s="55">
        <v>14.22</v>
      </c>
      <c r="G817" s="4"/>
    </row>
    <row r="818" spans="2:7">
      <c r="B818" s="184">
        <f t="shared" si="12"/>
        <v>814</v>
      </c>
      <c r="C818" s="30">
        <v>14217</v>
      </c>
      <c r="D818" s="31" t="s">
        <v>539</v>
      </c>
      <c r="E818" s="29" t="s">
        <v>732</v>
      </c>
      <c r="F818" s="55">
        <v>27.28</v>
      </c>
      <c r="G818" s="4"/>
    </row>
    <row r="819" spans="2:7">
      <c r="B819" s="184">
        <f t="shared" si="12"/>
        <v>815</v>
      </c>
      <c r="C819" s="30">
        <v>14218</v>
      </c>
      <c r="D819" s="31" t="s">
        <v>667</v>
      </c>
      <c r="E819" s="29" t="s">
        <v>732</v>
      </c>
      <c r="F819" s="55">
        <v>39.79</v>
      </c>
      <c r="G819" s="4"/>
    </row>
    <row r="820" spans="2:7">
      <c r="B820" s="184">
        <f t="shared" si="12"/>
        <v>816</v>
      </c>
      <c r="C820" s="30">
        <v>14219</v>
      </c>
      <c r="D820" s="31" t="s">
        <v>668</v>
      </c>
      <c r="E820" s="29" t="s">
        <v>732</v>
      </c>
      <c r="F820" s="55">
        <v>79</v>
      </c>
      <c r="G820" s="4"/>
    </row>
    <row r="821" spans="2:7">
      <c r="B821" s="184">
        <f t="shared" si="12"/>
        <v>817</v>
      </c>
      <c r="C821" s="30">
        <v>14220</v>
      </c>
      <c r="D821" s="31" t="s">
        <v>669</v>
      </c>
      <c r="E821" s="29" t="s">
        <v>732</v>
      </c>
      <c r="F821" s="55">
        <v>121.11</v>
      </c>
      <c r="G821" s="4"/>
    </row>
    <row r="822" spans="2:7">
      <c r="B822" s="184">
        <f t="shared" si="12"/>
        <v>818</v>
      </c>
      <c r="C822" s="30">
        <v>14221</v>
      </c>
      <c r="D822" s="31" t="s">
        <v>670</v>
      </c>
      <c r="E822" s="29" t="s">
        <v>732</v>
      </c>
      <c r="F822" s="55">
        <v>8.18</v>
      </c>
      <c r="G822" s="4"/>
    </row>
    <row r="823" spans="2:7">
      <c r="B823" s="184">
        <f t="shared" si="12"/>
        <v>819</v>
      </c>
      <c r="C823" s="30">
        <v>14222</v>
      </c>
      <c r="D823" s="31" t="s">
        <v>671</v>
      </c>
      <c r="E823" s="29" t="s">
        <v>732</v>
      </c>
      <c r="F823" s="55">
        <v>11.45</v>
      </c>
      <c r="G823" s="4"/>
    </row>
    <row r="824" spans="2:7">
      <c r="B824" s="184">
        <f t="shared" si="12"/>
        <v>820</v>
      </c>
      <c r="C824" s="30">
        <v>14223</v>
      </c>
      <c r="D824" s="31" t="s">
        <v>672</v>
      </c>
      <c r="E824" s="29" t="s">
        <v>732</v>
      </c>
      <c r="F824" s="55">
        <v>17.11</v>
      </c>
      <c r="G824" s="4"/>
    </row>
    <row r="825" spans="2:7">
      <c r="B825" s="184">
        <f t="shared" si="12"/>
        <v>821</v>
      </c>
      <c r="C825" s="30">
        <v>14224</v>
      </c>
      <c r="D825" s="31" t="s">
        <v>1198</v>
      </c>
      <c r="E825" s="29" t="s">
        <v>732</v>
      </c>
      <c r="F825" s="55">
        <v>34.64</v>
      </c>
      <c r="G825" s="4"/>
    </row>
    <row r="826" spans="2:7">
      <c r="B826" s="184">
        <f t="shared" si="12"/>
        <v>822</v>
      </c>
      <c r="C826" s="30">
        <v>14225</v>
      </c>
      <c r="D826" s="31" t="s">
        <v>1199</v>
      </c>
      <c r="E826" s="29" t="s">
        <v>732</v>
      </c>
      <c r="F826" s="55">
        <v>51.01</v>
      </c>
      <c r="G826" s="4"/>
    </row>
    <row r="827" spans="2:7">
      <c r="B827" s="184">
        <f t="shared" si="12"/>
        <v>823</v>
      </c>
      <c r="C827" s="30">
        <v>14226</v>
      </c>
      <c r="D827" s="31" t="s">
        <v>782</v>
      </c>
      <c r="E827" s="29" t="s">
        <v>732</v>
      </c>
      <c r="F827" s="55">
        <v>105.03</v>
      </c>
      <c r="G827" s="4"/>
    </row>
    <row r="828" spans="2:7">
      <c r="B828" s="184">
        <f t="shared" si="12"/>
        <v>824</v>
      </c>
      <c r="C828" s="30">
        <v>14227</v>
      </c>
      <c r="D828" s="31" t="s">
        <v>783</v>
      </c>
      <c r="E828" s="29" t="s">
        <v>732</v>
      </c>
      <c r="F828" s="55">
        <v>151.43</v>
      </c>
      <c r="G828" s="4"/>
    </row>
    <row r="829" spans="2:7">
      <c r="B829" s="184">
        <f t="shared" si="12"/>
        <v>825</v>
      </c>
      <c r="C829" s="30">
        <v>14228</v>
      </c>
      <c r="D829" s="31" t="s">
        <v>784</v>
      </c>
      <c r="E829" s="29" t="s">
        <v>732</v>
      </c>
      <c r="F829" s="55">
        <v>6.81</v>
      </c>
      <c r="G829" s="4"/>
    </row>
    <row r="830" spans="2:7">
      <c r="B830" s="184">
        <f t="shared" si="12"/>
        <v>826</v>
      </c>
      <c r="C830" s="30">
        <v>14229</v>
      </c>
      <c r="D830" s="31" t="s">
        <v>785</v>
      </c>
      <c r="E830" s="29" t="s">
        <v>732</v>
      </c>
      <c r="F830" s="55">
        <v>10.64</v>
      </c>
      <c r="G830" s="4"/>
    </row>
    <row r="831" spans="2:7">
      <c r="B831" s="184">
        <f t="shared" si="12"/>
        <v>827</v>
      </c>
      <c r="C831" s="30">
        <v>14230</v>
      </c>
      <c r="D831" s="31" t="s">
        <v>786</v>
      </c>
      <c r="E831" s="29" t="s">
        <v>732</v>
      </c>
      <c r="F831" s="55">
        <v>14.4</v>
      </c>
      <c r="G831" s="4"/>
    </row>
    <row r="832" spans="2:7">
      <c r="B832" s="184">
        <f t="shared" si="12"/>
        <v>828</v>
      </c>
      <c r="C832" s="30">
        <v>14231</v>
      </c>
      <c r="D832" s="31" t="s">
        <v>356</v>
      </c>
      <c r="E832" s="29" t="s">
        <v>732</v>
      </c>
      <c r="F832" s="55">
        <v>20.9</v>
      </c>
      <c r="G832" s="4"/>
    </row>
    <row r="833" spans="2:7">
      <c r="B833" s="184">
        <f t="shared" si="12"/>
        <v>829</v>
      </c>
      <c r="C833" s="30">
        <v>14232</v>
      </c>
      <c r="D833" s="31" t="s">
        <v>357</v>
      </c>
      <c r="E833" s="29" t="s">
        <v>732</v>
      </c>
      <c r="F833" s="55">
        <v>38.42</v>
      </c>
      <c r="G833" s="4"/>
    </row>
    <row r="834" spans="2:7">
      <c r="B834" s="184">
        <f t="shared" si="12"/>
        <v>830</v>
      </c>
      <c r="C834" s="30">
        <v>14233</v>
      </c>
      <c r="D834" s="31" t="s">
        <v>358</v>
      </c>
      <c r="E834" s="29" t="s">
        <v>732</v>
      </c>
      <c r="F834" s="55">
        <v>57.43</v>
      </c>
      <c r="G834" s="4"/>
    </row>
    <row r="835" spans="2:7">
      <c r="B835" s="184">
        <f t="shared" si="12"/>
        <v>831</v>
      </c>
      <c r="C835" s="30">
        <v>14234</v>
      </c>
      <c r="D835" s="31" t="s">
        <v>359</v>
      </c>
      <c r="E835" s="29" t="s">
        <v>732</v>
      </c>
      <c r="F835" s="55">
        <v>119.19</v>
      </c>
      <c r="G835" s="4"/>
    </row>
    <row r="836" spans="2:7">
      <c r="B836" s="184">
        <f t="shared" si="12"/>
        <v>832</v>
      </c>
      <c r="C836" s="30">
        <v>14235</v>
      </c>
      <c r="D836" s="31" t="s">
        <v>360</v>
      </c>
      <c r="E836" s="29" t="s">
        <v>732</v>
      </c>
      <c r="F836" s="55">
        <v>206.35</v>
      </c>
      <c r="G836" s="4"/>
    </row>
    <row r="837" spans="2:7">
      <c r="B837" s="184">
        <f t="shared" si="12"/>
        <v>833</v>
      </c>
      <c r="C837" s="30">
        <v>14236</v>
      </c>
      <c r="D837" s="31" t="s">
        <v>1212</v>
      </c>
      <c r="E837" s="29" t="s">
        <v>732</v>
      </c>
      <c r="F837" s="55">
        <v>0.184</v>
      </c>
      <c r="G837" s="4"/>
    </row>
    <row r="838" spans="2:7">
      <c r="B838" s="184">
        <f t="shared" si="12"/>
        <v>834</v>
      </c>
      <c r="C838" s="30">
        <v>14237</v>
      </c>
      <c r="D838" s="31" t="s">
        <v>1213</v>
      </c>
      <c r="E838" s="29" t="s">
        <v>732</v>
      </c>
      <c r="F838" s="55">
        <v>0.23</v>
      </c>
      <c r="G838" s="4"/>
    </row>
    <row r="839" spans="2:7">
      <c r="B839" s="184">
        <f t="shared" si="12"/>
        <v>835</v>
      </c>
      <c r="C839" s="30">
        <v>14238</v>
      </c>
      <c r="D839" s="31" t="s">
        <v>1214</v>
      </c>
      <c r="E839" s="29" t="s">
        <v>732</v>
      </c>
      <c r="F839" s="55">
        <v>0.28999999999999998</v>
      </c>
      <c r="G839" s="4"/>
    </row>
    <row r="840" spans="2:7">
      <c r="B840" s="184">
        <f t="shared" ref="B840:B903" si="13">B839+1</f>
        <v>836</v>
      </c>
      <c r="C840" s="30">
        <v>14239</v>
      </c>
      <c r="D840" s="31" t="s">
        <v>199</v>
      </c>
      <c r="E840" s="29" t="s">
        <v>732</v>
      </c>
      <c r="F840" s="55">
        <v>0.45</v>
      </c>
      <c r="G840" s="4"/>
    </row>
    <row r="841" spans="2:7">
      <c r="B841" s="184">
        <f t="shared" si="13"/>
        <v>837</v>
      </c>
      <c r="C841" s="30">
        <v>14240</v>
      </c>
      <c r="D841" s="31" t="s">
        <v>623</v>
      </c>
      <c r="E841" s="29" t="s">
        <v>732</v>
      </c>
      <c r="F841" s="55">
        <v>2.62</v>
      </c>
      <c r="G841" s="4"/>
    </row>
    <row r="842" spans="2:7">
      <c r="B842" s="184">
        <f t="shared" si="13"/>
        <v>838</v>
      </c>
      <c r="C842" s="30">
        <v>14241</v>
      </c>
      <c r="D842" s="31" t="s">
        <v>625</v>
      </c>
      <c r="E842" s="29" t="s">
        <v>732</v>
      </c>
      <c r="F842" s="55">
        <v>0.63</v>
      </c>
      <c r="G842" s="4"/>
    </row>
    <row r="843" spans="2:7">
      <c r="B843" s="184">
        <f t="shared" si="13"/>
        <v>839</v>
      </c>
      <c r="C843" s="30">
        <v>14242</v>
      </c>
      <c r="D843" s="31" t="s">
        <v>626</v>
      </c>
      <c r="E843" s="29" t="s">
        <v>732</v>
      </c>
      <c r="F843" s="55">
        <v>0.63</v>
      </c>
      <c r="G843" s="4"/>
    </row>
    <row r="844" spans="2:7">
      <c r="B844" s="184">
        <f t="shared" si="13"/>
        <v>840</v>
      </c>
      <c r="C844" s="30">
        <v>14243</v>
      </c>
      <c r="D844" s="31" t="s">
        <v>627</v>
      </c>
      <c r="E844" s="29" t="s">
        <v>732</v>
      </c>
      <c r="F844" s="55">
        <v>0.63</v>
      </c>
      <c r="G844" s="4"/>
    </row>
    <row r="845" spans="2:7">
      <c r="B845" s="184">
        <f t="shared" si="13"/>
        <v>841</v>
      </c>
      <c r="C845" s="30">
        <v>14244</v>
      </c>
      <c r="D845" s="31" t="s">
        <v>628</v>
      </c>
      <c r="E845" s="29" t="s">
        <v>732</v>
      </c>
      <c r="F845" s="55">
        <v>0.9</v>
      </c>
      <c r="G845" s="4"/>
    </row>
    <row r="846" spans="2:7">
      <c r="B846" s="184">
        <f t="shared" si="13"/>
        <v>842</v>
      </c>
      <c r="C846" s="30">
        <v>14245</v>
      </c>
      <c r="D846" s="31" t="s">
        <v>629</v>
      </c>
      <c r="E846" s="29" t="s">
        <v>732</v>
      </c>
      <c r="F846" s="55">
        <v>1.04</v>
      </c>
      <c r="G846" s="4"/>
    </row>
    <row r="847" spans="2:7">
      <c r="B847" s="184">
        <f t="shared" si="13"/>
        <v>843</v>
      </c>
      <c r="C847" s="30">
        <v>14246</v>
      </c>
      <c r="D847" s="31" t="s">
        <v>630</v>
      </c>
      <c r="E847" s="29" t="s">
        <v>732</v>
      </c>
      <c r="F847" s="55">
        <v>0.83</v>
      </c>
      <c r="G847" s="4"/>
    </row>
    <row r="848" spans="2:7">
      <c r="B848" s="184">
        <f t="shared" si="13"/>
        <v>844</v>
      </c>
      <c r="C848" s="30">
        <v>14247</v>
      </c>
      <c r="D848" s="31" t="s">
        <v>631</v>
      </c>
      <c r="E848" s="29" t="s">
        <v>732</v>
      </c>
      <c r="F848" s="55">
        <v>1.04</v>
      </c>
      <c r="G848" s="4"/>
    </row>
    <row r="849" spans="2:7">
      <c r="B849" s="184">
        <f t="shared" si="13"/>
        <v>845</v>
      </c>
      <c r="C849" s="30">
        <v>14248</v>
      </c>
      <c r="D849" s="31" t="s">
        <v>632</v>
      </c>
      <c r="E849" s="29" t="s">
        <v>732</v>
      </c>
      <c r="F849" s="55">
        <v>2.46</v>
      </c>
      <c r="G849" s="4"/>
    </row>
    <row r="850" spans="2:7">
      <c r="B850" s="184">
        <f t="shared" si="13"/>
        <v>846</v>
      </c>
      <c r="C850" s="30">
        <v>14249</v>
      </c>
      <c r="D850" s="31" t="s">
        <v>633</v>
      </c>
      <c r="E850" s="29" t="s">
        <v>732</v>
      </c>
      <c r="F850" s="55">
        <v>5.76</v>
      </c>
      <c r="G850" s="4"/>
    </row>
    <row r="851" spans="2:7">
      <c r="B851" s="184">
        <f t="shared" si="13"/>
        <v>847</v>
      </c>
      <c r="C851" s="30">
        <v>14250</v>
      </c>
      <c r="D851" s="31" t="s">
        <v>634</v>
      </c>
      <c r="E851" s="29" t="s">
        <v>732</v>
      </c>
      <c r="F851" s="55">
        <v>8.9</v>
      </c>
      <c r="G851" s="4"/>
    </row>
    <row r="852" spans="2:7">
      <c r="B852" s="184">
        <f t="shared" si="13"/>
        <v>848</v>
      </c>
      <c r="C852" s="30">
        <v>14251</v>
      </c>
      <c r="D852" s="31" t="s">
        <v>1043</v>
      </c>
      <c r="E852" s="29" t="s">
        <v>732</v>
      </c>
      <c r="F852" s="55">
        <v>18.18</v>
      </c>
      <c r="G852" s="4"/>
    </row>
    <row r="853" spans="2:7">
      <c r="B853" s="184">
        <f t="shared" si="13"/>
        <v>849</v>
      </c>
      <c r="C853" s="30">
        <v>14252</v>
      </c>
      <c r="D853" s="31" t="s">
        <v>1044</v>
      </c>
      <c r="E853" s="29" t="s">
        <v>732</v>
      </c>
      <c r="F853" s="55">
        <v>0.17599999999999999</v>
      </c>
      <c r="G853" s="4"/>
    </row>
    <row r="854" spans="2:7">
      <c r="B854" s="184">
        <f t="shared" si="13"/>
        <v>850</v>
      </c>
      <c r="C854" s="30">
        <v>14253</v>
      </c>
      <c r="D854" s="31" t="s">
        <v>1045</v>
      </c>
      <c r="E854" s="29" t="s">
        <v>732</v>
      </c>
      <c r="F854" s="55">
        <v>0.26400000000000001</v>
      </c>
      <c r="G854" s="4"/>
    </row>
    <row r="855" spans="2:7">
      <c r="B855" s="184">
        <f t="shared" si="13"/>
        <v>851</v>
      </c>
      <c r="C855" s="30">
        <v>14254</v>
      </c>
      <c r="D855" s="29" t="s">
        <v>1046</v>
      </c>
      <c r="E855" s="29" t="s">
        <v>732</v>
      </c>
      <c r="F855" s="55">
        <v>5.78</v>
      </c>
      <c r="G855" s="4"/>
    </row>
    <row r="856" spans="2:7">
      <c r="B856" s="184">
        <f t="shared" si="13"/>
        <v>852</v>
      </c>
      <c r="C856" s="30">
        <v>14255</v>
      </c>
      <c r="D856" s="29" t="s">
        <v>1047</v>
      </c>
      <c r="E856" s="29" t="s">
        <v>732</v>
      </c>
      <c r="F856" s="55">
        <v>31.85</v>
      </c>
      <c r="G856" s="4"/>
    </row>
    <row r="857" spans="2:7">
      <c r="B857" s="184">
        <f t="shared" si="13"/>
        <v>853</v>
      </c>
      <c r="C857" s="30">
        <v>14256</v>
      </c>
      <c r="D857" s="29" t="s">
        <v>1048</v>
      </c>
      <c r="E857" s="29" t="s">
        <v>732</v>
      </c>
      <c r="F857" s="55">
        <v>97.57</v>
      </c>
      <c r="G857" s="4"/>
    </row>
    <row r="858" spans="2:7">
      <c r="B858" s="184">
        <f t="shared" si="13"/>
        <v>854</v>
      </c>
      <c r="C858" s="30">
        <v>14257</v>
      </c>
      <c r="D858" s="29" t="s">
        <v>310</v>
      </c>
      <c r="E858" s="29" t="s">
        <v>991</v>
      </c>
      <c r="F858" s="55">
        <v>78.52</v>
      </c>
      <c r="G858" s="4"/>
    </row>
    <row r="859" spans="2:7">
      <c r="B859" s="184">
        <f t="shared" si="13"/>
        <v>855</v>
      </c>
      <c r="C859" s="30">
        <v>14258</v>
      </c>
      <c r="D859" s="29" t="s">
        <v>311</v>
      </c>
      <c r="E859" s="29" t="s">
        <v>991</v>
      </c>
      <c r="F859" s="55">
        <v>195.21</v>
      </c>
      <c r="G859" s="4"/>
    </row>
    <row r="860" spans="2:7">
      <c r="B860" s="184">
        <f t="shared" si="13"/>
        <v>856</v>
      </c>
      <c r="C860" s="30">
        <v>14259</v>
      </c>
      <c r="D860" s="29" t="s">
        <v>312</v>
      </c>
      <c r="E860" s="29" t="s">
        <v>805</v>
      </c>
      <c r="F860" s="55">
        <v>670.58</v>
      </c>
      <c r="G860" s="4"/>
    </row>
    <row r="861" spans="2:7">
      <c r="B861" s="184">
        <f t="shared" si="13"/>
        <v>857</v>
      </c>
      <c r="C861" s="30">
        <v>14260</v>
      </c>
      <c r="D861" s="29" t="s">
        <v>1260</v>
      </c>
      <c r="E861" s="29" t="s">
        <v>991</v>
      </c>
      <c r="F861" s="55">
        <v>15.16</v>
      </c>
      <c r="G861" s="4"/>
    </row>
    <row r="862" spans="2:7">
      <c r="B862" s="184">
        <f t="shared" si="13"/>
        <v>858</v>
      </c>
      <c r="C862" s="30">
        <v>14261</v>
      </c>
      <c r="D862" s="29" t="s">
        <v>1261</v>
      </c>
      <c r="E862" s="29" t="s">
        <v>991</v>
      </c>
      <c r="F862" s="55">
        <v>28.06</v>
      </c>
      <c r="G862" s="4"/>
    </row>
    <row r="863" spans="2:7">
      <c r="B863" s="184">
        <f t="shared" si="13"/>
        <v>859</v>
      </c>
      <c r="C863" s="30">
        <v>14262</v>
      </c>
      <c r="D863" s="29" t="s">
        <v>1262</v>
      </c>
      <c r="E863" s="29" t="s">
        <v>732</v>
      </c>
      <c r="F863" s="55">
        <v>3.15</v>
      </c>
      <c r="G863" s="4"/>
    </row>
    <row r="864" spans="2:7">
      <c r="B864" s="184">
        <f t="shared" si="13"/>
        <v>860</v>
      </c>
      <c r="C864" s="30">
        <v>14263</v>
      </c>
      <c r="D864" s="29" t="s">
        <v>246</v>
      </c>
      <c r="E864" s="29" t="s">
        <v>732</v>
      </c>
      <c r="F864" s="55">
        <v>2.2400000000000002</v>
      </c>
      <c r="G864" s="4"/>
    </row>
    <row r="865" spans="2:7">
      <c r="B865" s="184">
        <f t="shared" si="13"/>
        <v>861</v>
      </c>
      <c r="C865" s="30">
        <v>14264</v>
      </c>
      <c r="D865" s="29" t="s">
        <v>247</v>
      </c>
      <c r="E865" s="29" t="s">
        <v>248</v>
      </c>
      <c r="F865" s="55">
        <v>48.72</v>
      </c>
      <c r="G865" s="4"/>
    </row>
    <row r="866" spans="2:7">
      <c r="B866" s="184">
        <f t="shared" si="13"/>
        <v>862</v>
      </c>
      <c r="C866" s="30">
        <v>14265</v>
      </c>
      <c r="D866" s="29" t="s">
        <v>249</v>
      </c>
      <c r="E866" s="29" t="s">
        <v>732</v>
      </c>
      <c r="F866" s="55">
        <v>5.12</v>
      </c>
      <c r="G866" s="4"/>
    </row>
    <row r="867" spans="2:7">
      <c r="B867" s="184">
        <f t="shared" si="13"/>
        <v>863</v>
      </c>
      <c r="C867" s="30">
        <v>14266</v>
      </c>
      <c r="D867" s="29" t="s">
        <v>250</v>
      </c>
      <c r="E867" s="29" t="s">
        <v>732</v>
      </c>
      <c r="F867" s="55">
        <v>18.96</v>
      </c>
      <c r="G867" s="4"/>
    </row>
    <row r="868" spans="2:7">
      <c r="B868" s="184">
        <f t="shared" si="13"/>
        <v>864</v>
      </c>
      <c r="C868" s="30">
        <v>14267</v>
      </c>
      <c r="D868" s="29" t="s">
        <v>251</v>
      </c>
      <c r="E868" s="29" t="s">
        <v>59</v>
      </c>
      <c r="F868" s="55">
        <v>10.6</v>
      </c>
      <c r="G868" s="4"/>
    </row>
    <row r="869" spans="2:7">
      <c r="B869" s="184">
        <f t="shared" si="13"/>
        <v>865</v>
      </c>
      <c r="C869" s="30">
        <v>14268</v>
      </c>
      <c r="D869" s="29" t="s">
        <v>252</v>
      </c>
      <c r="E869" s="29" t="s">
        <v>59</v>
      </c>
      <c r="F869" s="55">
        <v>15.8</v>
      </c>
      <c r="G869" s="4"/>
    </row>
    <row r="870" spans="2:7">
      <c r="B870" s="184">
        <f t="shared" si="13"/>
        <v>866</v>
      </c>
      <c r="C870" s="30">
        <v>14269</v>
      </c>
      <c r="D870" s="29" t="s">
        <v>253</v>
      </c>
      <c r="E870" s="29" t="s">
        <v>59</v>
      </c>
      <c r="F870" s="55">
        <v>0.54</v>
      </c>
      <c r="G870" s="4"/>
    </row>
    <row r="871" spans="2:7">
      <c r="B871" s="184">
        <f t="shared" si="13"/>
        <v>867</v>
      </c>
      <c r="C871" s="30">
        <v>14270</v>
      </c>
      <c r="D871" s="29" t="s">
        <v>254</v>
      </c>
      <c r="E871" s="29" t="s">
        <v>732</v>
      </c>
      <c r="F871" s="55">
        <v>9.07</v>
      </c>
      <c r="G871" s="4"/>
    </row>
    <row r="872" spans="2:7">
      <c r="B872" s="184">
        <f t="shared" si="13"/>
        <v>868</v>
      </c>
      <c r="C872" s="30">
        <v>14271</v>
      </c>
      <c r="D872" s="29" t="s">
        <v>255</v>
      </c>
      <c r="E872" s="29" t="s">
        <v>732</v>
      </c>
      <c r="F872" s="55">
        <v>13.45</v>
      </c>
      <c r="G872" s="4"/>
    </row>
    <row r="873" spans="2:7" ht="13.8" thickBot="1">
      <c r="B873" s="184">
        <f t="shared" si="13"/>
        <v>869</v>
      </c>
      <c r="C873" s="30">
        <v>14272</v>
      </c>
      <c r="D873" s="29" t="s">
        <v>256</v>
      </c>
      <c r="E873" s="29" t="s">
        <v>732</v>
      </c>
      <c r="F873" s="55">
        <v>20.96</v>
      </c>
      <c r="G873" s="4"/>
    </row>
    <row r="874" spans="2:7" ht="13.8" thickBot="1">
      <c r="B874" s="184">
        <f t="shared" si="13"/>
        <v>870</v>
      </c>
      <c r="C874" s="136" t="s">
        <v>978</v>
      </c>
      <c r="D874" s="134"/>
      <c r="E874" s="105"/>
      <c r="F874" s="135"/>
      <c r="G874" s="4"/>
    </row>
    <row r="875" spans="2:7">
      <c r="B875" s="184">
        <f t="shared" si="13"/>
        <v>871</v>
      </c>
      <c r="C875" s="30">
        <v>14302</v>
      </c>
      <c r="D875" s="464" t="s">
        <v>1761</v>
      </c>
      <c r="E875" s="464" t="s">
        <v>59</v>
      </c>
      <c r="F875" s="462">
        <v>1.38</v>
      </c>
      <c r="G875" s="4"/>
    </row>
    <row r="876" spans="2:7">
      <c r="B876" s="184">
        <f t="shared" si="13"/>
        <v>872</v>
      </c>
      <c r="C876" s="30">
        <v>14304</v>
      </c>
      <c r="D876" s="29" t="s">
        <v>1762</v>
      </c>
      <c r="E876" s="29" t="s">
        <v>59</v>
      </c>
      <c r="F876" s="55">
        <v>1.248</v>
      </c>
      <c r="G876" s="4"/>
    </row>
    <row r="877" spans="2:7">
      <c r="B877" s="184">
        <f t="shared" si="13"/>
        <v>873</v>
      </c>
      <c r="C877" s="30">
        <v>14306</v>
      </c>
      <c r="D877" s="464" t="s">
        <v>1759</v>
      </c>
      <c r="E877" s="464" t="s">
        <v>59</v>
      </c>
      <c r="F877" s="462">
        <v>3.9</v>
      </c>
      <c r="G877" s="4"/>
    </row>
    <row r="878" spans="2:7">
      <c r="B878" s="184">
        <f t="shared" si="13"/>
        <v>874</v>
      </c>
      <c r="C878" s="30">
        <v>14307</v>
      </c>
      <c r="D878" s="29" t="s">
        <v>1760</v>
      </c>
      <c r="E878" s="29" t="s">
        <v>59</v>
      </c>
      <c r="F878" s="55">
        <v>0.44</v>
      </c>
      <c r="G878" s="4"/>
    </row>
    <row r="879" spans="2:7">
      <c r="B879" s="184">
        <f t="shared" si="13"/>
        <v>875</v>
      </c>
      <c r="C879" s="30">
        <v>14314</v>
      </c>
      <c r="D879" s="29" t="s">
        <v>1523</v>
      </c>
      <c r="E879" s="29" t="s">
        <v>59</v>
      </c>
      <c r="F879" s="55">
        <v>4.5999999999999996</v>
      </c>
      <c r="G879" s="4"/>
    </row>
    <row r="880" spans="2:7">
      <c r="B880" s="184">
        <f t="shared" si="13"/>
        <v>876</v>
      </c>
      <c r="C880" s="30">
        <v>14316</v>
      </c>
      <c r="D880" s="29" t="s">
        <v>1524</v>
      </c>
      <c r="E880" s="29" t="s">
        <v>59</v>
      </c>
      <c r="F880" s="55">
        <v>5.8</v>
      </c>
      <c r="G880" s="4"/>
    </row>
    <row r="881" spans="2:7">
      <c r="B881" s="184">
        <f t="shared" si="13"/>
        <v>877</v>
      </c>
      <c r="C881" s="30">
        <v>14339</v>
      </c>
      <c r="D881" s="29" t="s">
        <v>155</v>
      </c>
      <c r="E881" s="29" t="s">
        <v>805</v>
      </c>
      <c r="F881" s="55">
        <v>38.950000000000003</v>
      </c>
      <c r="G881" s="4"/>
    </row>
    <row r="882" spans="2:7">
      <c r="B882" s="184">
        <f t="shared" si="13"/>
        <v>878</v>
      </c>
      <c r="C882" s="30">
        <v>14340</v>
      </c>
      <c r="D882" s="29" t="s">
        <v>156</v>
      </c>
      <c r="E882" s="29" t="s">
        <v>805</v>
      </c>
      <c r="F882" s="27">
        <v>50.1</v>
      </c>
    </row>
    <row r="883" spans="2:7">
      <c r="B883" s="184">
        <f t="shared" si="13"/>
        <v>879</v>
      </c>
      <c r="C883" s="30">
        <v>14342</v>
      </c>
      <c r="D883" s="29" t="s">
        <v>157</v>
      </c>
      <c r="E883" s="29" t="s">
        <v>805</v>
      </c>
      <c r="F883" s="27">
        <v>71.5</v>
      </c>
    </row>
    <row r="884" spans="2:7">
      <c r="B884" s="184">
        <f t="shared" si="13"/>
        <v>880</v>
      </c>
      <c r="C884" s="30">
        <v>14344</v>
      </c>
      <c r="D884" s="29" t="s">
        <v>158</v>
      </c>
      <c r="E884" s="29" t="s">
        <v>805</v>
      </c>
      <c r="F884" s="27">
        <v>120.7</v>
      </c>
    </row>
    <row r="885" spans="2:7">
      <c r="B885" s="184">
        <f t="shared" si="13"/>
        <v>881</v>
      </c>
      <c r="C885" s="30">
        <v>14345</v>
      </c>
      <c r="D885" s="29" t="s">
        <v>1287</v>
      </c>
      <c r="E885" s="29" t="s">
        <v>805</v>
      </c>
      <c r="F885" s="27">
        <v>136.44999999999999</v>
      </c>
    </row>
    <row r="886" spans="2:7">
      <c r="B886" s="184">
        <f t="shared" si="13"/>
        <v>882</v>
      </c>
      <c r="C886" s="30">
        <v>14346</v>
      </c>
      <c r="D886" s="29" t="s">
        <v>1288</v>
      </c>
      <c r="E886" s="29" t="s">
        <v>805</v>
      </c>
      <c r="F886" s="27">
        <v>179.5</v>
      </c>
    </row>
    <row r="887" spans="2:7">
      <c r="B887" s="184">
        <f t="shared" si="13"/>
        <v>883</v>
      </c>
      <c r="C887" s="30">
        <v>14347</v>
      </c>
      <c r="D887" s="29" t="s">
        <v>1289</v>
      </c>
      <c r="E887" s="29" t="s">
        <v>805</v>
      </c>
      <c r="F887" s="27">
        <v>208.4</v>
      </c>
    </row>
    <row r="888" spans="2:7">
      <c r="B888" s="184">
        <f t="shared" si="13"/>
        <v>884</v>
      </c>
      <c r="C888" s="30">
        <v>14348</v>
      </c>
      <c r="D888" s="29" t="s">
        <v>1290</v>
      </c>
      <c r="E888" s="29" t="s">
        <v>805</v>
      </c>
      <c r="F888" s="27">
        <v>221.59</v>
      </c>
    </row>
    <row r="889" spans="2:7">
      <c r="B889" s="184">
        <f t="shared" si="13"/>
        <v>885</v>
      </c>
      <c r="C889" s="30">
        <v>14350</v>
      </c>
      <c r="D889" s="29" t="s">
        <v>1291</v>
      </c>
      <c r="E889" s="29" t="s">
        <v>805</v>
      </c>
      <c r="F889" s="27">
        <v>421.5</v>
      </c>
    </row>
    <row r="890" spans="2:7">
      <c r="B890" s="184">
        <f t="shared" si="13"/>
        <v>886</v>
      </c>
      <c r="C890" s="30">
        <v>14352</v>
      </c>
      <c r="D890" s="29" t="s">
        <v>1292</v>
      </c>
      <c r="E890" s="29" t="s">
        <v>991</v>
      </c>
      <c r="F890" s="27">
        <v>3.15</v>
      </c>
    </row>
    <row r="891" spans="2:7">
      <c r="B891" s="184">
        <f t="shared" si="13"/>
        <v>887</v>
      </c>
      <c r="C891" s="30">
        <v>14353</v>
      </c>
      <c r="D891" s="29" t="s">
        <v>1293</v>
      </c>
      <c r="E891" s="29" t="s">
        <v>991</v>
      </c>
      <c r="F891" s="27">
        <v>4.1500000000000004</v>
      </c>
    </row>
    <row r="892" spans="2:7">
      <c r="B892" s="184">
        <f t="shared" si="13"/>
        <v>888</v>
      </c>
      <c r="C892" s="30">
        <v>14354</v>
      </c>
      <c r="D892" s="29" t="s">
        <v>1294</v>
      </c>
      <c r="E892" s="29" t="s">
        <v>991</v>
      </c>
      <c r="F892" s="27">
        <v>12.45</v>
      </c>
    </row>
    <row r="893" spans="2:7">
      <c r="B893" s="184">
        <f t="shared" si="13"/>
        <v>889</v>
      </c>
      <c r="C893" s="30">
        <v>14355</v>
      </c>
      <c r="D893" s="29" t="s">
        <v>1295</v>
      </c>
      <c r="E893" s="29" t="s">
        <v>991</v>
      </c>
      <c r="F893" s="27">
        <v>8.85</v>
      </c>
    </row>
    <row r="894" spans="2:7">
      <c r="B894" s="184">
        <f t="shared" si="13"/>
        <v>890</v>
      </c>
      <c r="C894" s="30">
        <v>14356</v>
      </c>
      <c r="D894" s="29" t="s">
        <v>1296</v>
      </c>
      <c r="E894" s="29" t="s">
        <v>991</v>
      </c>
      <c r="F894" s="27">
        <v>23.05</v>
      </c>
    </row>
    <row r="895" spans="2:7">
      <c r="B895" s="184">
        <f t="shared" si="13"/>
        <v>891</v>
      </c>
      <c r="C895" s="30">
        <v>14357</v>
      </c>
      <c r="D895" s="29" t="s">
        <v>1297</v>
      </c>
      <c r="E895" s="29" t="s">
        <v>991</v>
      </c>
      <c r="F895" s="27">
        <v>5.9</v>
      </c>
    </row>
    <row r="896" spans="2:7">
      <c r="B896" s="184">
        <f t="shared" si="13"/>
        <v>892</v>
      </c>
      <c r="C896" s="30">
        <v>14358</v>
      </c>
      <c r="D896" s="29" t="s">
        <v>1298</v>
      </c>
      <c r="E896" s="29" t="s">
        <v>991</v>
      </c>
      <c r="F896" s="27">
        <v>44.7</v>
      </c>
    </row>
    <row r="897" spans="2:6">
      <c r="B897" s="184">
        <f t="shared" si="13"/>
        <v>893</v>
      </c>
      <c r="C897" s="30">
        <v>14359</v>
      </c>
      <c r="D897" s="29" t="s">
        <v>1299</v>
      </c>
      <c r="E897" s="29" t="s">
        <v>991</v>
      </c>
      <c r="F897" s="27">
        <v>18.350000000000001</v>
      </c>
    </row>
    <row r="898" spans="2:6">
      <c r="B898" s="184">
        <f t="shared" si="13"/>
        <v>894</v>
      </c>
      <c r="C898" s="30">
        <v>14360</v>
      </c>
      <c r="D898" s="29" t="s">
        <v>1300</v>
      </c>
      <c r="E898" s="29" t="s">
        <v>991</v>
      </c>
      <c r="F898" s="27">
        <v>63.45</v>
      </c>
    </row>
    <row r="899" spans="2:6">
      <c r="B899" s="184">
        <f t="shared" si="13"/>
        <v>895</v>
      </c>
      <c r="C899" s="30">
        <v>14364</v>
      </c>
      <c r="D899" s="489" t="s">
        <v>1301</v>
      </c>
      <c r="E899" s="489" t="s">
        <v>700</v>
      </c>
      <c r="F899" s="490">
        <v>1.73</v>
      </c>
    </row>
    <row r="900" spans="2:6">
      <c r="B900" s="184">
        <f t="shared" si="13"/>
        <v>896</v>
      </c>
      <c r="C900" s="30">
        <v>14366</v>
      </c>
      <c r="D900" s="29" t="s">
        <v>1577</v>
      </c>
      <c r="E900" s="29" t="s">
        <v>59</v>
      </c>
      <c r="F900" s="27">
        <v>14.03</v>
      </c>
    </row>
    <row r="901" spans="2:6">
      <c r="B901" s="184">
        <f t="shared" si="13"/>
        <v>897</v>
      </c>
      <c r="C901" s="30">
        <v>14368</v>
      </c>
      <c r="D901" s="489" t="s">
        <v>1578</v>
      </c>
      <c r="E901" s="489" t="s">
        <v>700</v>
      </c>
      <c r="F901" s="490">
        <v>4.8600000000000003</v>
      </c>
    </row>
    <row r="902" spans="2:6">
      <c r="B902" s="184">
        <f t="shared" si="13"/>
        <v>898</v>
      </c>
      <c r="C902" s="30">
        <v>14369</v>
      </c>
      <c r="D902" s="29" t="s">
        <v>1579</v>
      </c>
      <c r="E902" s="29" t="s">
        <v>59</v>
      </c>
      <c r="F902" s="27">
        <v>37.479999999999997</v>
      </c>
    </row>
    <row r="903" spans="2:6">
      <c r="B903" s="184">
        <f t="shared" si="13"/>
        <v>899</v>
      </c>
      <c r="C903" s="30">
        <v>14372</v>
      </c>
      <c r="D903" s="29" t="s">
        <v>1375</v>
      </c>
      <c r="E903" s="29" t="s">
        <v>59</v>
      </c>
      <c r="F903" s="27">
        <v>56.02</v>
      </c>
    </row>
    <row r="904" spans="2:6">
      <c r="B904" s="184">
        <f t="shared" ref="B904:B967" si="14">B903+1</f>
        <v>900</v>
      </c>
      <c r="C904" s="30">
        <v>14374</v>
      </c>
      <c r="D904" s="29" t="s">
        <v>1376</v>
      </c>
      <c r="E904" s="29" t="s">
        <v>59</v>
      </c>
      <c r="F904" s="27">
        <v>116.28</v>
      </c>
    </row>
    <row r="905" spans="2:6">
      <c r="B905" s="184">
        <f t="shared" si="14"/>
        <v>901</v>
      </c>
      <c r="C905" s="30">
        <v>14375</v>
      </c>
      <c r="D905" s="29" t="s">
        <v>1377</v>
      </c>
      <c r="E905" s="29" t="s">
        <v>59</v>
      </c>
      <c r="F905" s="27">
        <v>201.3</v>
      </c>
    </row>
    <row r="906" spans="2:6">
      <c r="B906" s="184">
        <f t="shared" si="14"/>
        <v>902</v>
      </c>
      <c r="C906" s="30">
        <v>14376</v>
      </c>
      <c r="D906" s="464" t="s">
        <v>1782</v>
      </c>
      <c r="E906" s="464" t="s">
        <v>1615</v>
      </c>
      <c r="F906" s="465">
        <v>0.5</v>
      </c>
    </row>
    <row r="907" spans="2:6">
      <c r="B907" s="184">
        <f t="shared" si="14"/>
        <v>903</v>
      </c>
      <c r="C907" s="30">
        <v>14377</v>
      </c>
      <c r="D907" s="464" t="s">
        <v>1780</v>
      </c>
      <c r="E907" s="464" t="s">
        <v>1656</v>
      </c>
      <c r="F907" s="465">
        <v>13.37</v>
      </c>
    </row>
    <row r="908" spans="2:6">
      <c r="B908" s="184">
        <f t="shared" si="14"/>
        <v>904</v>
      </c>
      <c r="C908" s="30">
        <v>14378</v>
      </c>
      <c r="D908" s="464" t="s">
        <v>1783</v>
      </c>
      <c r="E908" s="464" t="s">
        <v>59</v>
      </c>
      <c r="F908" s="465">
        <v>2</v>
      </c>
    </row>
    <row r="909" spans="2:6">
      <c r="B909" s="184">
        <f t="shared" si="14"/>
        <v>905</v>
      </c>
      <c r="C909" s="30">
        <v>14379</v>
      </c>
      <c r="D909" s="464" t="s">
        <v>1378</v>
      </c>
      <c r="E909" s="464" t="s">
        <v>732</v>
      </c>
      <c r="F909" s="465">
        <v>2.052</v>
      </c>
    </row>
    <row r="910" spans="2:6">
      <c r="B910" s="184">
        <f t="shared" si="14"/>
        <v>906</v>
      </c>
      <c r="C910" s="30">
        <v>14380</v>
      </c>
      <c r="D910" s="29" t="s">
        <v>1379</v>
      </c>
      <c r="E910" s="29" t="s">
        <v>732</v>
      </c>
      <c r="F910" s="27">
        <v>2.664E-2</v>
      </c>
    </row>
    <row r="911" spans="2:6">
      <c r="B911" s="184">
        <f t="shared" si="14"/>
        <v>907</v>
      </c>
      <c r="C911" s="30">
        <v>14382</v>
      </c>
      <c r="D911" s="464" t="s">
        <v>1657</v>
      </c>
      <c r="E911" s="464" t="s">
        <v>732</v>
      </c>
      <c r="F911" s="465">
        <v>9.1999999999999993</v>
      </c>
    </row>
    <row r="912" spans="2:6">
      <c r="B912" s="184">
        <f t="shared" si="14"/>
        <v>908</v>
      </c>
      <c r="C912" s="30">
        <v>14390</v>
      </c>
      <c r="D912" s="464" t="s">
        <v>348</v>
      </c>
      <c r="E912" s="464" t="s">
        <v>59</v>
      </c>
      <c r="F912" s="465">
        <v>4.3899999999999997</v>
      </c>
    </row>
    <row r="913" spans="2:6">
      <c r="B913" s="184">
        <f t="shared" si="14"/>
        <v>909</v>
      </c>
      <c r="C913" s="30">
        <v>14391</v>
      </c>
      <c r="D913" s="29" t="s">
        <v>1380</v>
      </c>
      <c r="E913" s="29" t="s">
        <v>991</v>
      </c>
      <c r="F913" s="27">
        <v>0.57199999999999995</v>
      </c>
    </row>
    <row r="914" spans="2:6">
      <c r="B914" s="184">
        <f t="shared" si="14"/>
        <v>910</v>
      </c>
      <c r="C914" s="30">
        <v>14392</v>
      </c>
      <c r="D914" s="29" t="s">
        <v>1381</v>
      </c>
      <c r="E914" s="29" t="s">
        <v>991</v>
      </c>
      <c r="F914" s="27">
        <v>0.68799999999999994</v>
      </c>
    </row>
    <row r="915" spans="2:6">
      <c r="B915" s="184">
        <f t="shared" si="14"/>
        <v>911</v>
      </c>
      <c r="C915" s="30">
        <v>14393</v>
      </c>
      <c r="D915" s="29" t="s">
        <v>1382</v>
      </c>
      <c r="E915" s="29" t="s">
        <v>991</v>
      </c>
      <c r="F915" s="27">
        <v>0.85799999999999998</v>
      </c>
    </row>
    <row r="916" spans="2:6">
      <c r="B916" s="184">
        <f t="shared" si="14"/>
        <v>912</v>
      </c>
      <c r="C916" s="30">
        <v>14394</v>
      </c>
      <c r="D916" s="29" t="s">
        <v>1574</v>
      </c>
      <c r="E916" s="29" t="s">
        <v>991</v>
      </c>
      <c r="F916" s="27">
        <v>1.1439999999999999</v>
      </c>
    </row>
    <row r="917" spans="2:6">
      <c r="B917" s="184">
        <f t="shared" si="14"/>
        <v>913</v>
      </c>
      <c r="C917" s="30">
        <v>14395</v>
      </c>
      <c r="D917" s="29" t="s">
        <v>652</v>
      </c>
      <c r="E917" s="29" t="s">
        <v>991</v>
      </c>
      <c r="F917" s="27">
        <v>1.6120000000000001</v>
      </c>
    </row>
    <row r="918" spans="2:6">
      <c r="B918" s="184">
        <f t="shared" si="14"/>
        <v>914</v>
      </c>
      <c r="C918" s="30">
        <v>14396</v>
      </c>
      <c r="D918" s="29" t="s">
        <v>653</v>
      </c>
      <c r="E918" s="29" t="s">
        <v>991</v>
      </c>
      <c r="F918" s="27">
        <v>2.0592000000000001</v>
      </c>
    </row>
    <row r="919" spans="2:6">
      <c r="B919" s="184">
        <f t="shared" si="14"/>
        <v>915</v>
      </c>
      <c r="C919" s="30">
        <v>14397</v>
      </c>
      <c r="D919" s="29" t="s">
        <v>4</v>
      </c>
      <c r="E919" s="29" t="s">
        <v>991</v>
      </c>
      <c r="F919" s="27">
        <v>2.9744000000000002</v>
      </c>
    </row>
    <row r="920" spans="2:6">
      <c r="B920" s="184">
        <f t="shared" si="14"/>
        <v>916</v>
      </c>
      <c r="C920" s="30">
        <v>14398</v>
      </c>
      <c r="D920" s="29" t="s">
        <v>1102</v>
      </c>
      <c r="E920" s="29" t="s">
        <v>991</v>
      </c>
      <c r="F920" s="27">
        <v>3.0939999999999999</v>
      </c>
    </row>
    <row r="921" spans="2:6">
      <c r="B921" s="184">
        <f t="shared" si="14"/>
        <v>917</v>
      </c>
      <c r="C921" s="30">
        <v>14399</v>
      </c>
      <c r="D921" s="29" t="s">
        <v>1103</v>
      </c>
      <c r="E921" s="29" t="s">
        <v>991</v>
      </c>
      <c r="F921" s="27">
        <v>3.952</v>
      </c>
    </row>
    <row r="922" spans="2:6">
      <c r="B922" s="184">
        <f t="shared" si="14"/>
        <v>918</v>
      </c>
      <c r="C922" s="30">
        <v>14400</v>
      </c>
      <c r="D922" s="29" t="s">
        <v>1104</v>
      </c>
      <c r="E922" s="29" t="s">
        <v>991</v>
      </c>
      <c r="F922" s="27">
        <v>29.52</v>
      </c>
    </row>
    <row r="923" spans="2:6">
      <c r="B923" s="184">
        <f t="shared" si="14"/>
        <v>919</v>
      </c>
      <c r="C923" s="30">
        <v>14402</v>
      </c>
      <c r="D923" s="29" t="s">
        <v>1105</v>
      </c>
      <c r="E923" s="29" t="s">
        <v>991</v>
      </c>
      <c r="F923" s="27">
        <v>36.479999999999997</v>
      </c>
    </row>
    <row r="924" spans="2:6" ht="13.8" thickBot="1">
      <c r="B924" s="184">
        <f t="shared" si="14"/>
        <v>920</v>
      </c>
      <c r="C924" s="30">
        <v>14403</v>
      </c>
      <c r="D924" s="29" t="s">
        <v>1106</v>
      </c>
      <c r="E924" s="29" t="s">
        <v>991</v>
      </c>
      <c r="F924" s="27">
        <v>61.44</v>
      </c>
    </row>
    <row r="925" spans="2:6" ht="13.8" thickBot="1">
      <c r="B925" s="184">
        <f t="shared" si="14"/>
        <v>921</v>
      </c>
      <c r="C925" s="133" t="s">
        <v>1107</v>
      </c>
      <c r="D925" s="137"/>
      <c r="E925" s="137"/>
      <c r="F925" s="132"/>
    </row>
    <row r="926" spans="2:6">
      <c r="B926" s="184">
        <f t="shared" si="14"/>
        <v>922</v>
      </c>
      <c r="C926" s="30">
        <v>14601</v>
      </c>
      <c r="D926" s="29" t="s">
        <v>1108</v>
      </c>
      <c r="E926" s="29" t="s">
        <v>1109</v>
      </c>
      <c r="F926" s="27">
        <v>80.489999999999995</v>
      </c>
    </row>
    <row r="927" spans="2:6">
      <c r="B927" s="184">
        <f t="shared" si="14"/>
        <v>923</v>
      </c>
      <c r="C927" s="30">
        <v>14602</v>
      </c>
      <c r="D927" s="29" t="s">
        <v>1475</v>
      </c>
      <c r="E927" s="29" t="s">
        <v>1109</v>
      </c>
      <c r="F927" s="27">
        <v>73.180000000000007</v>
      </c>
    </row>
    <row r="928" spans="2:6">
      <c r="B928" s="184">
        <f t="shared" si="14"/>
        <v>924</v>
      </c>
      <c r="C928" s="30">
        <v>14603</v>
      </c>
      <c r="D928" s="31" t="s">
        <v>1476</v>
      </c>
      <c r="E928" s="29" t="s">
        <v>1109</v>
      </c>
      <c r="F928" s="27">
        <v>50.12</v>
      </c>
    </row>
    <row r="929" spans="2:11">
      <c r="B929" s="184">
        <f t="shared" si="14"/>
        <v>925</v>
      </c>
      <c r="C929" s="30">
        <v>14604</v>
      </c>
      <c r="D929" s="31" t="s">
        <v>1477</v>
      </c>
      <c r="E929" s="29" t="s">
        <v>1109</v>
      </c>
      <c r="F929" s="27">
        <v>74</v>
      </c>
    </row>
    <row r="930" spans="2:11">
      <c r="B930" s="184">
        <f t="shared" si="14"/>
        <v>926</v>
      </c>
      <c r="C930" s="30">
        <v>14605</v>
      </c>
      <c r="D930" s="31" t="s">
        <v>1478</v>
      </c>
      <c r="E930" s="29" t="s">
        <v>1109</v>
      </c>
      <c r="F930" s="27">
        <v>68.25</v>
      </c>
    </row>
    <row r="931" spans="2:11">
      <c r="B931" s="184">
        <f t="shared" si="14"/>
        <v>927</v>
      </c>
      <c r="C931" s="30">
        <v>14606</v>
      </c>
      <c r="D931" s="31" t="s">
        <v>1479</v>
      </c>
      <c r="E931" s="29" t="s">
        <v>1109</v>
      </c>
      <c r="F931" s="27">
        <v>70</v>
      </c>
    </row>
    <row r="932" spans="2:11">
      <c r="B932" s="184">
        <f t="shared" si="14"/>
        <v>928</v>
      </c>
      <c r="C932" s="30">
        <v>14607</v>
      </c>
      <c r="D932" s="31" t="s">
        <v>1622</v>
      </c>
      <c r="E932" s="29" t="s">
        <v>1109</v>
      </c>
      <c r="F932" s="27">
        <v>65</v>
      </c>
    </row>
    <row r="933" spans="2:11">
      <c r="B933" s="184">
        <f t="shared" si="14"/>
        <v>929</v>
      </c>
      <c r="C933" s="30">
        <v>14608</v>
      </c>
      <c r="D933" s="464" t="s">
        <v>1797</v>
      </c>
      <c r="E933" s="464" t="s">
        <v>1109</v>
      </c>
      <c r="F933" s="465">
        <v>77.260000000000005</v>
      </c>
      <c r="G933" s="29" t="s">
        <v>228</v>
      </c>
    </row>
    <row r="934" spans="2:11">
      <c r="B934" s="184">
        <f t="shared" si="14"/>
        <v>930</v>
      </c>
      <c r="C934" s="30">
        <v>14609</v>
      </c>
      <c r="D934" s="29" t="s">
        <v>1675</v>
      </c>
      <c r="E934" s="29" t="s">
        <v>1109</v>
      </c>
      <c r="F934" s="27">
        <v>140</v>
      </c>
      <c r="G934" s="29" t="s">
        <v>228</v>
      </c>
    </row>
    <row r="935" spans="2:11">
      <c r="B935" s="184">
        <f t="shared" si="14"/>
        <v>931</v>
      </c>
      <c r="C935" s="30">
        <v>14610</v>
      </c>
      <c r="D935" s="31" t="s">
        <v>420</v>
      </c>
      <c r="E935" s="29" t="s">
        <v>1109</v>
      </c>
      <c r="F935" s="27">
        <v>87</v>
      </c>
    </row>
    <row r="936" spans="2:11">
      <c r="B936" s="184">
        <f t="shared" si="14"/>
        <v>932</v>
      </c>
      <c r="C936" s="30">
        <v>14611</v>
      </c>
      <c r="D936" s="31" t="s">
        <v>421</v>
      </c>
      <c r="E936" s="29" t="s">
        <v>1109</v>
      </c>
      <c r="F936" s="27">
        <v>194.31</v>
      </c>
    </row>
    <row r="937" spans="2:11">
      <c r="B937" s="184">
        <f t="shared" si="14"/>
        <v>933</v>
      </c>
      <c r="C937" s="30">
        <v>14612</v>
      </c>
      <c r="D937" s="31" t="s">
        <v>422</v>
      </c>
      <c r="E937" s="29" t="s">
        <v>1109</v>
      </c>
      <c r="F937" s="27">
        <v>213.75</v>
      </c>
    </row>
    <row r="938" spans="2:11">
      <c r="B938" s="184">
        <f t="shared" si="14"/>
        <v>934</v>
      </c>
      <c r="C938" s="30">
        <v>14614</v>
      </c>
      <c r="D938" s="31" t="s">
        <v>1284</v>
      </c>
      <c r="E938" s="29" t="s">
        <v>1109</v>
      </c>
      <c r="F938" s="27">
        <v>45</v>
      </c>
    </row>
    <row r="939" spans="2:11">
      <c r="B939" s="184">
        <f t="shared" si="14"/>
        <v>935</v>
      </c>
      <c r="C939" s="30">
        <v>14615</v>
      </c>
      <c r="D939" s="31" t="s">
        <v>1285</v>
      </c>
      <c r="E939" s="29" t="s">
        <v>1109</v>
      </c>
      <c r="F939" s="27">
        <v>50</v>
      </c>
    </row>
    <row r="940" spans="2:11">
      <c r="B940" s="184">
        <f t="shared" si="14"/>
        <v>936</v>
      </c>
      <c r="C940" s="30">
        <v>14616</v>
      </c>
      <c r="D940" s="31" t="s">
        <v>1286</v>
      </c>
      <c r="E940" s="29" t="s">
        <v>1109</v>
      </c>
      <c r="F940" s="27">
        <v>55.25</v>
      </c>
    </row>
    <row r="941" spans="2:11">
      <c r="B941" s="184">
        <f t="shared" si="14"/>
        <v>937</v>
      </c>
      <c r="C941" s="30">
        <v>14618</v>
      </c>
      <c r="D941" s="31" t="s">
        <v>390</v>
      </c>
      <c r="E941" s="29" t="s">
        <v>1109</v>
      </c>
      <c r="F941" s="27">
        <v>45.98</v>
      </c>
    </row>
    <row r="942" spans="2:11">
      <c r="B942" s="184">
        <f t="shared" si="14"/>
        <v>938</v>
      </c>
      <c r="C942" s="30">
        <v>14620</v>
      </c>
      <c r="D942" s="29" t="s">
        <v>225</v>
      </c>
      <c r="E942" s="29" t="s">
        <v>1109</v>
      </c>
      <c r="F942" s="27">
        <v>49.94</v>
      </c>
      <c r="G942" s="29" t="s">
        <v>228</v>
      </c>
      <c r="K942" t="s">
        <v>1697</v>
      </c>
    </row>
    <row r="943" spans="2:11">
      <c r="B943" s="184">
        <f t="shared" si="14"/>
        <v>939</v>
      </c>
      <c r="C943" s="30">
        <v>14622</v>
      </c>
      <c r="D943" s="464" t="s">
        <v>1796</v>
      </c>
      <c r="E943" s="464" t="s">
        <v>1109</v>
      </c>
      <c r="F943" s="465">
        <v>45.4</v>
      </c>
      <c r="G943" s="464" t="s">
        <v>228</v>
      </c>
    </row>
    <row r="944" spans="2:11">
      <c r="B944" s="184">
        <f t="shared" si="14"/>
        <v>940</v>
      </c>
      <c r="C944" s="30">
        <v>14623</v>
      </c>
      <c r="D944" s="29" t="s">
        <v>226</v>
      </c>
      <c r="E944" s="29" t="s">
        <v>1109</v>
      </c>
      <c r="F944" s="27">
        <v>41.27</v>
      </c>
      <c r="G944" s="29" t="s">
        <v>228</v>
      </c>
    </row>
    <row r="945" spans="2:7">
      <c r="B945" s="184">
        <f t="shared" si="14"/>
        <v>941</v>
      </c>
      <c r="C945" s="30">
        <v>14625</v>
      </c>
      <c r="D945" s="31" t="s">
        <v>391</v>
      </c>
      <c r="E945" s="29" t="s">
        <v>1109</v>
      </c>
      <c r="F945" s="27">
        <v>42.12</v>
      </c>
    </row>
    <row r="946" spans="2:7">
      <c r="B946" s="184">
        <f t="shared" si="14"/>
        <v>942</v>
      </c>
      <c r="C946" s="30">
        <v>14626</v>
      </c>
      <c r="D946" s="31" t="s">
        <v>392</v>
      </c>
      <c r="E946" s="29" t="s">
        <v>1109</v>
      </c>
      <c r="F946" s="27">
        <v>36.479999999999997</v>
      </c>
    </row>
    <row r="947" spans="2:7">
      <c r="B947" s="184">
        <f t="shared" si="14"/>
        <v>943</v>
      </c>
      <c r="C947" s="30">
        <v>14627</v>
      </c>
      <c r="D947" s="31" t="s">
        <v>393</v>
      </c>
      <c r="E947" s="29" t="s">
        <v>1109</v>
      </c>
      <c r="F947" s="27">
        <v>39.450000000000003</v>
      </c>
    </row>
    <row r="948" spans="2:7">
      <c r="B948" s="184">
        <f t="shared" si="14"/>
        <v>944</v>
      </c>
      <c r="C948" s="30">
        <v>14628</v>
      </c>
      <c r="D948" s="31" t="s">
        <v>394</v>
      </c>
      <c r="E948" s="29" t="s">
        <v>1109</v>
      </c>
      <c r="F948" s="27">
        <v>29.12</v>
      </c>
    </row>
    <row r="949" spans="2:7">
      <c r="B949" s="184">
        <f t="shared" si="14"/>
        <v>945</v>
      </c>
      <c r="C949" s="30">
        <v>14629</v>
      </c>
      <c r="D949" s="31" t="s">
        <v>1586</v>
      </c>
      <c r="E949" s="29" t="s">
        <v>1109</v>
      </c>
      <c r="F949" s="27">
        <v>42.65</v>
      </c>
    </row>
    <row r="950" spans="2:7">
      <c r="B950" s="184">
        <f t="shared" si="14"/>
        <v>946</v>
      </c>
      <c r="C950" s="30">
        <v>14630</v>
      </c>
      <c r="D950" s="31" t="s">
        <v>1587</v>
      </c>
      <c r="E950" s="29" t="s">
        <v>1109</v>
      </c>
      <c r="F950" s="27">
        <v>36.58</v>
      </c>
    </row>
    <row r="951" spans="2:7">
      <c r="B951" s="184">
        <f t="shared" si="14"/>
        <v>947</v>
      </c>
      <c r="C951" s="30">
        <v>14631</v>
      </c>
      <c r="D951" s="31" t="s">
        <v>1588</v>
      </c>
      <c r="E951" s="29" t="s">
        <v>1109</v>
      </c>
      <c r="F951" s="27">
        <v>65</v>
      </c>
    </row>
    <row r="952" spans="2:7">
      <c r="B952" s="184">
        <f t="shared" si="14"/>
        <v>948</v>
      </c>
      <c r="C952" s="30">
        <v>14632</v>
      </c>
      <c r="D952" s="31" t="s">
        <v>1589</v>
      </c>
      <c r="E952" s="29" t="s">
        <v>1109</v>
      </c>
      <c r="F952" s="27">
        <v>49</v>
      </c>
    </row>
    <row r="953" spans="2:7">
      <c r="B953" s="184">
        <f t="shared" si="14"/>
        <v>949</v>
      </c>
      <c r="C953" s="30">
        <v>14633</v>
      </c>
      <c r="D953" s="31" t="s">
        <v>1590</v>
      </c>
      <c r="E953" s="29" t="s">
        <v>1109</v>
      </c>
      <c r="F953" s="27">
        <v>54</v>
      </c>
    </row>
    <row r="954" spans="2:7">
      <c r="B954" s="184">
        <f t="shared" si="14"/>
        <v>950</v>
      </c>
      <c r="C954" s="30">
        <v>14634</v>
      </c>
      <c r="D954" s="31" t="s">
        <v>1591</v>
      </c>
      <c r="E954" s="29" t="s">
        <v>1109</v>
      </c>
      <c r="F954" s="27">
        <v>40</v>
      </c>
    </row>
    <row r="955" spans="2:7">
      <c r="B955" s="184">
        <f t="shared" si="14"/>
        <v>951</v>
      </c>
      <c r="C955" s="30">
        <v>14635</v>
      </c>
      <c r="D955" s="31" t="s">
        <v>1592</v>
      </c>
      <c r="E955" s="29" t="s">
        <v>1109</v>
      </c>
      <c r="F955" s="27">
        <v>38</v>
      </c>
    </row>
    <row r="956" spans="2:7">
      <c r="B956" s="184">
        <f t="shared" si="14"/>
        <v>952</v>
      </c>
      <c r="C956" s="30">
        <v>14636</v>
      </c>
      <c r="D956" s="31" t="s">
        <v>1593</v>
      </c>
      <c r="E956" s="29" t="s">
        <v>1109</v>
      </c>
      <c r="F956" s="55">
        <v>31</v>
      </c>
    </row>
    <row r="957" spans="2:7">
      <c r="B957" s="184">
        <f t="shared" si="14"/>
        <v>953</v>
      </c>
      <c r="C957" s="30">
        <v>14637</v>
      </c>
      <c r="D957" s="31" t="s">
        <v>227</v>
      </c>
      <c r="E957" s="29" t="s">
        <v>1109</v>
      </c>
      <c r="F957" s="55">
        <v>30.45</v>
      </c>
      <c r="G957" s="29" t="s">
        <v>229</v>
      </c>
    </row>
    <row r="958" spans="2:7">
      <c r="B958" s="184">
        <f t="shared" si="14"/>
        <v>954</v>
      </c>
      <c r="C958" s="30">
        <v>14638</v>
      </c>
      <c r="D958" s="31" t="s">
        <v>1594</v>
      </c>
      <c r="E958" s="29" t="s">
        <v>1109</v>
      </c>
      <c r="F958" s="55">
        <v>54.23</v>
      </c>
      <c r="G958" s="4"/>
    </row>
    <row r="959" spans="2:7">
      <c r="B959" s="184">
        <f t="shared" si="14"/>
        <v>955</v>
      </c>
      <c r="C959" s="30">
        <v>14639</v>
      </c>
      <c r="D959" s="31" t="s">
        <v>1595</v>
      </c>
      <c r="E959" s="29" t="s">
        <v>1109</v>
      </c>
      <c r="F959" s="55">
        <v>45.12</v>
      </c>
      <c r="G959" s="4"/>
    </row>
    <row r="960" spans="2:7">
      <c r="B960" s="184">
        <f t="shared" si="14"/>
        <v>956</v>
      </c>
      <c r="C960" s="30">
        <v>14640</v>
      </c>
      <c r="D960" s="464" t="s">
        <v>1755</v>
      </c>
      <c r="E960" s="464" t="s">
        <v>1109</v>
      </c>
      <c r="F960" s="462">
        <v>70</v>
      </c>
      <c r="G960" s="4"/>
    </row>
    <row r="961" spans="2:7">
      <c r="B961" s="184">
        <f t="shared" si="14"/>
        <v>957</v>
      </c>
      <c r="C961" s="30">
        <v>14641</v>
      </c>
      <c r="D961" s="29" t="s">
        <v>1756</v>
      </c>
      <c r="E961" s="29" t="s">
        <v>1109</v>
      </c>
      <c r="F961" s="55">
        <v>102</v>
      </c>
      <c r="G961" s="4"/>
    </row>
    <row r="962" spans="2:7">
      <c r="B962" s="184">
        <f t="shared" si="14"/>
        <v>958</v>
      </c>
      <c r="C962" s="30">
        <v>14642</v>
      </c>
      <c r="D962" s="29" t="s">
        <v>1468</v>
      </c>
      <c r="E962" s="29" t="s">
        <v>59</v>
      </c>
      <c r="F962" s="55">
        <v>16.59</v>
      </c>
      <c r="G962" s="4"/>
    </row>
    <row r="963" spans="2:7">
      <c r="B963" s="184">
        <f t="shared" si="14"/>
        <v>959</v>
      </c>
      <c r="C963" s="30">
        <v>14643</v>
      </c>
      <c r="D963" s="29" t="s">
        <v>1469</v>
      </c>
      <c r="E963" s="29" t="s">
        <v>59</v>
      </c>
      <c r="F963" s="55">
        <v>10.29</v>
      </c>
      <c r="G963" s="4"/>
    </row>
    <row r="964" spans="2:7">
      <c r="B964" s="184">
        <f t="shared" si="14"/>
        <v>960</v>
      </c>
      <c r="C964" s="30">
        <v>14687</v>
      </c>
      <c r="D964" s="31" t="s">
        <v>1470</v>
      </c>
      <c r="E964" s="29" t="s">
        <v>59</v>
      </c>
      <c r="F964" s="55">
        <v>1025</v>
      </c>
      <c r="G964" s="4"/>
    </row>
    <row r="965" spans="2:7">
      <c r="B965" s="184">
        <f t="shared" si="14"/>
        <v>961</v>
      </c>
      <c r="C965" s="30">
        <v>14688</v>
      </c>
      <c r="D965" s="31" t="s">
        <v>1471</v>
      </c>
      <c r="E965" s="29" t="s">
        <v>59</v>
      </c>
      <c r="F965" s="55">
        <v>1154</v>
      </c>
      <c r="G965" s="4"/>
    </row>
    <row r="966" spans="2:7">
      <c r="B966" s="184">
        <f t="shared" si="14"/>
        <v>962</v>
      </c>
      <c r="C966" s="30">
        <v>14689</v>
      </c>
      <c r="D966" s="31" t="s">
        <v>77</v>
      </c>
      <c r="E966" s="29" t="s">
        <v>59</v>
      </c>
      <c r="F966" s="55">
        <v>1241</v>
      </c>
      <c r="G966" s="4"/>
    </row>
    <row r="967" spans="2:7">
      <c r="B967" s="184">
        <f t="shared" si="14"/>
        <v>963</v>
      </c>
      <c r="C967" s="30">
        <v>14690</v>
      </c>
      <c r="D967" s="31" t="s">
        <v>78</v>
      </c>
      <c r="E967" s="29" t="s">
        <v>59</v>
      </c>
      <c r="F967" s="55">
        <v>1100</v>
      </c>
      <c r="G967" s="4"/>
    </row>
    <row r="968" spans="2:7">
      <c r="B968" s="184">
        <f t="shared" ref="B968:B1031" si="15">B967+1</f>
        <v>964</v>
      </c>
      <c r="C968" s="30">
        <v>14691</v>
      </c>
      <c r="D968" s="31" t="s">
        <v>79</v>
      </c>
      <c r="E968" s="29" t="s">
        <v>59</v>
      </c>
      <c r="F968" s="55">
        <v>987</v>
      </c>
      <c r="G968" s="4"/>
    </row>
    <row r="969" spans="2:7">
      <c r="B969" s="184">
        <f t="shared" si="15"/>
        <v>965</v>
      </c>
      <c r="C969" s="30">
        <v>14692</v>
      </c>
      <c r="D969" s="31" t="s">
        <v>80</v>
      </c>
      <c r="E969" s="29" t="s">
        <v>59</v>
      </c>
      <c r="F969" s="55">
        <v>879</v>
      </c>
      <c r="G969" s="4"/>
    </row>
    <row r="970" spans="2:7">
      <c r="B970" s="184">
        <f t="shared" si="15"/>
        <v>966</v>
      </c>
      <c r="C970" s="30">
        <v>14693</v>
      </c>
      <c r="D970" s="31" t="s">
        <v>81</v>
      </c>
      <c r="E970" s="29" t="s">
        <v>59</v>
      </c>
      <c r="F970" s="55">
        <v>914</v>
      </c>
      <c r="G970" s="4"/>
    </row>
    <row r="971" spans="2:7">
      <c r="B971" s="184">
        <f t="shared" si="15"/>
        <v>967</v>
      </c>
      <c r="C971" s="30">
        <v>14694</v>
      </c>
      <c r="D971" s="31" t="s">
        <v>82</v>
      </c>
      <c r="E971" s="29" t="s">
        <v>59</v>
      </c>
      <c r="F971" s="55">
        <v>954</v>
      </c>
      <c r="G971" s="4"/>
    </row>
    <row r="972" spans="2:7">
      <c r="B972" s="184">
        <f t="shared" si="15"/>
        <v>968</v>
      </c>
      <c r="C972" s="30">
        <v>14695</v>
      </c>
      <c r="D972" s="31" t="s">
        <v>83</v>
      </c>
      <c r="E972" s="29" t="s">
        <v>59</v>
      </c>
      <c r="F972" s="55">
        <v>750</v>
      </c>
      <c r="G972" s="4"/>
    </row>
    <row r="973" spans="2:7">
      <c r="B973" s="184">
        <f t="shared" si="15"/>
        <v>969</v>
      </c>
      <c r="C973" s="30">
        <v>14696</v>
      </c>
      <c r="D973" s="31" t="s">
        <v>84</v>
      </c>
      <c r="E973" s="29" t="s">
        <v>59</v>
      </c>
      <c r="F973" s="55">
        <v>714</v>
      </c>
      <c r="G973" s="4"/>
    </row>
    <row r="974" spans="2:7">
      <c r="B974" s="184">
        <f t="shared" si="15"/>
        <v>970</v>
      </c>
      <c r="C974" s="30">
        <v>14697</v>
      </c>
      <c r="D974" s="31" t="s">
        <v>85</v>
      </c>
      <c r="E974" s="29" t="s">
        <v>59</v>
      </c>
      <c r="F974" s="55">
        <v>687</v>
      </c>
      <c r="G974" s="4"/>
    </row>
    <row r="975" spans="2:7">
      <c r="B975" s="184">
        <f t="shared" si="15"/>
        <v>971</v>
      </c>
      <c r="C975" s="30">
        <v>14698</v>
      </c>
      <c r="D975" s="31" t="s">
        <v>1227</v>
      </c>
      <c r="E975" s="29" t="s">
        <v>59</v>
      </c>
      <c r="F975" s="55">
        <v>610</v>
      </c>
      <c r="G975" s="4"/>
    </row>
    <row r="976" spans="2:7">
      <c r="B976" s="184">
        <f t="shared" si="15"/>
        <v>972</v>
      </c>
      <c r="C976" s="30">
        <v>14644</v>
      </c>
      <c r="D976" s="29" t="s">
        <v>1228</v>
      </c>
      <c r="E976" s="29" t="s">
        <v>1094</v>
      </c>
      <c r="F976" s="55">
        <v>8.48</v>
      </c>
      <c r="G976" s="4"/>
    </row>
    <row r="977" spans="2:7">
      <c r="B977" s="184">
        <f t="shared" si="15"/>
        <v>973</v>
      </c>
      <c r="C977" s="30">
        <v>14645</v>
      </c>
      <c r="D977" s="29" t="s">
        <v>1229</v>
      </c>
      <c r="E977" s="29" t="s">
        <v>1094</v>
      </c>
      <c r="F977" s="55">
        <v>12.07</v>
      </c>
      <c r="G977" s="4"/>
    </row>
    <row r="978" spans="2:7">
      <c r="B978" s="184">
        <f t="shared" si="15"/>
        <v>974</v>
      </c>
      <c r="C978" s="30">
        <v>14646</v>
      </c>
      <c r="D978" s="477" t="s">
        <v>1230</v>
      </c>
      <c r="E978" s="464" t="s">
        <v>1094</v>
      </c>
      <c r="F978" s="462">
        <v>10</v>
      </c>
      <c r="G978" s="4"/>
    </row>
    <row r="979" spans="2:7">
      <c r="B979" s="184">
        <f t="shared" si="15"/>
        <v>975</v>
      </c>
      <c r="C979" s="30">
        <v>14647</v>
      </c>
      <c r="D979" s="31" t="s">
        <v>1231</v>
      </c>
      <c r="E979" s="29" t="s">
        <v>1094</v>
      </c>
      <c r="F979" s="55">
        <v>10.52</v>
      </c>
      <c r="G979" s="4"/>
    </row>
    <row r="980" spans="2:7">
      <c r="B980" s="184">
        <f t="shared" si="15"/>
        <v>976</v>
      </c>
      <c r="C980" s="30">
        <v>14648</v>
      </c>
      <c r="D980" s="31" t="s">
        <v>1232</v>
      </c>
      <c r="E980" s="29" t="s">
        <v>1094</v>
      </c>
      <c r="F980" s="55">
        <v>10.52</v>
      </c>
      <c r="G980" s="4"/>
    </row>
    <row r="981" spans="2:7">
      <c r="B981" s="184">
        <f t="shared" si="15"/>
        <v>977</v>
      </c>
      <c r="C981" s="30">
        <v>14649</v>
      </c>
      <c r="D981" s="31" t="s">
        <v>1233</v>
      </c>
      <c r="E981" s="29" t="s">
        <v>1094</v>
      </c>
      <c r="F981" s="55">
        <v>10.52</v>
      </c>
      <c r="G981" s="4"/>
    </row>
    <row r="982" spans="2:7">
      <c r="B982" s="184">
        <f t="shared" si="15"/>
        <v>978</v>
      </c>
      <c r="C982" s="30">
        <v>14650</v>
      </c>
      <c r="D982" s="29" t="s">
        <v>1249</v>
      </c>
      <c r="E982" s="29" t="s">
        <v>59</v>
      </c>
      <c r="F982" s="55">
        <v>3.92</v>
      </c>
      <c r="G982" s="4"/>
    </row>
    <row r="983" spans="2:7">
      <c r="B983" s="184">
        <f t="shared" si="15"/>
        <v>979</v>
      </c>
      <c r="C983" s="494">
        <v>14651</v>
      </c>
      <c r="D983" s="489" t="s">
        <v>1655</v>
      </c>
      <c r="E983" s="489" t="s">
        <v>732</v>
      </c>
      <c r="F983" s="497">
        <v>9.61</v>
      </c>
      <c r="G983" s="4"/>
    </row>
    <row r="984" spans="2:7">
      <c r="B984" s="184">
        <f t="shared" si="15"/>
        <v>980</v>
      </c>
      <c r="C984" s="30">
        <v>14652</v>
      </c>
      <c r="D984" s="464" t="s">
        <v>654</v>
      </c>
      <c r="E984" s="464" t="s">
        <v>59</v>
      </c>
      <c r="F984" s="462">
        <v>15.99</v>
      </c>
      <c r="G984" s="4"/>
    </row>
    <row r="985" spans="2:7">
      <c r="B985" s="184">
        <f t="shared" si="15"/>
        <v>981</v>
      </c>
      <c r="C985" s="30">
        <v>14653</v>
      </c>
      <c r="D985" s="464" t="s">
        <v>655</v>
      </c>
      <c r="E985" s="464" t="s">
        <v>59</v>
      </c>
      <c r="F985" s="462">
        <v>18</v>
      </c>
      <c r="G985" s="4"/>
    </row>
    <row r="986" spans="2:7">
      <c r="B986" s="184">
        <f t="shared" si="15"/>
        <v>982</v>
      </c>
      <c r="C986" s="30">
        <v>14654</v>
      </c>
      <c r="D986" s="29" t="s">
        <v>656</v>
      </c>
      <c r="E986" s="29" t="s">
        <v>59</v>
      </c>
      <c r="F986" s="55">
        <v>3.54</v>
      </c>
      <c r="G986" s="4"/>
    </row>
    <row r="987" spans="2:7">
      <c r="B987" s="184">
        <f t="shared" si="15"/>
        <v>983</v>
      </c>
      <c r="C987" s="30">
        <v>14655</v>
      </c>
      <c r="D987" s="29" t="s">
        <v>657</v>
      </c>
      <c r="E987" s="29" t="s">
        <v>59</v>
      </c>
      <c r="F987" s="55">
        <v>3.54</v>
      </c>
      <c r="G987" s="4"/>
    </row>
    <row r="988" spans="2:7">
      <c r="B988" s="184">
        <f t="shared" si="15"/>
        <v>984</v>
      </c>
      <c r="C988" s="30">
        <v>14656</v>
      </c>
      <c r="D988" s="29" t="s">
        <v>658</v>
      </c>
      <c r="E988" s="29" t="s">
        <v>59</v>
      </c>
      <c r="F988" s="55">
        <v>3.9</v>
      </c>
      <c r="G988" s="4"/>
    </row>
    <row r="989" spans="2:7">
      <c r="B989" s="184">
        <f t="shared" si="15"/>
        <v>985</v>
      </c>
      <c r="C989" s="30">
        <v>14657</v>
      </c>
      <c r="D989" s="29" t="s">
        <v>659</v>
      </c>
      <c r="E989" s="29" t="s">
        <v>59</v>
      </c>
      <c r="F989" s="55">
        <v>3.9</v>
      </c>
      <c r="G989" s="4"/>
    </row>
    <row r="990" spans="2:7">
      <c r="B990" s="184">
        <f t="shared" si="15"/>
        <v>986</v>
      </c>
      <c r="C990" s="30">
        <v>14658</v>
      </c>
      <c r="D990" s="464" t="s">
        <v>1683</v>
      </c>
      <c r="E990" s="464" t="s">
        <v>59</v>
      </c>
      <c r="F990" s="462">
        <v>16.8</v>
      </c>
      <c r="G990" s="4"/>
    </row>
    <row r="991" spans="2:7">
      <c r="B991" s="184">
        <f t="shared" si="15"/>
        <v>987</v>
      </c>
      <c r="C991" s="30">
        <v>14659</v>
      </c>
      <c r="D991" s="29" t="s">
        <v>660</v>
      </c>
      <c r="E991" s="29" t="s">
        <v>59</v>
      </c>
      <c r="F991" s="55">
        <v>3.54</v>
      </c>
      <c r="G991" s="4"/>
    </row>
    <row r="992" spans="2:7">
      <c r="B992" s="184">
        <f t="shared" si="15"/>
        <v>988</v>
      </c>
      <c r="C992" s="30">
        <v>14660</v>
      </c>
      <c r="D992" s="464" t="s">
        <v>1669</v>
      </c>
      <c r="E992" s="464" t="s">
        <v>59</v>
      </c>
      <c r="F992" s="462">
        <v>12.8</v>
      </c>
      <c r="G992" s="4"/>
    </row>
    <row r="993" spans="2:7">
      <c r="B993" s="184">
        <f t="shared" si="15"/>
        <v>989</v>
      </c>
      <c r="C993" s="494">
        <v>14661</v>
      </c>
      <c r="D993" s="489" t="s">
        <v>1732</v>
      </c>
      <c r="E993" s="489" t="s">
        <v>59</v>
      </c>
      <c r="F993" s="497">
        <v>89</v>
      </c>
      <c r="G993" s="4"/>
    </row>
    <row r="994" spans="2:7">
      <c r="B994" s="184">
        <f t="shared" si="15"/>
        <v>990</v>
      </c>
      <c r="C994" s="30">
        <v>14662</v>
      </c>
      <c r="D994" s="29" t="s">
        <v>661</v>
      </c>
      <c r="E994" s="29" t="s">
        <v>59</v>
      </c>
      <c r="F994" s="55">
        <v>56.25</v>
      </c>
      <c r="G994" s="4"/>
    </row>
    <row r="995" spans="2:7">
      <c r="B995" s="184">
        <f t="shared" si="15"/>
        <v>991</v>
      </c>
      <c r="C995" s="30">
        <v>14664</v>
      </c>
      <c r="D995" s="29" t="s">
        <v>662</v>
      </c>
      <c r="E995" s="29" t="s">
        <v>59</v>
      </c>
      <c r="F995" s="55">
        <v>85.24</v>
      </c>
      <c r="G995" s="4"/>
    </row>
    <row r="996" spans="2:7">
      <c r="B996" s="184">
        <f t="shared" si="15"/>
        <v>992</v>
      </c>
      <c r="C996" s="30">
        <v>14666</v>
      </c>
      <c r="D996" s="29" t="s">
        <v>663</v>
      </c>
      <c r="E996" s="29" t="s">
        <v>59</v>
      </c>
      <c r="F996" s="55">
        <v>38.65</v>
      </c>
      <c r="G996" s="4"/>
    </row>
    <row r="997" spans="2:7">
      <c r="B997" s="184">
        <f t="shared" si="15"/>
        <v>993</v>
      </c>
      <c r="C997" s="30">
        <v>14667</v>
      </c>
      <c r="D997" s="29" t="s">
        <v>664</v>
      </c>
      <c r="E997" s="29" t="s">
        <v>59</v>
      </c>
      <c r="F997" s="55">
        <v>46.16</v>
      </c>
      <c r="G997" s="4"/>
    </row>
    <row r="998" spans="2:7">
      <c r="B998" s="184">
        <f t="shared" si="15"/>
        <v>994</v>
      </c>
      <c r="C998" s="30">
        <v>14668</v>
      </c>
      <c r="D998" s="29" t="s">
        <v>552</v>
      </c>
      <c r="E998" s="29" t="s">
        <v>59</v>
      </c>
      <c r="F998" s="55">
        <v>58.29</v>
      </c>
      <c r="G998" s="4"/>
    </row>
    <row r="999" spans="2:7">
      <c r="B999" s="184">
        <f t="shared" si="15"/>
        <v>995</v>
      </c>
      <c r="C999" s="30">
        <v>14669</v>
      </c>
      <c r="D999" s="29" t="s">
        <v>553</v>
      </c>
      <c r="E999" s="29" t="s">
        <v>59</v>
      </c>
      <c r="F999" s="55">
        <v>12.911960000000001</v>
      </c>
      <c r="G999" s="4"/>
    </row>
    <row r="1000" spans="2:7">
      <c r="B1000" s="184">
        <f t="shared" si="15"/>
        <v>996</v>
      </c>
      <c r="C1000" s="30">
        <v>14670</v>
      </c>
      <c r="D1000" s="31" t="s">
        <v>554</v>
      </c>
      <c r="E1000" s="29" t="s">
        <v>59</v>
      </c>
      <c r="F1000" s="55">
        <v>16.440951999999999</v>
      </c>
      <c r="G1000" s="4"/>
    </row>
    <row r="1001" spans="2:7">
      <c r="B1001" s="184">
        <f t="shared" si="15"/>
        <v>997</v>
      </c>
      <c r="C1001" s="30">
        <v>14671</v>
      </c>
      <c r="D1001" s="29" t="s">
        <v>555</v>
      </c>
      <c r="E1001" s="29" t="s">
        <v>59</v>
      </c>
      <c r="F1001" s="55">
        <v>57.21</v>
      </c>
      <c r="G1001" s="4"/>
    </row>
    <row r="1002" spans="2:7">
      <c r="B1002" s="184">
        <f t="shared" si="15"/>
        <v>998</v>
      </c>
      <c r="C1002" s="30">
        <v>14672</v>
      </c>
      <c r="D1002" s="29" t="s">
        <v>556</v>
      </c>
      <c r="E1002" s="29" t="s">
        <v>59</v>
      </c>
      <c r="F1002" s="55">
        <v>14.1388</v>
      </c>
      <c r="G1002" s="4"/>
    </row>
    <row r="1003" spans="2:7">
      <c r="B1003" s="184">
        <f t="shared" si="15"/>
        <v>999</v>
      </c>
      <c r="C1003" s="30">
        <v>14673</v>
      </c>
      <c r="D1003" s="29" t="s">
        <v>557</v>
      </c>
      <c r="E1003" s="29" t="s">
        <v>59</v>
      </c>
      <c r="F1003" s="55">
        <v>42.89</v>
      </c>
      <c r="G1003" s="4"/>
    </row>
    <row r="1004" spans="2:7">
      <c r="B1004" s="184">
        <f t="shared" si="15"/>
        <v>1000</v>
      </c>
      <c r="C1004" s="30">
        <v>14674</v>
      </c>
      <c r="D1004" s="29" t="s">
        <v>558</v>
      </c>
      <c r="E1004" s="29" t="s">
        <v>59</v>
      </c>
      <c r="F1004" s="55">
        <v>11.08</v>
      </c>
      <c r="G1004" s="4"/>
    </row>
    <row r="1005" spans="2:7">
      <c r="B1005" s="184">
        <f t="shared" si="15"/>
        <v>1001</v>
      </c>
      <c r="C1005" s="30">
        <v>14675</v>
      </c>
      <c r="D1005" s="29" t="s">
        <v>559</v>
      </c>
      <c r="E1005" s="29" t="s">
        <v>59</v>
      </c>
      <c r="F1005" s="55">
        <v>5.0999999999999996</v>
      </c>
      <c r="G1005" s="4"/>
    </row>
    <row r="1006" spans="2:7">
      <c r="B1006" s="184">
        <f t="shared" si="15"/>
        <v>1002</v>
      </c>
      <c r="C1006" s="30">
        <v>14676</v>
      </c>
      <c r="D1006" s="29" t="s">
        <v>560</v>
      </c>
      <c r="E1006" s="29" t="s">
        <v>59</v>
      </c>
      <c r="F1006" s="55">
        <v>2.0699999999999998</v>
      </c>
      <c r="G1006" s="4"/>
    </row>
    <row r="1007" spans="2:7">
      <c r="B1007" s="184">
        <f t="shared" si="15"/>
        <v>1003</v>
      </c>
      <c r="C1007" s="30">
        <v>14677</v>
      </c>
      <c r="D1007" s="29" t="s">
        <v>152</v>
      </c>
      <c r="E1007" s="29" t="s">
        <v>59</v>
      </c>
      <c r="F1007" s="55">
        <v>1.32</v>
      </c>
      <c r="G1007" s="4"/>
    </row>
    <row r="1008" spans="2:7">
      <c r="B1008" s="184">
        <f t="shared" si="15"/>
        <v>1004</v>
      </c>
      <c r="C1008" s="30">
        <v>14678</v>
      </c>
      <c r="D1008" s="29" t="s">
        <v>153</v>
      </c>
      <c r="E1008" s="29" t="s">
        <v>59</v>
      </c>
      <c r="F1008" s="55">
        <v>0.86768000000000001</v>
      </c>
      <c r="G1008" s="4"/>
    </row>
    <row r="1009" spans="2:7">
      <c r="B1009" s="184">
        <f t="shared" si="15"/>
        <v>1005</v>
      </c>
      <c r="C1009" s="30">
        <v>14679</v>
      </c>
      <c r="D1009" s="464" t="s">
        <v>1668</v>
      </c>
      <c r="E1009" s="464" t="s">
        <v>59</v>
      </c>
      <c r="F1009" s="462">
        <v>4.5</v>
      </c>
      <c r="G1009" s="4"/>
    </row>
    <row r="1010" spans="2:7">
      <c r="B1010" s="184">
        <f t="shared" si="15"/>
        <v>1006</v>
      </c>
      <c r="C1010" s="30">
        <v>14680</v>
      </c>
      <c r="D1010" s="464" t="s">
        <v>1784</v>
      </c>
      <c r="E1010" s="464" t="s">
        <v>59</v>
      </c>
      <c r="F1010" s="462">
        <v>6.53</v>
      </c>
      <c r="G1010" s="4"/>
    </row>
    <row r="1011" spans="2:7">
      <c r="B1011" s="184">
        <f t="shared" si="15"/>
        <v>1007</v>
      </c>
      <c r="C1011" s="30">
        <v>14681</v>
      </c>
      <c r="D1011" s="29" t="s">
        <v>1449</v>
      </c>
      <c r="E1011" s="29" t="s">
        <v>59</v>
      </c>
      <c r="F1011" s="55">
        <v>260</v>
      </c>
      <c r="G1011" s="4"/>
    </row>
    <row r="1012" spans="2:7">
      <c r="B1012" s="184">
        <f t="shared" si="15"/>
        <v>1008</v>
      </c>
      <c r="C1012" s="30">
        <v>14682</v>
      </c>
      <c r="D1012" s="29" t="s">
        <v>1450</v>
      </c>
      <c r="E1012" s="29" t="s">
        <v>59</v>
      </c>
      <c r="F1012" s="55">
        <v>333.76</v>
      </c>
      <c r="G1012" s="4"/>
    </row>
    <row r="1013" spans="2:7">
      <c r="B1013" s="184">
        <f t="shared" si="15"/>
        <v>1009</v>
      </c>
      <c r="C1013" s="30">
        <v>14683</v>
      </c>
      <c r="D1013" s="29" t="s">
        <v>1451</v>
      </c>
      <c r="E1013" s="29" t="s">
        <v>59</v>
      </c>
      <c r="F1013" s="55">
        <v>80</v>
      </c>
      <c r="G1013" s="4"/>
    </row>
    <row r="1014" spans="2:7">
      <c r="B1014" s="184">
        <f t="shared" si="15"/>
        <v>1010</v>
      </c>
      <c r="C1014" s="30">
        <v>14684</v>
      </c>
      <c r="D1014" s="29" t="s">
        <v>1452</v>
      </c>
      <c r="E1014" s="29" t="s">
        <v>59</v>
      </c>
      <c r="F1014" s="55">
        <v>35.96</v>
      </c>
      <c r="G1014" s="4"/>
    </row>
    <row r="1015" spans="2:7">
      <c r="B1015" s="184">
        <f t="shared" si="15"/>
        <v>1011</v>
      </c>
      <c r="C1015" s="30">
        <v>14685</v>
      </c>
      <c r="D1015" s="29" t="s">
        <v>1453</v>
      </c>
      <c r="E1015" s="29" t="s">
        <v>59</v>
      </c>
      <c r="F1015" s="55">
        <v>44</v>
      </c>
      <c r="G1015" s="4"/>
    </row>
    <row r="1016" spans="2:7">
      <c r="B1016" s="184">
        <f t="shared" si="15"/>
        <v>1012</v>
      </c>
      <c r="C1016" s="30">
        <v>14686</v>
      </c>
      <c r="D1016" s="29" t="s">
        <v>1454</v>
      </c>
      <c r="E1016" s="29" t="s">
        <v>59</v>
      </c>
      <c r="F1016" s="55">
        <v>76</v>
      </c>
      <c r="G1016" s="4"/>
    </row>
    <row r="1017" spans="2:7" ht="13.8" thickBot="1">
      <c r="B1017" s="184">
        <f t="shared" si="15"/>
        <v>1013</v>
      </c>
      <c r="C1017" s="30">
        <v>14715</v>
      </c>
      <c r="D1017" s="29" t="s">
        <v>1059</v>
      </c>
      <c r="E1017" s="29" t="s">
        <v>59</v>
      </c>
      <c r="F1017" s="55">
        <v>34.341999999999999</v>
      </c>
      <c r="G1017" s="4"/>
    </row>
    <row r="1018" spans="2:7" ht="13.8" thickBot="1">
      <c r="B1018" s="184">
        <f t="shared" si="15"/>
        <v>1014</v>
      </c>
      <c r="C1018" s="140" t="s">
        <v>1060</v>
      </c>
      <c r="D1018" s="138"/>
      <c r="E1018" s="138"/>
      <c r="F1018" s="139"/>
      <c r="G1018" s="4"/>
    </row>
    <row r="1019" spans="2:7">
      <c r="B1019" s="184">
        <f t="shared" si="15"/>
        <v>1015</v>
      </c>
      <c r="C1019" s="30">
        <v>15001</v>
      </c>
      <c r="D1019" s="29" t="s">
        <v>1062</v>
      </c>
      <c r="E1019" s="29" t="s">
        <v>732</v>
      </c>
      <c r="F1019" s="55">
        <v>0.8</v>
      </c>
      <c r="G1019" s="4"/>
    </row>
    <row r="1020" spans="2:7">
      <c r="B1020" s="184">
        <f t="shared" si="15"/>
        <v>1016</v>
      </c>
      <c r="C1020" s="30">
        <v>15002</v>
      </c>
      <c r="D1020" s="29" t="s">
        <v>1063</v>
      </c>
      <c r="E1020" s="29" t="s">
        <v>59</v>
      </c>
      <c r="F1020" s="55">
        <v>0.70199999999999996</v>
      </c>
      <c r="G1020" s="4"/>
    </row>
    <row r="1021" spans="2:7">
      <c r="B1021" s="184">
        <f t="shared" si="15"/>
        <v>1017</v>
      </c>
      <c r="C1021" s="30">
        <v>15004</v>
      </c>
      <c r="D1021" s="392"/>
      <c r="E1021" s="392"/>
      <c r="F1021" s="400"/>
      <c r="G1021" s="4"/>
    </row>
    <row r="1022" spans="2:7">
      <c r="B1022" s="184">
        <f t="shared" si="15"/>
        <v>1018</v>
      </c>
      <c r="C1022" s="30">
        <v>15006</v>
      </c>
      <c r="D1022" s="29" t="s">
        <v>1681</v>
      </c>
      <c r="E1022" s="392" t="s">
        <v>59</v>
      </c>
      <c r="F1022" s="400">
        <v>30</v>
      </c>
      <c r="G1022" s="4"/>
    </row>
    <row r="1023" spans="2:7">
      <c r="B1023" s="184">
        <f t="shared" si="15"/>
        <v>1019</v>
      </c>
      <c r="C1023" s="422">
        <v>15008</v>
      </c>
      <c r="D1023" s="423" t="s">
        <v>1065</v>
      </c>
      <c r="E1023" s="423" t="s">
        <v>1064</v>
      </c>
      <c r="F1023" s="424">
        <v>1.34</v>
      </c>
      <c r="G1023" s="4"/>
    </row>
    <row r="1024" spans="2:7">
      <c r="B1024" s="184">
        <f t="shared" si="15"/>
        <v>1020</v>
      </c>
      <c r="C1024" s="422">
        <v>15010</v>
      </c>
      <c r="D1024" s="464" t="s">
        <v>1066</v>
      </c>
      <c r="E1024" s="464" t="s">
        <v>1064</v>
      </c>
      <c r="F1024" s="462">
        <v>0.8</v>
      </c>
      <c r="G1024" s="4"/>
    </row>
    <row r="1025" spans="2:7">
      <c r="B1025" s="184">
        <f t="shared" si="15"/>
        <v>1021</v>
      </c>
      <c r="C1025" s="422">
        <v>15020</v>
      </c>
      <c r="D1025" s="472" t="s">
        <v>943</v>
      </c>
      <c r="E1025" s="475" t="s">
        <v>700</v>
      </c>
      <c r="F1025" s="473">
        <v>0.56999999999999995</v>
      </c>
      <c r="G1025" s="4"/>
    </row>
    <row r="1026" spans="2:7">
      <c r="B1026" s="184">
        <f t="shared" si="15"/>
        <v>1022</v>
      </c>
      <c r="C1026" s="422">
        <v>15030</v>
      </c>
      <c r="D1026" s="423" t="s">
        <v>1481</v>
      </c>
      <c r="E1026" s="423" t="s">
        <v>1064</v>
      </c>
      <c r="F1026" s="424">
        <v>0.33</v>
      </c>
      <c r="G1026" s="4"/>
    </row>
    <row r="1027" spans="2:7">
      <c r="B1027" s="184">
        <f t="shared" si="15"/>
        <v>1023</v>
      </c>
      <c r="C1027" s="30">
        <v>15035</v>
      </c>
      <c r="D1027" s="29" t="s">
        <v>567</v>
      </c>
      <c r="E1027" s="29" t="s">
        <v>1064</v>
      </c>
      <c r="F1027" s="55">
        <v>0.15</v>
      </c>
      <c r="G1027" s="4"/>
    </row>
    <row r="1028" spans="2:7">
      <c r="B1028" s="184">
        <f t="shared" si="15"/>
        <v>1024</v>
      </c>
      <c r="C1028" s="30">
        <v>15040</v>
      </c>
      <c r="D1028" s="29" t="s">
        <v>1487</v>
      </c>
      <c r="E1028" s="29" t="s">
        <v>1064</v>
      </c>
      <c r="F1028" s="55">
        <v>0.04</v>
      </c>
      <c r="G1028" s="4"/>
    </row>
    <row r="1029" spans="2:7">
      <c r="B1029" s="184">
        <f t="shared" si="15"/>
        <v>1025</v>
      </c>
      <c r="C1029" s="30">
        <v>15050</v>
      </c>
      <c r="D1029" s="29" t="s">
        <v>1488</v>
      </c>
      <c r="E1029" s="29" t="s">
        <v>1064</v>
      </c>
      <c r="F1029" s="55">
        <v>0.4</v>
      </c>
      <c r="G1029" s="4"/>
    </row>
    <row r="1030" spans="2:7">
      <c r="B1030" s="184">
        <f t="shared" si="15"/>
        <v>1026</v>
      </c>
      <c r="C1030" s="30">
        <v>15060</v>
      </c>
      <c r="D1030" s="29" t="s">
        <v>1489</v>
      </c>
      <c r="E1030" s="29" t="s">
        <v>1064</v>
      </c>
      <c r="F1030" s="55">
        <v>0.249</v>
      </c>
      <c r="G1030" s="4"/>
    </row>
    <row r="1031" spans="2:7">
      <c r="B1031" s="184">
        <f t="shared" si="15"/>
        <v>1027</v>
      </c>
      <c r="C1031" s="30">
        <v>15070</v>
      </c>
      <c r="D1031" s="29" t="s">
        <v>1490</v>
      </c>
      <c r="E1031" s="29" t="s">
        <v>1064</v>
      </c>
      <c r="F1031" s="55">
        <v>0.15</v>
      </c>
      <c r="G1031" s="4"/>
    </row>
    <row r="1032" spans="2:7">
      <c r="B1032" s="184">
        <f t="shared" ref="B1032:B1095" si="16">B1031+1</f>
        <v>1028</v>
      </c>
      <c r="C1032" s="30">
        <v>15071</v>
      </c>
      <c r="D1032" s="29" t="s">
        <v>1491</v>
      </c>
      <c r="E1032" s="29" t="s">
        <v>1064</v>
      </c>
      <c r="F1032" s="27">
        <v>0.17100000000000001</v>
      </c>
    </row>
    <row r="1033" spans="2:7">
      <c r="B1033" s="184">
        <f t="shared" si="16"/>
        <v>1029</v>
      </c>
      <c r="C1033" s="30">
        <v>15072</v>
      </c>
      <c r="D1033" s="29" t="s">
        <v>1492</v>
      </c>
      <c r="E1033" s="29" t="s">
        <v>1064</v>
      </c>
      <c r="F1033" s="27">
        <v>0.26800000000000002</v>
      </c>
    </row>
    <row r="1034" spans="2:7">
      <c r="B1034" s="184">
        <f t="shared" si="16"/>
        <v>1030</v>
      </c>
      <c r="C1034" s="30">
        <v>15074</v>
      </c>
      <c r="D1034" s="29" t="s">
        <v>1095</v>
      </c>
      <c r="E1034" s="29" t="s">
        <v>851</v>
      </c>
      <c r="F1034" s="27">
        <v>76.5</v>
      </c>
    </row>
    <row r="1035" spans="2:7">
      <c r="B1035" s="184">
        <f t="shared" si="16"/>
        <v>1031</v>
      </c>
      <c r="C1035" s="30">
        <v>15075</v>
      </c>
      <c r="D1035" s="29" t="s">
        <v>1096</v>
      </c>
      <c r="E1035" s="29" t="s">
        <v>732</v>
      </c>
      <c r="F1035" s="27">
        <v>1.1439999999999999</v>
      </c>
    </row>
    <row r="1036" spans="2:7">
      <c r="B1036" s="184">
        <f t="shared" si="16"/>
        <v>1032</v>
      </c>
      <c r="C1036" s="30">
        <v>15080</v>
      </c>
      <c r="D1036" s="29" t="s">
        <v>1602</v>
      </c>
      <c r="E1036" s="29" t="s">
        <v>59</v>
      </c>
      <c r="F1036" s="27">
        <v>0.65</v>
      </c>
    </row>
    <row r="1037" spans="2:7">
      <c r="B1037" s="184">
        <f t="shared" si="16"/>
        <v>1033</v>
      </c>
      <c r="C1037" s="30">
        <v>15100</v>
      </c>
      <c r="D1037" s="464" t="s">
        <v>1770</v>
      </c>
      <c r="E1037" s="464" t="s">
        <v>59</v>
      </c>
      <c r="F1037" s="465">
        <v>5</v>
      </c>
    </row>
    <row r="1038" spans="2:7">
      <c r="B1038" s="184">
        <f t="shared" si="16"/>
        <v>1034</v>
      </c>
      <c r="C1038" s="30">
        <v>15110</v>
      </c>
      <c r="D1038" s="29" t="s">
        <v>1771</v>
      </c>
      <c r="E1038" s="29" t="s">
        <v>59</v>
      </c>
      <c r="F1038" s="27">
        <v>8.8000000000000007</v>
      </c>
    </row>
    <row r="1039" spans="2:7">
      <c r="B1039" s="184">
        <f t="shared" si="16"/>
        <v>1035</v>
      </c>
      <c r="C1039" s="30">
        <v>15120</v>
      </c>
      <c r="D1039" s="29" t="s">
        <v>1603</v>
      </c>
      <c r="E1039" s="29" t="s">
        <v>59</v>
      </c>
      <c r="F1039" s="27">
        <v>17</v>
      </c>
    </row>
    <row r="1040" spans="2:7">
      <c r="B1040" s="184">
        <f t="shared" si="16"/>
        <v>1036</v>
      </c>
      <c r="C1040" s="30">
        <v>15130</v>
      </c>
      <c r="D1040" s="464" t="s">
        <v>1383</v>
      </c>
      <c r="E1040" s="464" t="s">
        <v>59</v>
      </c>
      <c r="F1040" s="465">
        <v>27</v>
      </c>
    </row>
    <row r="1041" spans="2:6">
      <c r="B1041" s="184">
        <f t="shared" si="16"/>
        <v>1037</v>
      </c>
      <c r="C1041" s="30">
        <v>15134</v>
      </c>
      <c r="D1041" s="29" t="s">
        <v>1607</v>
      </c>
      <c r="E1041" s="29" t="s">
        <v>1064</v>
      </c>
      <c r="F1041" s="27">
        <v>0.79984</v>
      </c>
    </row>
    <row r="1042" spans="2:6">
      <c r="B1042" s="184">
        <f t="shared" si="16"/>
        <v>1038</v>
      </c>
      <c r="C1042" s="30">
        <v>15135</v>
      </c>
      <c r="D1042" s="29" t="s">
        <v>1608</v>
      </c>
      <c r="E1042" s="29" t="s">
        <v>1064</v>
      </c>
      <c r="F1042" s="27">
        <v>0.50404000000000004</v>
      </c>
    </row>
    <row r="1043" spans="2:6">
      <c r="B1043" s="184">
        <f t="shared" si="16"/>
        <v>1039</v>
      </c>
      <c r="C1043" s="30">
        <v>15136</v>
      </c>
      <c r="D1043" s="29" t="s">
        <v>1609</v>
      </c>
      <c r="E1043" s="29" t="s">
        <v>1064</v>
      </c>
      <c r="F1043" s="27">
        <v>0.67008000000000001</v>
      </c>
    </row>
    <row r="1044" spans="2:6">
      <c r="B1044" s="184">
        <f t="shared" si="16"/>
        <v>1040</v>
      </c>
      <c r="C1044" s="30">
        <v>15137</v>
      </c>
      <c r="D1044" s="29" t="s">
        <v>1610</v>
      </c>
      <c r="E1044" s="29" t="s">
        <v>1064</v>
      </c>
      <c r="F1044" s="27">
        <v>1.0649999999999999</v>
      </c>
    </row>
    <row r="1045" spans="2:6">
      <c r="B1045" s="184">
        <f t="shared" si="16"/>
        <v>1041</v>
      </c>
      <c r="C1045" s="30">
        <v>15138</v>
      </c>
      <c r="D1045" s="29" t="s">
        <v>1129</v>
      </c>
      <c r="E1045" s="29" t="s">
        <v>1064</v>
      </c>
      <c r="F1045" s="27">
        <v>0.50744</v>
      </c>
    </row>
    <row r="1046" spans="2:6">
      <c r="B1046" s="184">
        <f t="shared" si="16"/>
        <v>1042</v>
      </c>
      <c r="C1046" s="30">
        <v>15140</v>
      </c>
      <c r="D1046" s="29" t="s">
        <v>1130</v>
      </c>
      <c r="E1046" s="29" t="s">
        <v>1131</v>
      </c>
      <c r="F1046" s="27">
        <v>169.15199999999999</v>
      </c>
    </row>
    <row r="1047" spans="2:6">
      <c r="B1047" s="184">
        <f t="shared" si="16"/>
        <v>1043</v>
      </c>
      <c r="C1047" s="30">
        <v>15150</v>
      </c>
      <c r="D1047" s="29" t="s">
        <v>63</v>
      </c>
      <c r="E1047" s="29" t="s">
        <v>1131</v>
      </c>
      <c r="F1047" s="27">
        <v>95.4</v>
      </c>
    </row>
    <row r="1048" spans="2:6">
      <c r="B1048" s="184">
        <f t="shared" si="16"/>
        <v>1044</v>
      </c>
      <c r="C1048" s="30">
        <v>15155</v>
      </c>
      <c r="D1048" s="29" t="s">
        <v>64</v>
      </c>
      <c r="E1048" s="29" t="s">
        <v>1131</v>
      </c>
      <c r="F1048" s="27">
        <v>60.6</v>
      </c>
    </row>
    <row r="1049" spans="2:6">
      <c r="B1049" s="184">
        <f t="shared" si="16"/>
        <v>1045</v>
      </c>
      <c r="C1049" s="494">
        <v>15160</v>
      </c>
      <c r="D1049" s="489" t="s">
        <v>1649</v>
      </c>
      <c r="E1049" s="489" t="s">
        <v>465</v>
      </c>
      <c r="F1049" s="490">
        <v>1.7</v>
      </c>
    </row>
    <row r="1050" spans="2:6">
      <c r="B1050" s="184">
        <f t="shared" si="16"/>
        <v>1046</v>
      </c>
      <c r="C1050" s="30">
        <v>15165</v>
      </c>
      <c r="D1050" s="29" t="s">
        <v>65</v>
      </c>
      <c r="E1050" s="29" t="s">
        <v>1615</v>
      </c>
      <c r="F1050" s="27">
        <v>15</v>
      </c>
    </row>
    <row r="1051" spans="2:6">
      <c r="B1051" s="184">
        <f t="shared" si="16"/>
        <v>1047</v>
      </c>
      <c r="C1051" s="30">
        <v>15168</v>
      </c>
      <c r="D1051" s="29" t="s">
        <v>66</v>
      </c>
      <c r="E1051" s="29" t="s">
        <v>851</v>
      </c>
      <c r="F1051" s="27">
        <v>45.863999999999997</v>
      </c>
    </row>
    <row r="1052" spans="2:6">
      <c r="B1052" s="184">
        <f t="shared" si="16"/>
        <v>1048</v>
      </c>
      <c r="C1052" s="30">
        <v>15195</v>
      </c>
      <c r="D1052" s="29" t="s">
        <v>67</v>
      </c>
      <c r="E1052" s="29" t="s">
        <v>59</v>
      </c>
      <c r="F1052" s="27">
        <v>0.68328</v>
      </c>
    </row>
    <row r="1053" spans="2:6">
      <c r="B1053" s="184">
        <f t="shared" si="16"/>
        <v>1049</v>
      </c>
      <c r="C1053" s="30">
        <v>15196</v>
      </c>
      <c r="D1053" s="29" t="s">
        <v>68</v>
      </c>
      <c r="E1053" s="29" t="s">
        <v>59</v>
      </c>
      <c r="F1053" s="27">
        <v>1.1439999999999999</v>
      </c>
    </row>
    <row r="1054" spans="2:6">
      <c r="B1054" s="184">
        <f t="shared" si="16"/>
        <v>1050</v>
      </c>
      <c r="C1054" s="30">
        <v>15197</v>
      </c>
      <c r="D1054" s="29" t="s">
        <v>869</v>
      </c>
      <c r="E1054" s="29" t="s">
        <v>59</v>
      </c>
      <c r="F1054" s="27">
        <v>1.296</v>
      </c>
    </row>
    <row r="1055" spans="2:6">
      <c r="B1055" s="184">
        <f t="shared" si="16"/>
        <v>1051</v>
      </c>
      <c r="C1055" s="30">
        <v>15200</v>
      </c>
      <c r="D1055" s="29" t="s">
        <v>870</v>
      </c>
      <c r="E1055" s="29" t="s">
        <v>732</v>
      </c>
      <c r="F1055" s="27">
        <v>0.3</v>
      </c>
    </row>
    <row r="1056" spans="2:6">
      <c r="B1056" s="184">
        <f t="shared" si="16"/>
        <v>1052</v>
      </c>
      <c r="C1056" s="30">
        <v>15201</v>
      </c>
      <c r="D1056" s="464" t="s">
        <v>1793</v>
      </c>
      <c r="E1056" s="464" t="s">
        <v>59</v>
      </c>
      <c r="F1056" s="465">
        <v>0.28000000000000003</v>
      </c>
    </row>
    <row r="1057" spans="2:6">
      <c r="B1057" s="184">
        <f t="shared" si="16"/>
        <v>1053</v>
      </c>
      <c r="C1057" s="30">
        <v>15210</v>
      </c>
      <c r="D1057" s="29" t="s">
        <v>871</v>
      </c>
      <c r="E1057" s="29" t="s">
        <v>732</v>
      </c>
      <c r="F1057" s="27">
        <v>0.3</v>
      </c>
    </row>
    <row r="1058" spans="2:6">
      <c r="B1058" s="184">
        <f t="shared" si="16"/>
        <v>1054</v>
      </c>
      <c r="C1058" s="30">
        <v>15211</v>
      </c>
      <c r="D1058" s="464" t="s">
        <v>137</v>
      </c>
      <c r="E1058" s="472" t="s">
        <v>59</v>
      </c>
      <c r="F1058" s="474">
        <v>0.49</v>
      </c>
    </row>
    <row r="1059" spans="2:6">
      <c r="B1059" s="184">
        <f t="shared" si="16"/>
        <v>1055</v>
      </c>
      <c r="C1059" s="30">
        <v>15220</v>
      </c>
      <c r="D1059" s="29" t="s">
        <v>138</v>
      </c>
      <c r="E1059" s="29" t="s">
        <v>59</v>
      </c>
      <c r="F1059" s="27">
        <v>0.5</v>
      </c>
    </row>
    <row r="1060" spans="2:6">
      <c r="B1060" s="184">
        <f t="shared" si="16"/>
        <v>1056</v>
      </c>
      <c r="C1060" s="30">
        <v>15224</v>
      </c>
      <c r="D1060" s="29" t="s">
        <v>139</v>
      </c>
      <c r="E1060" s="29" t="s">
        <v>851</v>
      </c>
      <c r="F1060" s="27">
        <v>81.272000000000006</v>
      </c>
    </row>
    <row r="1061" spans="2:6">
      <c r="B1061" s="184">
        <f t="shared" si="16"/>
        <v>1057</v>
      </c>
      <c r="C1061" s="30">
        <v>15226</v>
      </c>
      <c r="D1061" s="29" t="s">
        <v>140</v>
      </c>
      <c r="E1061" s="29" t="s">
        <v>732</v>
      </c>
      <c r="F1061" s="27">
        <v>2.7360000000000002</v>
      </c>
    </row>
    <row r="1062" spans="2:6">
      <c r="B1062" s="184">
        <f t="shared" si="16"/>
        <v>1058</v>
      </c>
      <c r="C1062" s="30">
        <v>15227</v>
      </c>
      <c r="D1062" s="29" t="s">
        <v>141</v>
      </c>
      <c r="E1062" s="29" t="s">
        <v>59</v>
      </c>
      <c r="F1062" s="27">
        <v>3.44</v>
      </c>
    </row>
    <row r="1063" spans="2:6">
      <c r="B1063" s="184">
        <f t="shared" si="16"/>
        <v>1059</v>
      </c>
      <c r="C1063" s="30">
        <v>15228</v>
      </c>
      <c r="D1063" s="29" t="s">
        <v>142</v>
      </c>
      <c r="E1063" s="29" t="s">
        <v>732</v>
      </c>
      <c r="F1063" s="27">
        <v>1.28</v>
      </c>
    </row>
    <row r="1064" spans="2:6">
      <c r="B1064" s="184">
        <f t="shared" si="16"/>
        <v>1060</v>
      </c>
      <c r="C1064" s="422">
        <v>15230</v>
      </c>
      <c r="D1064" s="472" t="s">
        <v>143</v>
      </c>
      <c r="E1064" s="472" t="s">
        <v>59</v>
      </c>
      <c r="F1064" s="474">
        <v>0.22</v>
      </c>
    </row>
    <row r="1065" spans="2:6">
      <c r="B1065" s="184">
        <f t="shared" si="16"/>
        <v>1061</v>
      </c>
      <c r="C1065" s="30">
        <v>15240</v>
      </c>
      <c r="D1065" s="29" t="s">
        <v>144</v>
      </c>
      <c r="E1065" s="29" t="s">
        <v>59</v>
      </c>
      <c r="F1065" s="27">
        <v>0.23</v>
      </c>
    </row>
    <row r="1066" spans="2:6">
      <c r="B1066" s="184">
        <f t="shared" si="16"/>
        <v>1062</v>
      </c>
      <c r="C1066" s="30">
        <v>15250</v>
      </c>
      <c r="D1066" s="29" t="s">
        <v>954</v>
      </c>
      <c r="E1066" s="29" t="s">
        <v>59</v>
      </c>
      <c r="F1066" s="27">
        <v>0.4</v>
      </c>
    </row>
    <row r="1067" spans="2:6">
      <c r="B1067" s="184">
        <f t="shared" si="16"/>
        <v>1063</v>
      </c>
      <c r="C1067" s="30">
        <v>15251</v>
      </c>
      <c r="D1067" s="29" t="s">
        <v>955</v>
      </c>
      <c r="E1067" s="29" t="s">
        <v>59</v>
      </c>
      <c r="F1067" s="27">
        <v>0.74</v>
      </c>
    </row>
    <row r="1068" spans="2:6">
      <c r="B1068" s="184">
        <f t="shared" si="16"/>
        <v>1064</v>
      </c>
      <c r="C1068" s="30">
        <v>15252</v>
      </c>
      <c r="D1068" s="29" t="s">
        <v>956</v>
      </c>
      <c r="E1068" s="29" t="s">
        <v>59</v>
      </c>
      <c r="F1068" s="27">
        <v>0.78</v>
      </c>
    </row>
    <row r="1069" spans="2:6">
      <c r="B1069" s="184">
        <f t="shared" si="16"/>
        <v>1065</v>
      </c>
      <c r="C1069" s="30">
        <v>15253</v>
      </c>
      <c r="D1069" s="29" t="s">
        <v>284</v>
      </c>
      <c r="E1069" s="29" t="s">
        <v>59</v>
      </c>
      <c r="F1069" s="27">
        <v>1.34</v>
      </c>
    </row>
    <row r="1070" spans="2:6">
      <c r="B1070" s="184">
        <f t="shared" si="16"/>
        <v>1066</v>
      </c>
      <c r="C1070" s="30">
        <v>15255</v>
      </c>
      <c r="D1070" s="29" t="s">
        <v>285</v>
      </c>
      <c r="E1070" s="29" t="s">
        <v>59</v>
      </c>
      <c r="F1070" s="27">
        <v>0.47199999999999998</v>
      </c>
    </row>
    <row r="1071" spans="2:6">
      <c r="B1071" s="184">
        <f t="shared" si="16"/>
        <v>1067</v>
      </c>
      <c r="C1071" s="30">
        <v>15260</v>
      </c>
      <c r="D1071" s="29" t="s">
        <v>286</v>
      </c>
      <c r="E1071" s="29" t="s">
        <v>59</v>
      </c>
      <c r="F1071" s="27">
        <v>0.88400000000000001</v>
      </c>
    </row>
    <row r="1072" spans="2:6">
      <c r="B1072" s="184">
        <f t="shared" si="16"/>
        <v>1068</v>
      </c>
      <c r="C1072" s="30">
        <v>15261</v>
      </c>
      <c r="D1072" s="29" t="s">
        <v>287</v>
      </c>
      <c r="E1072" s="29" t="s">
        <v>732</v>
      </c>
      <c r="F1072" s="27">
        <v>4.16</v>
      </c>
    </row>
    <row r="1073" spans="2:6">
      <c r="B1073" s="184">
        <f t="shared" si="16"/>
        <v>1069</v>
      </c>
      <c r="C1073" s="30">
        <v>15211</v>
      </c>
      <c r="D1073" s="29" t="s">
        <v>137</v>
      </c>
      <c r="E1073" s="29" t="s">
        <v>59</v>
      </c>
      <c r="F1073" s="27">
        <v>1.7600000000000001E-2</v>
      </c>
    </row>
    <row r="1074" spans="2:6">
      <c r="B1074" s="184">
        <f t="shared" si="16"/>
        <v>1070</v>
      </c>
      <c r="C1074" s="30">
        <v>15220</v>
      </c>
      <c r="D1074" s="29" t="s">
        <v>138</v>
      </c>
      <c r="E1074" s="29" t="s">
        <v>59</v>
      </c>
      <c r="F1074" s="27">
        <v>0.104</v>
      </c>
    </row>
    <row r="1075" spans="2:6">
      <c r="B1075" s="184">
        <f t="shared" si="16"/>
        <v>1071</v>
      </c>
      <c r="C1075" s="30">
        <v>15224</v>
      </c>
      <c r="D1075" s="29" t="s">
        <v>139</v>
      </c>
      <c r="E1075" s="29" t="s">
        <v>851</v>
      </c>
      <c r="F1075" s="27">
        <v>81.27</v>
      </c>
    </row>
    <row r="1076" spans="2:6">
      <c r="B1076" s="184">
        <f t="shared" si="16"/>
        <v>1072</v>
      </c>
      <c r="C1076" s="30">
        <v>15226</v>
      </c>
      <c r="D1076" s="29" t="s">
        <v>140</v>
      </c>
      <c r="E1076" s="29" t="s">
        <v>732</v>
      </c>
      <c r="F1076" s="27">
        <v>0.374</v>
      </c>
    </row>
    <row r="1077" spans="2:6">
      <c r="B1077" s="184">
        <f t="shared" si="16"/>
        <v>1073</v>
      </c>
      <c r="C1077" s="30">
        <v>15227</v>
      </c>
      <c r="D1077" s="29" t="s">
        <v>141</v>
      </c>
      <c r="E1077" s="29" t="s">
        <v>59</v>
      </c>
      <c r="F1077" s="27">
        <v>0.432</v>
      </c>
    </row>
    <row r="1078" spans="2:6">
      <c r="B1078" s="184">
        <f t="shared" si="16"/>
        <v>1074</v>
      </c>
      <c r="C1078" s="30">
        <v>15228</v>
      </c>
      <c r="D1078" s="29" t="s">
        <v>142</v>
      </c>
      <c r="E1078" s="29" t="s">
        <v>732</v>
      </c>
      <c r="F1078" s="27">
        <v>0.1134</v>
      </c>
    </row>
    <row r="1079" spans="2:6">
      <c r="B1079" s="184">
        <f t="shared" si="16"/>
        <v>1075</v>
      </c>
      <c r="C1079" s="30">
        <v>15270</v>
      </c>
      <c r="D1079" s="29" t="s">
        <v>288</v>
      </c>
      <c r="E1079" s="29" t="s">
        <v>59</v>
      </c>
      <c r="F1079" s="27">
        <v>2.1</v>
      </c>
    </row>
    <row r="1080" spans="2:6">
      <c r="B1080" s="184">
        <f t="shared" si="16"/>
        <v>1076</v>
      </c>
      <c r="C1080" s="30">
        <v>15280</v>
      </c>
      <c r="D1080" s="29" t="s">
        <v>289</v>
      </c>
      <c r="E1080" s="29" t="s">
        <v>59</v>
      </c>
      <c r="F1080" s="27">
        <v>0.06</v>
      </c>
    </row>
    <row r="1081" spans="2:6">
      <c r="B1081" s="184">
        <f t="shared" si="16"/>
        <v>1077</v>
      </c>
      <c r="C1081" s="30">
        <v>15290</v>
      </c>
      <c r="D1081" s="29" t="s">
        <v>44</v>
      </c>
      <c r="E1081" s="29" t="s">
        <v>59</v>
      </c>
      <c r="F1081" s="27">
        <v>0.08</v>
      </c>
    </row>
    <row r="1082" spans="2:6">
      <c r="B1082" s="184">
        <f t="shared" si="16"/>
        <v>1078</v>
      </c>
      <c r="C1082" s="30">
        <v>15300</v>
      </c>
      <c r="D1082" s="29" t="s">
        <v>45</v>
      </c>
      <c r="E1082" s="29" t="s">
        <v>59</v>
      </c>
      <c r="F1082" s="27">
        <v>0.1</v>
      </c>
    </row>
    <row r="1083" spans="2:6">
      <c r="B1083" s="184">
        <f t="shared" si="16"/>
        <v>1079</v>
      </c>
      <c r="C1083" s="30">
        <v>15305</v>
      </c>
      <c r="D1083" s="29" t="s">
        <v>46</v>
      </c>
      <c r="E1083" s="29" t="s">
        <v>59</v>
      </c>
      <c r="F1083" s="27">
        <v>0.28000000000000003</v>
      </c>
    </row>
    <row r="1084" spans="2:6">
      <c r="B1084" s="184">
        <f t="shared" si="16"/>
        <v>1080</v>
      </c>
      <c r="C1084" s="30">
        <v>15340</v>
      </c>
      <c r="D1084" s="464" t="s">
        <v>1772</v>
      </c>
      <c r="E1084" s="464" t="s">
        <v>59</v>
      </c>
      <c r="F1084" s="465">
        <v>2.2999999999999998</v>
      </c>
    </row>
    <row r="1085" spans="2:6">
      <c r="B1085" s="184">
        <f t="shared" si="16"/>
        <v>1081</v>
      </c>
      <c r="C1085" s="30">
        <v>15350</v>
      </c>
      <c r="D1085" s="29" t="s">
        <v>1773</v>
      </c>
      <c r="E1085" s="29" t="s">
        <v>59</v>
      </c>
      <c r="F1085" s="27">
        <v>3.74</v>
      </c>
    </row>
    <row r="1086" spans="2:6">
      <c r="B1086" s="184">
        <f t="shared" si="16"/>
        <v>1082</v>
      </c>
      <c r="C1086" s="30">
        <v>15360</v>
      </c>
      <c r="D1086" s="29" t="s">
        <v>1774</v>
      </c>
      <c r="E1086" s="29" t="s">
        <v>59</v>
      </c>
      <c r="F1086" s="27">
        <v>0.72799999999999998</v>
      </c>
    </row>
    <row r="1087" spans="2:6">
      <c r="B1087" s="184">
        <f t="shared" si="16"/>
        <v>1083</v>
      </c>
      <c r="C1087" s="30">
        <v>15370</v>
      </c>
      <c r="D1087" s="29" t="s">
        <v>1775</v>
      </c>
      <c r="E1087" s="29" t="s">
        <v>59</v>
      </c>
      <c r="F1087" s="27">
        <v>1.024</v>
      </c>
    </row>
    <row r="1088" spans="2:6">
      <c r="B1088" s="184">
        <f t="shared" si="16"/>
        <v>1084</v>
      </c>
      <c r="C1088" s="30">
        <v>15375</v>
      </c>
      <c r="D1088" s="29" t="s">
        <v>47</v>
      </c>
      <c r="E1088" s="29" t="s">
        <v>732</v>
      </c>
      <c r="F1088" s="27">
        <v>0.66</v>
      </c>
    </row>
    <row r="1089" spans="2:7">
      <c r="B1089" s="184">
        <f t="shared" si="16"/>
        <v>1085</v>
      </c>
      <c r="C1089" s="30">
        <v>15380</v>
      </c>
      <c r="D1089" s="29" t="s">
        <v>1234</v>
      </c>
      <c r="E1089" s="29" t="s">
        <v>59</v>
      </c>
      <c r="F1089" s="27">
        <v>0.56000000000000005</v>
      </c>
    </row>
    <row r="1090" spans="2:7">
      <c r="B1090" s="184">
        <f t="shared" si="16"/>
        <v>1086</v>
      </c>
      <c r="C1090" s="30">
        <v>15390</v>
      </c>
      <c r="D1090" s="29" t="s">
        <v>1235</v>
      </c>
      <c r="E1090" s="29" t="s">
        <v>59</v>
      </c>
      <c r="F1090" s="27">
        <v>1.06</v>
      </c>
    </row>
    <row r="1091" spans="2:7">
      <c r="B1091" s="184">
        <f t="shared" si="16"/>
        <v>1087</v>
      </c>
      <c r="C1091" s="30">
        <v>15410</v>
      </c>
      <c r="D1091" s="29" t="s">
        <v>1236</v>
      </c>
      <c r="E1091" s="29" t="s">
        <v>59</v>
      </c>
      <c r="F1091" s="27">
        <v>3.04</v>
      </c>
    </row>
    <row r="1092" spans="2:7">
      <c r="B1092" s="184">
        <f t="shared" si="16"/>
        <v>1088</v>
      </c>
      <c r="C1092" s="30">
        <v>15440</v>
      </c>
      <c r="D1092" s="29" t="s">
        <v>836</v>
      </c>
      <c r="E1092" s="29" t="s">
        <v>59</v>
      </c>
      <c r="F1092" s="27">
        <v>859.23699999999997</v>
      </c>
    </row>
    <row r="1093" spans="2:7">
      <c r="B1093" s="184">
        <f t="shared" si="16"/>
        <v>1089</v>
      </c>
      <c r="C1093" s="30">
        <v>15450</v>
      </c>
      <c r="D1093" s="29" t="s">
        <v>1185</v>
      </c>
      <c r="E1093" s="29" t="s">
        <v>59</v>
      </c>
      <c r="F1093" s="27">
        <v>895.41539999999998</v>
      </c>
    </row>
    <row r="1094" spans="2:7">
      <c r="B1094" s="184">
        <f t="shared" si="16"/>
        <v>1090</v>
      </c>
      <c r="C1094" s="30">
        <v>15460</v>
      </c>
      <c r="D1094" s="29" t="s">
        <v>1186</v>
      </c>
      <c r="E1094" s="29" t="s">
        <v>59</v>
      </c>
      <c r="F1094" s="27">
        <v>914.34816000000001</v>
      </c>
    </row>
    <row r="1095" spans="2:7">
      <c r="B1095" s="184">
        <f t="shared" si="16"/>
        <v>1091</v>
      </c>
      <c r="C1095" s="30">
        <v>15461</v>
      </c>
      <c r="D1095" s="29" t="s">
        <v>1187</v>
      </c>
      <c r="E1095" s="29" t="s">
        <v>59</v>
      </c>
      <c r="F1095" s="27">
        <v>1028.68868</v>
      </c>
    </row>
    <row r="1096" spans="2:7">
      <c r="B1096" s="184">
        <f t="shared" ref="B1096:B1159" si="17">B1095+1</f>
        <v>1092</v>
      </c>
      <c r="C1096" s="30">
        <v>15462</v>
      </c>
      <c r="D1096" s="29" t="s">
        <v>1188</v>
      </c>
      <c r="E1096" s="29" t="s">
        <v>59</v>
      </c>
      <c r="F1096" s="27">
        <v>1492.3589999999999</v>
      </c>
    </row>
    <row r="1097" spans="2:7">
      <c r="B1097" s="184">
        <f t="shared" si="17"/>
        <v>1093</v>
      </c>
      <c r="C1097" s="30">
        <v>15470</v>
      </c>
      <c r="D1097" s="29" t="s">
        <v>1189</v>
      </c>
      <c r="E1097" s="29" t="s">
        <v>59</v>
      </c>
      <c r="F1097" s="55">
        <v>904.46</v>
      </c>
    </row>
    <row r="1098" spans="2:7">
      <c r="B1098" s="184">
        <f t="shared" si="17"/>
        <v>1094</v>
      </c>
      <c r="C1098" s="30">
        <v>15480</v>
      </c>
      <c r="D1098" s="29" t="s">
        <v>1190</v>
      </c>
      <c r="E1098" s="29" t="s">
        <v>59</v>
      </c>
      <c r="F1098" s="55">
        <v>750.70180000000005</v>
      </c>
    </row>
    <row r="1099" spans="2:7">
      <c r="B1099" s="184">
        <f t="shared" si="17"/>
        <v>1095</v>
      </c>
      <c r="C1099" s="30">
        <v>15500</v>
      </c>
      <c r="D1099" s="29" t="s">
        <v>1191</v>
      </c>
      <c r="E1099" s="29" t="s">
        <v>59</v>
      </c>
      <c r="F1099" s="55">
        <v>949.68299999999999</v>
      </c>
      <c r="G1099" s="4"/>
    </row>
    <row r="1100" spans="2:7">
      <c r="B1100" s="184">
        <f t="shared" si="17"/>
        <v>1096</v>
      </c>
      <c r="C1100" s="30">
        <v>15510</v>
      </c>
      <c r="D1100" s="29" t="s">
        <v>72</v>
      </c>
      <c r="E1100" s="29" t="s">
        <v>59</v>
      </c>
      <c r="F1100" s="55">
        <v>1353.64572</v>
      </c>
      <c r="G1100" s="4"/>
    </row>
    <row r="1101" spans="2:7">
      <c r="B1101" s="184">
        <f t="shared" si="17"/>
        <v>1097</v>
      </c>
      <c r="C1101" s="30">
        <v>15520</v>
      </c>
      <c r="D1101" s="29" t="s">
        <v>73</v>
      </c>
      <c r="E1101" s="29" t="s">
        <v>59</v>
      </c>
      <c r="F1101" s="55">
        <v>1568.6645599999999</v>
      </c>
      <c r="G1101" s="4"/>
    </row>
    <row r="1102" spans="2:7">
      <c r="B1102" s="184">
        <f t="shared" si="17"/>
        <v>1098</v>
      </c>
      <c r="C1102" s="30">
        <v>15540</v>
      </c>
      <c r="D1102" s="29" t="s">
        <v>888</v>
      </c>
      <c r="E1102" s="29" t="s">
        <v>59</v>
      </c>
      <c r="F1102" s="55">
        <v>2414.94128</v>
      </c>
      <c r="G1102" s="4"/>
    </row>
    <row r="1103" spans="2:7">
      <c r="B1103" s="184">
        <f t="shared" si="17"/>
        <v>1099</v>
      </c>
      <c r="C1103" s="30">
        <v>15585</v>
      </c>
      <c r="D1103" s="29" t="s">
        <v>889</v>
      </c>
      <c r="E1103" s="29" t="s">
        <v>59</v>
      </c>
      <c r="F1103" s="55">
        <v>0.112</v>
      </c>
      <c r="G1103" s="4"/>
    </row>
    <row r="1104" spans="2:7">
      <c r="B1104" s="184">
        <f t="shared" si="17"/>
        <v>1100</v>
      </c>
      <c r="C1104" s="30">
        <v>15586</v>
      </c>
      <c r="D1104" s="29" t="s">
        <v>890</v>
      </c>
      <c r="E1104" s="29" t="s">
        <v>59</v>
      </c>
      <c r="F1104" s="55">
        <v>3.7120000000000002</v>
      </c>
      <c r="G1104" s="4"/>
    </row>
    <row r="1105" spans="2:7">
      <c r="B1105" s="184">
        <f t="shared" si="17"/>
        <v>1101</v>
      </c>
      <c r="C1105" s="30">
        <v>15587</v>
      </c>
      <c r="D1105" s="464" t="s">
        <v>891</v>
      </c>
      <c r="E1105" s="464" t="s">
        <v>59</v>
      </c>
      <c r="F1105" s="462">
        <v>6</v>
      </c>
      <c r="G1105" s="4"/>
    </row>
    <row r="1106" spans="2:7">
      <c r="B1106" s="184">
        <f t="shared" si="17"/>
        <v>1102</v>
      </c>
      <c r="C1106" s="422">
        <v>15590</v>
      </c>
      <c r="D1106" s="431" t="s">
        <v>892</v>
      </c>
      <c r="E1106" s="431" t="s">
        <v>59</v>
      </c>
      <c r="F1106" s="436">
        <v>1.72</v>
      </c>
      <c r="G1106" s="4"/>
    </row>
    <row r="1107" spans="2:7">
      <c r="B1107" s="184">
        <f t="shared" si="17"/>
        <v>1103</v>
      </c>
      <c r="C1107" s="422">
        <v>15600</v>
      </c>
      <c r="D1107" s="423" t="s">
        <v>893</v>
      </c>
      <c r="E1107" s="423" t="s">
        <v>59</v>
      </c>
      <c r="F1107" s="424">
        <v>3</v>
      </c>
      <c r="G1107" s="4"/>
    </row>
    <row r="1108" spans="2:7">
      <c r="B1108" s="184">
        <f t="shared" si="17"/>
        <v>1104</v>
      </c>
      <c r="C1108" s="30">
        <v>15610</v>
      </c>
      <c r="D1108" s="29" t="s">
        <v>1340</v>
      </c>
      <c r="E1108" s="29" t="s">
        <v>59</v>
      </c>
      <c r="F1108" s="55">
        <v>3.92</v>
      </c>
      <c r="G1108" s="4"/>
    </row>
    <row r="1109" spans="2:7">
      <c r="B1109" s="184">
        <f t="shared" si="17"/>
        <v>1105</v>
      </c>
      <c r="C1109" s="30">
        <v>15612</v>
      </c>
      <c r="D1109" s="29" t="s">
        <v>1486</v>
      </c>
      <c r="E1109" s="29" t="s">
        <v>732</v>
      </c>
      <c r="F1109" s="55">
        <v>6.24</v>
      </c>
      <c r="G1109" s="4"/>
    </row>
    <row r="1110" spans="2:7">
      <c r="B1110" s="184">
        <f t="shared" si="17"/>
        <v>1106</v>
      </c>
      <c r="C1110" s="30">
        <v>15615</v>
      </c>
      <c r="D1110" s="29" t="s">
        <v>0</v>
      </c>
      <c r="E1110" s="29" t="s">
        <v>59</v>
      </c>
      <c r="F1110" s="55">
        <v>8.0399999999999991</v>
      </c>
      <c r="G1110" s="4"/>
    </row>
    <row r="1111" spans="2:7">
      <c r="B1111" s="184">
        <f t="shared" si="17"/>
        <v>1107</v>
      </c>
      <c r="C1111" s="30">
        <v>15641</v>
      </c>
      <c r="D1111" s="464" t="s">
        <v>819</v>
      </c>
      <c r="E1111" s="464" t="s">
        <v>59</v>
      </c>
      <c r="F1111" s="462">
        <v>9.92</v>
      </c>
      <c r="G1111" s="4"/>
    </row>
    <row r="1112" spans="2:7">
      <c r="B1112" s="184">
        <f t="shared" si="17"/>
        <v>1108</v>
      </c>
      <c r="C1112" s="30">
        <v>15650</v>
      </c>
      <c r="D1112" s="29" t="s">
        <v>820</v>
      </c>
      <c r="E1112" s="29" t="s">
        <v>59</v>
      </c>
      <c r="F1112" s="55">
        <v>0.84</v>
      </c>
      <c r="G1112" s="4"/>
    </row>
    <row r="1113" spans="2:7">
      <c r="B1113" s="184">
        <f t="shared" si="17"/>
        <v>1109</v>
      </c>
      <c r="C1113" s="30">
        <v>15660</v>
      </c>
      <c r="D1113" s="29" t="s">
        <v>821</v>
      </c>
      <c r="E1113" s="29" t="s">
        <v>59</v>
      </c>
      <c r="F1113" s="55">
        <v>0.86399999999999999</v>
      </c>
      <c r="G1113" s="4"/>
    </row>
    <row r="1114" spans="2:7">
      <c r="B1114" s="184">
        <f t="shared" si="17"/>
        <v>1110</v>
      </c>
      <c r="C1114" s="422">
        <v>15665</v>
      </c>
      <c r="D1114" s="475" t="s">
        <v>1786</v>
      </c>
      <c r="E1114" s="472" t="s">
        <v>59</v>
      </c>
      <c r="F1114" s="473">
        <v>3.585</v>
      </c>
      <c r="G1114" s="4"/>
    </row>
    <row r="1115" spans="2:7">
      <c r="B1115" s="184">
        <f t="shared" si="17"/>
        <v>1111</v>
      </c>
      <c r="C1115" s="30">
        <v>15670</v>
      </c>
      <c r="D1115" s="29" t="s">
        <v>822</v>
      </c>
      <c r="E1115" s="29" t="s">
        <v>59</v>
      </c>
      <c r="F1115" s="55">
        <v>1.296</v>
      </c>
      <c r="G1115" s="4"/>
    </row>
    <row r="1116" spans="2:7">
      <c r="B1116" s="184">
        <f t="shared" si="17"/>
        <v>1112</v>
      </c>
      <c r="C1116" s="422">
        <v>15680</v>
      </c>
      <c r="D1116" s="472" t="s">
        <v>823</v>
      </c>
      <c r="E1116" s="472" t="s">
        <v>59</v>
      </c>
      <c r="F1116" s="473">
        <v>0.17599999999999999</v>
      </c>
      <c r="G1116" s="4"/>
    </row>
    <row r="1117" spans="2:7">
      <c r="B1117" s="184">
        <f t="shared" si="17"/>
        <v>1113</v>
      </c>
      <c r="C1117" s="422">
        <v>15690</v>
      </c>
      <c r="D1117" s="423" t="s">
        <v>1356</v>
      </c>
      <c r="E1117" s="423" t="s">
        <v>59</v>
      </c>
      <c r="F1117" s="424">
        <v>0.23</v>
      </c>
      <c r="G1117" s="4"/>
    </row>
    <row r="1118" spans="2:7">
      <c r="B1118" s="184">
        <f t="shared" si="17"/>
        <v>1114</v>
      </c>
      <c r="C1118" s="30">
        <v>15700</v>
      </c>
      <c r="D1118" s="29" t="s">
        <v>400</v>
      </c>
      <c r="E1118" s="29" t="s">
        <v>59</v>
      </c>
      <c r="F1118" s="55">
        <v>0.312</v>
      </c>
      <c r="G1118" s="4"/>
    </row>
    <row r="1119" spans="2:7">
      <c r="B1119" s="184">
        <f t="shared" si="17"/>
        <v>1115</v>
      </c>
      <c r="C1119" s="30">
        <v>15701</v>
      </c>
      <c r="D1119" s="29" t="s">
        <v>401</v>
      </c>
      <c r="E1119" s="29" t="s">
        <v>59</v>
      </c>
      <c r="F1119" s="55">
        <v>0.71199999999999997</v>
      </c>
      <c r="G1119" s="4"/>
    </row>
    <row r="1120" spans="2:7">
      <c r="B1120" s="184">
        <f t="shared" si="17"/>
        <v>1116</v>
      </c>
      <c r="C1120" s="30">
        <v>15702</v>
      </c>
      <c r="D1120" s="29" t="s">
        <v>402</v>
      </c>
      <c r="E1120" s="29" t="s">
        <v>59</v>
      </c>
      <c r="F1120" s="55">
        <v>0.98280000000000001</v>
      </c>
      <c r="G1120" s="4"/>
    </row>
    <row r="1121" spans="2:7">
      <c r="B1121" s="184">
        <f t="shared" si="17"/>
        <v>1117</v>
      </c>
      <c r="C1121" s="30">
        <v>15725</v>
      </c>
      <c r="D1121" s="29" t="s">
        <v>1651</v>
      </c>
      <c r="E1121" s="29" t="s">
        <v>732</v>
      </c>
      <c r="F1121" s="55">
        <v>9.99</v>
      </c>
      <c r="G1121" s="4"/>
    </row>
    <row r="1122" spans="2:7">
      <c r="B1122" s="184">
        <f t="shared" si="17"/>
        <v>1118</v>
      </c>
      <c r="C1122" s="30">
        <v>15726</v>
      </c>
      <c r="D1122" s="29" t="s">
        <v>1652</v>
      </c>
      <c r="E1122" s="29" t="s">
        <v>59</v>
      </c>
      <c r="F1122" s="55">
        <v>13.44</v>
      </c>
      <c r="G1122" s="4"/>
    </row>
    <row r="1123" spans="2:7">
      <c r="B1123" s="184">
        <f t="shared" si="17"/>
        <v>1119</v>
      </c>
      <c r="C1123" s="30">
        <v>15730</v>
      </c>
      <c r="D1123" s="29" t="s">
        <v>999</v>
      </c>
      <c r="E1123" s="29" t="s">
        <v>59</v>
      </c>
      <c r="F1123" s="55">
        <v>4.4400000000000004</v>
      </c>
      <c r="G1123" s="4"/>
    </row>
    <row r="1124" spans="2:7">
      <c r="B1124" s="184">
        <f t="shared" si="17"/>
        <v>1120</v>
      </c>
      <c r="C1124" s="30">
        <v>15745</v>
      </c>
      <c r="D1124" s="29" t="s">
        <v>1000</v>
      </c>
      <c r="E1124" s="29" t="s">
        <v>732</v>
      </c>
      <c r="F1124" s="55">
        <v>20</v>
      </c>
      <c r="G1124" s="4"/>
    </row>
    <row r="1125" spans="2:7">
      <c r="B1125" s="184">
        <f t="shared" si="17"/>
        <v>1121</v>
      </c>
      <c r="C1125" s="30">
        <v>15770</v>
      </c>
      <c r="D1125" s="464" t="s">
        <v>1764</v>
      </c>
      <c r="E1125" s="464" t="s">
        <v>59</v>
      </c>
      <c r="F1125" s="462">
        <v>16.36</v>
      </c>
      <c r="G1125" s="4"/>
    </row>
    <row r="1126" spans="2:7">
      <c r="B1126" s="184">
        <f t="shared" si="17"/>
        <v>1122</v>
      </c>
      <c r="C1126" s="30">
        <v>15771</v>
      </c>
      <c r="D1126" s="631" t="s">
        <v>1765</v>
      </c>
      <c r="E1126" s="233" t="s">
        <v>732</v>
      </c>
      <c r="F1126" s="235">
        <v>24.916519999999998</v>
      </c>
      <c r="G1126" s="4"/>
    </row>
    <row r="1127" spans="2:7">
      <c r="B1127" s="184">
        <f t="shared" si="17"/>
        <v>1123</v>
      </c>
      <c r="C1127" s="30">
        <v>15772</v>
      </c>
      <c r="D1127" s="464" t="s">
        <v>1766</v>
      </c>
      <c r="E1127" s="464" t="s">
        <v>732</v>
      </c>
      <c r="F1127" s="462">
        <v>39.25</v>
      </c>
      <c r="G1127" s="4"/>
    </row>
    <row r="1128" spans="2:7">
      <c r="B1128" s="184">
        <f t="shared" si="17"/>
        <v>1124</v>
      </c>
      <c r="C1128" s="30">
        <v>15774</v>
      </c>
      <c r="D1128" s="29" t="s">
        <v>1767</v>
      </c>
      <c r="E1128" s="29" t="s">
        <v>851</v>
      </c>
      <c r="F1128" s="55">
        <v>50.715000000000003</v>
      </c>
      <c r="G1128" s="4"/>
    </row>
    <row r="1129" spans="2:7">
      <c r="B1129" s="184">
        <f t="shared" si="17"/>
        <v>1125</v>
      </c>
      <c r="C1129" s="30">
        <v>15780</v>
      </c>
      <c r="D1129" s="472" t="s">
        <v>1001</v>
      </c>
      <c r="E1129" s="472" t="s">
        <v>1615</v>
      </c>
      <c r="F1129" s="473">
        <v>0.77</v>
      </c>
      <c r="G1129" s="4"/>
    </row>
    <row r="1130" spans="2:7">
      <c r="B1130" s="184">
        <f t="shared" si="17"/>
        <v>1126</v>
      </c>
      <c r="C1130" s="30">
        <v>15792</v>
      </c>
      <c r="D1130" s="29" t="s">
        <v>1002</v>
      </c>
      <c r="E1130" s="29" t="s">
        <v>1003</v>
      </c>
      <c r="F1130" s="55">
        <v>1.944</v>
      </c>
      <c r="G1130" s="4"/>
    </row>
    <row r="1131" spans="2:7">
      <c r="B1131" s="184">
        <f t="shared" si="17"/>
        <v>1127</v>
      </c>
      <c r="C1131" s="30">
        <v>15794</v>
      </c>
      <c r="D1131" s="29" t="s">
        <v>1004</v>
      </c>
      <c r="E1131" s="29" t="s">
        <v>1003</v>
      </c>
      <c r="F1131" s="55">
        <v>2.1254400000000002</v>
      </c>
      <c r="G1131" s="4"/>
    </row>
    <row r="1132" spans="2:7">
      <c r="B1132" s="184">
        <f t="shared" si="17"/>
        <v>1128</v>
      </c>
      <c r="C1132" s="30">
        <v>15798</v>
      </c>
      <c r="D1132" s="29" t="s">
        <v>1005</v>
      </c>
      <c r="E1132" s="29" t="s">
        <v>1003</v>
      </c>
      <c r="F1132" s="55">
        <v>1.2096</v>
      </c>
      <c r="G1132" s="4"/>
    </row>
    <row r="1133" spans="2:7">
      <c r="B1133" s="184">
        <f t="shared" si="17"/>
        <v>1129</v>
      </c>
      <c r="C1133" s="30">
        <v>15799</v>
      </c>
      <c r="D1133" s="29" t="s">
        <v>1006</v>
      </c>
      <c r="E1133" s="29" t="s">
        <v>59</v>
      </c>
      <c r="F1133" s="55">
        <v>1.9439999999999999E-2</v>
      </c>
      <c r="G1133" s="4"/>
    </row>
    <row r="1134" spans="2:7">
      <c r="B1134" s="184">
        <f t="shared" si="17"/>
        <v>1130</v>
      </c>
      <c r="C1134" s="30">
        <v>15800</v>
      </c>
      <c r="D1134" s="29" t="s">
        <v>1007</v>
      </c>
      <c r="E1134" s="29" t="s">
        <v>59</v>
      </c>
      <c r="F1134" s="55">
        <v>1.6400000000000001E-2</v>
      </c>
      <c r="G1134" s="4"/>
    </row>
    <row r="1135" spans="2:7">
      <c r="B1135" s="184">
        <f t="shared" si="17"/>
        <v>1131</v>
      </c>
      <c r="C1135" s="30">
        <v>15810</v>
      </c>
      <c r="D1135" s="29" t="s">
        <v>949</v>
      </c>
      <c r="E1135" s="29" t="s">
        <v>59</v>
      </c>
      <c r="F1135" s="55">
        <v>142.97471999999999</v>
      </c>
      <c r="G1135" s="4"/>
    </row>
    <row r="1136" spans="2:7">
      <c r="B1136" s="184">
        <f t="shared" si="17"/>
        <v>1132</v>
      </c>
      <c r="C1136" s="30">
        <v>15812</v>
      </c>
      <c r="D1136" s="29" t="s">
        <v>950</v>
      </c>
      <c r="E1136" s="29" t="s">
        <v>59</v>
      </c>
      <c r="F1136" s="55">
        <v>181.92815999999999</v>
      </c>
      <c r="G1136" s="4"/>
    </row>
    <row r="1137" spans="2:7">
      <c r="B1137" s="184">
        <f t="shared" si="17"/>
        <v>1133</v>
      </c>
      <c r="C1137" s="30">
        <v>15815</v>
      </c>
      <c r="D1137" s="29" t="s">
        <v>951</v>
      </c>
      <c r="E1137" s="29" t="s">
        <v>59</v>
      </c>
      <c r="F1137" s="55">
        <v>28.72232</v>
      </c>
      <c r="G1137" s="4"/>
    </row>
    <row r="1138" spans="2:7">
      <c r="B1138" s="184">
        <f t="shared" si="17"/>
        <v>1134</v>
      </c>
      <c r="C1138" s="30">
        <v>15820</v>
      </c>
      <c r="D1138" s="29" t="s">
        <v>952</v>
      </c>
      <c r="E1138" s="29" t="s">
        <v>59</v>
      </c>
      <c r="F1138" s="55">
        <v>0.79920000000000002</v>
      </c>
      <c r="G1138" s="4"/>
    </row>
    <row r="1139" spans="2:7">
      <c r="B1139" s="184">
        <f t="shared" si="17"/>
        <v>1135</v>
      </c>
      <c r="C1139" s="30">
        <v>15825</v>
      </c>
      <c r="D1139" s="29" t="s">
        <v>953</v>
      </c>
      <c r="E1139" s="29" t="s">
        <v>59</v>
      </c>
      <c r="F1139" s="55">
        <v>52.028559999999999</v>
      </c>
      <c r="G1139" s="4"/>
    </row>
    <row r="1140" spans="2:7">
      <c r="B1140" s="184">
        <f t="shared" si="17"/>
        <v>1136</v>
      </c>
      <c r="C1140" s="30">
        <v>15827</v>
      </c>
      <c r="D1140" s="29" t="s">
        <v>897</v>
      </c>
      <c r="E1140" s="29" t="s">
        <v>59</v>
      </c>
      <c r="F1140" s="55">
        <v>78.880600000000001</v>
      </c>
      <c r="G1140" s="4"/>
    </row>
    <row r="1141" spans="2:7">
      <c r="B1141" s="184">
        <f t="shared" si="17"/>
        <v>1137</v>
      </c>
      <c r="C1141" s="30">
        <v>15828</v>
      </c>
      <c r="D1141" s="29" t="s">
        <v>898</v>
      </c>
      <c r="E1141" s="29" t="s">
        <v>59</v>
      </c>
      <c r="F1141" s="55">
        <v>85.097560000000001</v>
      </c>
      <c r="G1141" s="4"/>
    </row>
    <row r="1142" spans="2:7">
      <c r="B1142" s="184">
        <f t="shared" si="17"/>
        <v>1138</v>
      </c>
      <c r="C1142" s="30">
        <v>15830</v>
      </c>
      <c r="D1142" s="29" t="s">
        <v>361</v>
      </c>
      <c r="E1142" s="29" t="s">
        <v>732</v>
      </c>
      <c r="F1142" s="55">
        <v>1.0758399999999999</v>
      </c>
      <c r="G1142" s="4"/>
    </row>
    <row r="1143" spans="2:7">
      <c r="B1143" s="184">
        <f t="shared" si="17"/>
        <v>1139</v>
      </c>
      <c r="C1143" s="30">
        <v>15832</v>
      </c>
      <c r="D1143" s="29" t="s">
        <v>362</v>
      </c>
      <c r="E1143" s="29" t="s">
        <v>732</v>
      </c>
      <c r="F1143" s="55">
        <v>3.0864400000000001</v>
      </c>
      <c r="G1143" s="4"/>
    </row>
    <row r="1144" spans="2:7">
      <c r="B1144" s="184">
        <f t="shared" si="17"/>
        <v>1140</v>
      </c>
      <c r="C1144" s="30">
        <v>15835</v>
      </c>
      <c r="D1144" s="29" t="s">
        <v>363</v>
      </c>
      <c r="E1144" s="29" t="s">
        <v>59</v>
      </c>
      <c r="F1144" s="55">
        <v>2.1253600000000001</v>
      </c>
      <c r="G1144" s="4"/>
    </row>
    <row r="1145" spans="2:7">
      <c r="B1145" s="184">
        <f t="shared" si="17"/>
        <v>1141</v>
      </c>
      <c r="C1145" s="30">
        <v>15836</v>
      </c>
      <c r="D1145" s="29" t="s">
        <v>364</v>
      </c>
      <c r="E1145" s="29" t="s">
        <v>59</v>
      </c>
      <c r="F1145" s="55">
        <v>8.5628399999999996</v>
      </c>
      <c r="G1145" s="4"/>
    </row>
    <row r="1146" spans="2:7">
      <c r="B1146" s="184">
        <f t="shared" si="17"/>
        <v>1142</v>
      </c>
      <c r="C1146" s="30">
        <v>15837</v>
      </c>
      <c r="D1146" s="29" t="s">
        <v>365</v>
      </c>
      <c r="E1146" s="29" t="s">
        <v>59</v>
      </c>
      <c r="F1146" s="55">
        <v>4.3912000000000004</v>
      </c>
      <c r="G1146" s="4"/>
    </row>
    <row r="1147" spans="2:7">
      <c r="B1147" s="184">
        <f t="shared" si="17"/>
        <v>1143</v>
      </c>
      <c r="C1147" s="30">
        <v>15838</v>
      </c>
      <c r="D1147" s="29" t="s">
        <v>366</v>
      </c>
      <c r="E1147" s="29" t="s">
        <v>59</v>
      </c>
      <c r="F1147" s="55">
        <v>1.6686399999999999</v>
      </c>
      <c r="G1147" s="4"/>
    </row>
    <row r="1148" spans="2:7">
      <c r="B1148" s="184">
        <f t="shared" si="17"/>
        <v>1144</v>
      </c>
      <c r="C1148" s="30">
        <v>15839</v>
      </c>
      <c r="D1148" s="29" t="s">
        <v>367</v>
      </c>
      <c r="E1148" s="29" t="s">
        <v>991</v>
      </c>
      <c r="F1148" s="55">
        <v>2.8479999999999999</v>
      </c>
      <c r="G1148" s="4"/>
    </row>
    <row r="1149" spans="2:7">
      <c r="B1149" s="184">
        <f t="shared" si="17"/>
        <v>1145</v>
      </c>
      <c r="C1149" s="30">
        <v>15840</v>
      </c>
      <c r="D1149" s="29" t="s">
        <v>368</v>
      </c>
      <c r="E1149" s="29" t="s">
        <v>991</v>
      </c>
      <c r="F1149" s="55">
        <v>4.4029999999999996</v>
      </c>
      <c r="G1149" s="4"/>
    </row>
    <row r="1150" spans="2:7">
      <c r="B1150" s="184">
        <f t="shared" si="17"/>
        <v>1146</v>
      </c>
      <c r="C1150" s="30">
        <v>15841</v>
      </c>
      <c r="D1150" s="29" t="s">
        <v>369</v>
      </c>
      <c r="E1150" s="29" t="s">
        <v>991</v>
      </c>
      <c r="F1150" s="55">
        <v>0.33372000000000002</v>
      </c>
      <c r="G1150" s="4"/>
    </row>
    <row r="1151" spans="2:7">
      <c r="B1151" s="184">
        <f t="shared" si="17"/>
        <v>1147</v>
      </c>
      <c r="C1151" s="30">
        <v>15847</v>
      </c>
      <c r="D1151" s="29" t="s">
        <v>370</v>
      </c>
      <c r="E1151" s="29" t="s">
        <v>59</v>
      </c>
      <c r="F1151" s="55">
        <v>26.89612</v>
      </c>
      <c r="G1151" s="4"/>
    </row>
    <row r="1152" spans="2:7">
      <c r="B1152" s="184">
        <f t="shared" si="17"/>
        <v>1148</v>
      </c>
      <c r="C1152" s="30">
        <v>15848</v>
      </c>
      <c r="D1152" s="29" t="s">
        <v>371</v>
      </c>
      <c r="E1152" s="29" t="s">
        <v>59</v>
      </c>
      <c r="F1152" s="55">
        <v>14.93008</v>
      </c>
      <c r="G1152" s="4"/>
    </row>
    <row r="1153" spans="2:7">
      <c r="B1153" s="184">
        <f t="shared" si="17"/>
        <v>1149</v>
      </c>
      <c r="C1153" s="30">
        <v>15850</v>
      </c>
      <c r="D1153" s="29" t="s">
        <v>372</v>
      </c>
      <c r="E1153" s="29" t="s">
        <v>59</v>
      </c>
      <c r="F1153" s="55">
        <v>5.4889999999999999</v>
      </c>
      <c r="G1153" s="4"/>
    </row>
    <row r="1154" spans="2:7">
      <c r="B1154" s="184">
        <f t="shared" si="17"/>
        <v>1150</v>
      </c>
      <c r="C1154" s="30">
        <v>15851</v>
      </c>
      <c r="D1154" s="29" t="s">
        <v>373</v>
      </c>
      <c r="E1154" s="29" t="s">
        <v>59</v>
      </c>
      <c r="F1154" s="55">
        <v>1.4930000000000001</v>
      </c>
      <c r="G1154" s="4"/>
    </row>
    <row r="1155" spans="2:7">
      <c r="B1155" s="184">
        <f t="shared" si="17"/>
        <v>1151</v>
      </c>
      <c r="C1155" s="30">
        <v>15852</v>
      </c>
      <c r="D1155" s="29" t="s">
        <v>374</v>
      </c>
      <c r="E1155" s="29" t="s">
        <v>59</v>
      </c>
      <c r="F1155" s="55">
        <v>12.890359999999999</v>
      </c>
      <c r="G1155" s="4"/>
    </row>
    <row r="1156" spans="2:7">
      <c r="B1156" s="184">
        <f t="shared" si="17"/>
        <v>1152</v>
      </c>
      <c r="C1156" s="30">
        <v>15853</v>
      </c>
      <c r="D1156" s="29" t="s">
        <v>375</v>
      </c>
      <c r="E1156" s="29" t="s">
        <v>59</v>
      </c>
      <c r="F1156" s="55">
        <v>8.7340800000000005</v>
      </c>
      <c r="G1156" s="4"/>
    </row>
    <row r="1157" spans="2:7">
      <c r="B1157" s="184">
        <f t="shared" si="17"/>
        <v>1153</v>
      </c>
      <c r="C1157" s="30">
        <v>15855</v>
      </c>
      <c r="D1157" s="29" t="s">
        <v>376</v>
      </c>
      <c r="E1157" s="29" t="s">
        <v>59</v>
      </c>
      <c r="F1157" s="55">
        <v>1.5369200000000001</v>
      </c>
      <c r="G1157" s="4"/>
    </row>
    <row r="1158" spans="2:7">
      <c r="B1158" s="184">
        <f t="shared" si="17"/>
        <v>1154</v>
      </c>
      <c r="C1158" s="30">
        <v>15856</v>
      </c>
      <c r="D1158" s="29" t="s">
        <v>377</v>
      </c>
      <c r="E1158" s="29" t="s">
        <v>59</v>
      </c>
      <c r="F1158" s="55">
        <v>0.54891999999999996</v>
      </c>
      <c r="G1158" s="4"/>
    </row>
    <row r="1159" spans="2:7">
      <c r="B1159" s="184">
        <f t="shared" si="17"/>
        <v>1155</v>
      </c>
      <c r="C1159" s="30">
        <v>15857</v>
      </c>
      <c r="D1159" s="29" t="s">
        <v>179</v>
      </c>
      <c r="E1159" s="29" t="s">
        <v>59</v>
      </c>
      <c r="F1159" s="55">
        <v>5.1281999999999996</v>
      </c>
      <c r="G1159" s="4"/>
    </row>
    <row r="1160" spans="2:7">
      <c r="B1160" s="184">
        <f t="shared" ref="B1160:B1223" si="18">B1159+1</f>
        <v>1156</v>
      </c>
      <c r="C1160" s="30">
        <v>15859</v>
      </c>
      <c r="D1160" s="29" t="s">
        <v>180</v>
      </c>
      <c r="E1160" s="29" t="s">
        <v>59</v>
      </c>
      <c r="F1160" s="55">
        <v>0.87824000000000002</v>
      </c>
      <c r="G1160" s="4"/>
    </row>
    <row r="1161" spans="2:7">
      <c r="B1161" s="184">
        <f t="shared" si="18"/>
        <v>1157</v>
      </c>
      <c r="C1161" s="30">
        <v>15860</v>
      </c>
      <c r="D1161" s="29" t="s">
        <v>181</v>
      </c>
      <c r="E1161" s="29" t="s">
        <v>59</v>
      </c>
      <c r="F1161" s="55">
        <v>4.3912000000000004</v>
      </c>
      <c r="G1161" s="4"/>
    </row>
    <row r="1162" spans="2:7">
      <c r="B1162" s="184">
        <f t="shared" si="18"/>
        <v>1158</v>
      </c>
      <c r="C1162" s="30">
        <v>15861</v>
      </c>
      <c r="D1162" s="29" t="s">
        <v>925</v>
      </c>
      <c r="E1162" s="29" t="s">
        <v>59</v>
      </c>
      <c r="F1162" s="55">
        <v>1.84432</v>
      </c>
      <c r="G1162" s="4"/>
    </row>
    <row r="1163" spans="2:7">
      <c r="B1163" s="184">
        <f t="shared" si="18"/>
        <v>1159</v>
      </c>
      <c r="C1163" s="30">
        <v>15862</v>
      </c>
      <c r="D1163" s="29" t="s">
        <v>926</v>
      </c>
      <c r="E1163" s="29" t="s">
        <v>59</v>
      </c>
      <c r="F1163" s="55">
        <v>1.75648</v>
      </c>
      <c r="G1163" s="4"/>
    </row>
    <row r="1164" spans="2:7" ht="13.8" thickBot="1">
      <c r="B1164" s="184">
        <f t="shared" si="18"/>
        <v>1160</v>
      </c>
      <c r="C1164" s="30">
        <v>15865</v>
      </c>
      <c r="D1164" s="29" t="s">
        <v>927</v>
      </c>
      <c r="E1164" s="29" t="s">
        <v>59</v>
      </c>
      <c r="F1164" s="55">
        <v>0.72892000000000001</v>
      </c>
      <c r="G1164" s="4"/>
    </row>
    <row r="1165" spans="2:7" ht="13.8" thickBot="1">
      <c r="B1165" s="184">
        <f t="shared" si="18"/>
        <v>1161</v>
      </c>
      <c r="C1165" s="141"/>
      <c r="D1165" s="498"/>
      <c r="E1165" s="498"/>
      <c r="F1165" s="499"/>
      <c r="G1165" s="4"/>
    </row>
    <row r="1166" spans="2:7">
      <c r="B1166" s="184">
        <f t="shared" si="18"/>
        <v>1162</v>
      </c>
      <c r="C1166" s="450"/>
      <c r="D1166" s="489" t="s">
        <v>474</v>
      </c>
      <c r="E1166" s="489" t="s">
        <v>59</v>
      </c>
      <c r="F1166" s="497">
        <v>4.4800000000000004</v>
      </c>
      <c r="G1166" s="401"/>
    </row>
    <row r="1167" spans="2:7">
      <c r="B1167" s="184">
        <f t="shared" si="18"/>
        <v>1163</v>
      </c>
      <c r="C1167" s="450"/>
      <c r="D1167" s="489" t="s">
        <v>472</v>
      </c>
      <c r="E1167" s="489" t="s">
        <v>59</v>
      </c>
      <c r="F1167" s="497">
        <v>2.8</v>
      </c>
      <c r="G1167" s="4"/>
    </row>
    <row r="1168" spans="2:7">
      <c r="B1168" s="184">
        <f t="shared" si="18"/>
        <v>1164</v>
      </c>
      <c r="C1168" s="450"/>
      <c r="D1168" s="489" t="s">
        <v>473</v>
      </c>
      <c r="E1168" s="489" t="s">
        <v>59</v>
      </c>
      <c r="F1168" s="497">
        <v>1.68</v>
      </c>
      <c r="G1168" s="4"/>
    </row>
    <row r="1169" spans="2:7">
      <c r="B1169" s="184">
        <f t="shared" si="18"/>
        <v>1165</v>
      </c>
      <c r="C1169" s="450"/>
      <c r="D1169" s="489" t="s">
        <v>475</v>
      </c>
      <c r="E1169" s="489" t="s">
        <v>1541</v>
      </c>
      <c r="F1169" s="497">
        <v>1.43</v>
      </c>
      <c r="G1169" s="4"/>
    </row>
    <row r="1170" spans="2:7">
      <c r="B1170" s="184">
        <f t="shared" si="18"/>
        <v>1166</v>
      </c>
      <c r="C1170" s="30"/>
      <c r="D1170" s="29" t="s">
        <v>1049</v>
      </c>
      <c r="E1170" s="29" t="s">
        <v>59</v>
      </c>
      <c r="F1170" s="55">
        <v>3.7</v>
      </c>
      <c r="G1170" s="4"/>
    </row>
    <row r="1171" spans="2:7">
      <c r="B1171" s="184">
        <f t="shared" si="18"/>
        <v>1167</v>
      </c>
      <c r="C1171" s="422"/>
      <c r="D1171" s="464" t="s">
        <v>1050</v>
      </c>
      <c r="E1171" s="464" t="s">
        <v>994</v>
      </c>
      <c r="F1171" s="462">
        <v>18.82</v>
      </c>
      <c r="G1171" s="4"/>
    </row>
    <row r="1172" spans="2:7">
      <c r="B1172" s="184">
        <f t="shared" si="18"/>
        <v>1168</v>
      </c>
      <c r="C1172" s="30"/>
      <c r="D1172" s="48" t="s">
        <v>1051</v>
      </c>
      <c r="E1172" s="29" t="s">
        <v>1541</v>
      </c>
      <c r="F1172" s="394">
        <v>0.66</v>
      </c>
    </row>
    <row r="1173" spans="2:7">
      <c r="B1173" s="184">
        <f t="shared" si="18"/>
        <v>1169</v>
      </c>
      <c r="C1173" s="422"/>
      <c r="D1173" s="464" t="s">
        <v>1702</v>
      </c>
      <c r="E1173" s="464" t="s">
        <v>1052</v>
      </c>
      <c r="F1173" s="465">
        <v>11.9</v>
      </c>
    </row>
    <row r="1174" spans="2:7">
      <c r="B1174" s="184">
        <f t="shared" si="18"/>
        <v>1170</v>
      </c>
      <c r="C1174" s="422"/>
      <c r="D1174" s="423" t="s">
        <v>1053</v>
      </c>
      <c r="E1174" s="423" t="s">
        <v>59</v>
      </c>
      <c r="F1174" s="433">
        <v>29</v>
      </c>
    </row>
    <row r="1175" spans="2:7">
      <c r="B1175" s="184">
        <f t="shared" si="18"/>
        <v>1171</v>
      </c>
      <c r="C1175" s="30"/>
      <c r="D1175" s="31" t="s">
        <v>1054</v>
      </c>
      <c r="E1175" s="29" t="s">
        <v>59</v>
      </c>
      <c r="F1175" s="394">
        <v>0.34</v>
      </c>
    </row>
    <row r="1176" spans="2:7">
      <c r="B1176" s="184">
        <f t="shared" si="18"/>
        <v>1172</v>
      </c>
      <c r="C1176" s="422"/>
      <c r="D1176" s="427" t="s">
        <v>1055</v>
      </c>
      <c r="E1176" s="423" t="s">
        <v>59</v>
      </c>
      <c r="F1176" s="433">
        <v>19.23</v>
      </c>
    </row>
    <row r="1177" spans="2:7">
      <c r="B1177" s="184">
        <f t="shared" si="18"/>
        <v>1173</v>
      </c>
      <c r="C1177" s="422"/>
      <c r="D1177" s="427" t="s">
        <v>1056</v>
      </c>
      <c r="E1177" s="423" t="s">
        <v>1057</v>
      </c>
      <c r="F1177" s="433">
        <v>0.42</v>
      </c>
    </row>
    <row r="1178" spans="2:7">
      <c r="B1178" s="184">
        <f t="shared" si="18"/>
        <v>1174</v>
      </c>
      <c r="C1178" s="30"/>
      <c r="D1178" s="29" t="s">
        <v>342</v>
      </c>
      <c r="E1178" s="29" t="s">
        <v>59</v>
      </c>
      <c r="F1178" s="394">
        <v>0.2</v>
      </c>
    </row>
    <row r="1179" spans="2:7">
      <c r="B1179" s="184">
        <f t="shared" si="18"/>
        <v>1175</v>
      </c>
      <c r="C1179" s="30"/>
      <c r="D1179" s="31" t="s">
        <v>343</v>
      </c>
      <c r="E1179" s="29" t="s">
        <v>59</v>
      </c>
      <c r="F1179" s="394">
        <v>0.65</v>
      </c>
    </row>
    <row r="1180" spans="2:7">
      <c r="B1180" s="184">
        <f t="shared" si="18"/>
        <v>1176</v>
      </c>
      <c r="C1180" s="30"/>
      <c r="D1180" s="31" t="s">
        <v>344</v>
      </c>
      <c r="E1180" s="29" t="s">
        <v>59</v>
      </c>
      <c r="F1180" s="394">
        <v>1.9</v>
      </c>
    </row>
    <row r="1181" spans="2:7">
      <c r="B1181" s="184">
        <f t="shared" si="18"/>
        <v>1177</v>
      </c>
      <c r="C1181" s="30"/>
      <c r="D1181" s="31" t="s">
        <v>345</v>
      </c>
      <c r="E1181" s="29" t="s">
        <v>346</v>
      </c>
      <c r="F1181" s="394">
        <v>10.07</v>
      </c>
    </row>
    <row r="1182" spans="2:7">
      <c r="B1182" s="184">
        <f t="shared" si="18"/>
        <v>1178</v>
      </c>
      <c r="C1182" s="30"/>
      <c r="D1182" s="31" t="s">
        <v>347</v>
      </c>
      <c r="E1182" s="29" t="s">
        <v>346</v>
      </c>
      <c r="F1182" s="394">
        <v>6.1</v>
      </c>
    </row>
    <row r="1183" spans="2:7">
      <c r="B1183" s="184">
        <f t="shared" si="18"/>
        <v>1179</v>
      </c>
      <c r="C1183" s="30"/>
      <c r="D1183" s="31" t="s">
        <v>348</v>
      </c>
      <c r="E1183" s="29" t="s">
        <v>59</v>
      </c>
      <c r="F1183" s="394">
        <v>2.78</v>
      </c>
    </row>
    <row r="1184" spans="2:7">
      <c r="B1184" s="184">
        <f t="shared" si="18"/>
        <v>1180</v>
      </c>
      <c r="C1184" s="30"/>
      <c r="D1184" s="31" t="s">
        <v>349</v>
      </c>
      <c r="E1184" s="29" t="s">
        <v>59</v>
      </c>
      <c r="F1184" s="394">
        <v>2.5499999999999998</v>
      </c>
    </row>
    <row r="1185" spans="2:6">
      <c r="B1185" s="184">
        <f t="shared" si="18"/>
        <v>1181</v>
      </c>
      <c r="C1185" s="30"/>
      <c r="D1185" s="31" t="s">
        <v>350</v>
      </c>
      <c r="E1185" s="29" t="s">
        <v>991</v>
      </c>
      <c r="F1185" s="394">
        <v>3.18</v>
      </c>
    </row>
    <row r="1186" spans="2:6">
      <c r="B1186" s="184">
        <f t="shared" si="18"/>
        <v>1182</v>
      </c>
      <c r="C1186" s="30"/>
      <c r="D1186" s="368" t="s">
        <v>117</v>
      </c>
      <c r="E1186" s="365" t="s">
        <v>994</v>
      </c>
      <c r="F1186" s="369">
        <v>12</v>
      </c>
    </row>
    <row r="1187" spans="2:6">
      <c r="B1187" s="184">
        <f t="shared" si="18"/>
        <v>1183</v>
      </c>
      <c r="C1187" s="30"/>
      <c r="D1187" s="368" t="s">
        <v>126</v>
      </c>
      <c r="E1187" s="365" t="s">
        <v>59</v>
      </c>
      <c r="F1187" s="369">
        <v>21.38</v>
      </c>
    </row>
    <row r="1188" spans="2:6">
      <c r="B1188" s="184">
        <f t="shared" si="18"/>
        <v>1184</v>
      </c>
      <c r="C1188" s="30"/>
      <c r="D1188" s="365" t="s">
        <v>118</v>
      </c>
      <c r="E1188" s="365" t="s">
        <v>59</v>
      </c>
      <c r="F1188" s="369">
        <v>19</v>
      </c>
    </row>
    <row r="1189" spans="2:6">
      <c r="B1189" s="184">
        <f t="shared" si="18"/>
        <v>1185</v>
      </c>
      <c r="C1189" s="30"/>
      <c r="D1189" s="368" t="s">
        <v>127</v>
      </c>
      <c r="E1189" s="365" t="s">
        <v>59</v>
      </c>
      <c r="F1189" s="369">
        <v>20</v>
      </c>
    </row>
    <row r="1190" spans="2:6">
      <c r="B1190" s="184">
        <f t="shared" si="18"/>
        <v>1186</v>
      </c>
      <c r="C1190" s="30"/>
      <c r="D1190" s="368" t="s">
        <v>119</v>
      </c>
      <c r="E1190" s="365" t="s">
        <v>59</v>
      </c>
      <c r="F1190" s="369">
        <v>18.2</v>
      </c>
    </row>
    <row r="1191" spans="2:6">
      <c r="B1191" s="184">
        <f t="shared" si="18"/>
        <v>1187</v>
      </c>
      <c r="C1191" s="30"/>
      <c r="D1191" s="368" t="s">
        <v>120</v>
      </c>
      <c r="E1191" s="365" t="s">
        <v>59</v>
      </c>
      <c r="F1191" s="369">
        <v>12</v>
      </c>
    </row>
    <row r="1192" spans="2:6">
      <c r="B1192" s="184">
        <f t="shared" si="18"/>
        <v>1188</v>
      </c>
      <c r="C1192" s="30"/>
      <c r="D1192" s="368" t="s">
        <v>121</v>
      </c>
      <c r="E1192" s="365" t="s">
        <v>994</v>
      </c>
      <c r="F1192" s="369">
        <v>1.2</v>
      </c>
    </row>
    <row r="1193" spans="2:6">
      <c r="B1193" s="184">
        <f t="shared" si="18"/>
        <v>1189</v>
      </c>
      <c r="C1193" s="30"/>
      <c r="D1193" s="368" t="s">
        <v>122</v>
      </c>
      <c r="E1193" s="365" t="s">
        <v>123</v>
      </c>
      <c r="F1193" s="369">
        <v>18</v>
      </c>
    </row>
    <row r="1194" spans="2:6">
      <c r="B1194" s="184">
        <f t="shared" si="18"/>
        <v>1190</v>
      </c>
      <c r="C1194" s="30"/>
      <c r="D1194" s="365" t="s">
        <v>124</v>
      </c>
      <c r="E1194" s="365" t="s">
        <v>125</v>
      </c>
      <c r="F1194" s="369">
        <v>6</v>
      </c>
    </row>
    <row r="1195" spans="2:6">
      <c r="B1195" s="184">
        <f t="shared" si="18"/>
        <v>1191</v>
      </c>
      <c r="C1195" s="494"/>
      <c r="D1195" s="489" t="s">
        <v>260</v>
      </c>
      <c r="E1195" s="489" t="s">
        <v>383</v>
      </c>
      <c r="F1195" s="490">
        <v>19.21</v>
      </c>
    </row>
    <row r="1196" spans="2:6">
      <c r="B1196" s="184">
        <f t="shared" si="18"/>
        <v>1192</v>
      </c>
      <c r="C1196" s="30"/>
      <c r="D1196" s="29" t="s">
        <v>624</v>
      </c>
      <c r="E1196" s="29" t="s">
        <v>59</v>
      </c>
      <c r="F1196" s="394">
        <v>0.18</v>
      </c>
    </row>
    <row r="1197" spans="2:6">
      <c r="B1197" s="184">
        <f t="shared" si="18"/>
        <v>1193</v>
      </c>
      <c r="C1197" s="30"/>
      <c r="D1197" s="495" t="s">
        <v>1647</v>
      </c>
      <c r="E1197" s="489" t="s">
        <v>700</v>
      </c>
      <c r="F1197" s="490">
        <v>1.25</v>
      </c>
    </row>
    <row r="1198" spans="2:6">
      <c r="B1198" s="184">
        <f t="shared" si="18"/>
        <v>1194</v>
      </c>
      <c r="C1198" s="30"/>
      <c r="D1198" s="489" t="s">
        <v>1650</v>
      </c>
      <c r="E1198" s="489" t="s">
        <v>700</v>
      </c>
      <c r="F1198" s="490">
        <f>4.8/3</f>
        <v>1.5999999999999999</v>
      </c>
    </row>
    <row r="1199" spans="2:6">
      <c r="B1199" s="184">
        <f t="shared" si="18"/>
        <v>1195</v>
      </c>
      <c r="C1199" s="30"/>
      <c r="D1199" s="444" t="s">
        <v>466</v>
      </c>
      <c r="E1199" s="444" t="s">
        <v>465</v>
      </c>
      <c r="F1199" s="394">
        <v>188.52</v>
      </c>
    </row>
    <row r="1200" spans="2:6">
      <c r="B1200" s="184">
        <f t="shared" si="18"/>
        <v>1196</v>
      </c>
      <c r="C1200" s="30"/>
      <c r="D1200" s="29" t="s">
        <v>481</v>
      </c>
      <c r="E1200" s="29" t="s">
        <v>700</v>
      </c>
      <c r="F1200" s="394">
        <v>160.75</v>
      </c>
    </row>
    <row r="1201" spans="2:7">
      <c r="B1201" s="184">
        <f t="shared" si="18"/>
        <v>1197</v>
      </c>
      <c r="C1201" s="391"/>
      <c r="D1201" s="489" t="s">
        <v>1781</v>
      </c>
      <c r="E1201" s="489" t="s">
        <v>1541</v>
      </c>
      <c r="F1201" s="490">
        <v>0.26800000000000002</v>
      </c>
    </row>
    <row r="1202" spans="2:7">
      <c r="B1202" s="184">
        <f t="shared" si="18"/>
        <v>1198</v>
      </c>
      <c r="C1202" s="30"/>
      <c r="D1202" s="31" t="s">
        <v>1644</v>
      </c>
      <c r="E1202" s="29" t="s">
        <v>991</v>
      </c>
      <c r="F1202" s="394">
        <f>19.76/3</f>
        <v>6.5866666666666669</v>
      </c>
      <c r="G1202" s="461"/>
    </row>
    <row r="1203" spans="2:7">
      <c r="B1203" s="184">
        <f t="shared" si="18"/>
        <v>1199</v>
      </c>
      <c r="C1203" s="30"/>
      <c r="D1203" s="491" t="s">
        <v>1776</v>
      </c>
      <c r="E1203" s="491" t="s">
        <v>700</v>
      </c>
      <c r="F1203" s="496">
        <v>10.53</v>
      </c>
      <c r="G1203" s="461"/>
    </row>
    <row r="1204" spans="2:7">
      <c r="B1204" s="184">
        <f t="shared" si="18"/>
        <v>1200</v>
      </c>
      <c r="C1204" s="30"/>
      <c r="D1204" s="31" t="s">
        <v>1763</v>
      </c>
      <c r="E1204" s="29"/>
      <c r="F1204" s="27">
        <v>3.08</v>
      </c>
    </row>
    <row r="1205" spans="2:7">
      <c r="B1205" s="184">
        <f t="shared" si="18"/>
        <v>1201</v>
      </c>
      <c r="C1205" s="466"/>
      <c r="D1205" s="491" t="s">
        <v>1680</v>
      </c>
      <c r="E1205" s="489" t="s">
        <v>476</v>
      </c>
      <c r="F1205" s="490">
        <v>1.58</v>
      </c>
    </row>
    <row r="1206" spans="2:7">
      <c r="B1206" s="184">
        <f t="shared" si="18"/>
        <v>1202</v>
      </c>
      <c r="C1206" s="30"/>
      <c r="D1206" s="495" t="s">
        <v>1785</v>
      </c>
      <c r="E1206" s="489" t="s">
        <v>59</v>
      </c>
      <c r="F1206" s="490">
        <v>11.8</v>
      </c>
    </row>
    <row r="1207" spans="2:7">
      <c r="B1207" s="184">
        <f t="shared" si="18"/>
        <v>1203</v>
      </c>
      <c r="C1207" s="30"/>
      <c r="D1207" s="491" t="s">
        <v>1682</v>
      </c>
      <c r="E1207" s="489" t="s">
        <v>59</v>
      </c>
      <c r="F1207" s="490">
        <v>7.99</v>
      </c>
    </row>
    <row r="1208" spans="2:7">
      <c r="B1208" s="184">
        <f t="shared" si="18"/>
        <v>1204</v>
      </c>
      <c r="C1208" s="30"/>
      <c r="D1208" s="31" t="s">
        <v>1691</v>
      </c>
      <c r="E1208" s="29"/>
      <c r="F1208" s="27"/>
    </row>
    <row r="1209" spans="2:7">
      <c r="B1209" s="184">
        <f t="shared" si="18"/>
        <v>1205</v>
      </c>
      <c r="C1209" s="30"/>
      <c r="D1209" s="491" t="s">
        <v>1684</v>
      </c>
      <c r="E1209" s="489" t="s">
        <v>59</v>
      </c>
      <c r="F1209" s="490">
        <v>0.25</v>
      </c>
    </row>
    <row r="1210" spans="2:7">
      <c r="B1210" s="184">
        <f t="shared" si="18"/>
        <v>1206</v>
      </c>
      <c r="C1210" s="30"/>
      <c r="D1210" s="491" t="s">
        <v>1685</v>
      </c>
      <c r="E1210" s="489" t="s">
        <v>59</v>
      </c>
      <c r="F1210" s="490">
        <v>0.5</v>
      </c>
    </row>
    <row r="1211" spans="2:7">
      <c r="B1211" s="184">
        <f t="shared" si="18"/>
        <v>1207</v>
      </c>
      <c r="C1211" s="30"/>
      <c r="D1211" s="491" t="s">
        <v>1686</v>
      </c>
      <c r="E1211" s="489" t="s">
        <v>59</v>
      </c>
      <c r="F1211" s="490">
        <v>0.5</v>
      </c>
    </row>
    <row r="1212" spans="2:7">
      <c r="B1212" s="184">
        <f t="shared" si="18"/>
        <v>1208</v>
      </c>
      <c r="C1212" s="30"/>
      <c r="D1212" s="489" t="s">
        <v>1687</v>
      </c>
      <c r="E1212" s="489" t="s">
        <v>59</v>
      </c>
      <c r="F1212" s="490">
        <v>18</v>
      </c>
    </row>
    <row r="1213" spans="2:7">
      <c r="B1213" s="184">
        <f t="shared" si="18"/>
        <v>1209</v>
      </c>
      <c r="C1213" s="30"/>
      <c r="D1213" s="491" t="s">
        <v>1688</v>
      </c>
      <c r="E1213" s="489" t="s">
        <v>994</v>
      </c>
      <c r="F1213" s="490">
        <v>3.85</v>
      </c>
    </row>
    <row r="1214" spans="2:7">
      <c r="B1214" s="184">
        <f t="shared" si="18"/>
        <v>1210</v>
      </c>
      <c r="C1214" s="30"/>
      <c r="D1214" s="491" t="s">
        <v>1689</v>
      </c>
      <c r="E1214" s="489" t="s">
        <v>333</v>
      </c>
      <c r="F1214" s="490">
        <v>24</v>
      </c>
    </row>
    <row r="1215" spans="2:7">
      <c r="B1215" s="184">
        <f t="shared" si="18"/>
        <v>1211</v>
      </c>
      <c r="C1215" s="30"/>
      <c r="D1215" s="491" t="s">
        <v>1690</v>
      </c>
      <c r="E1215" s="489" t="s">
        <v>994</v>
      </c>
      <c r="F1215" s="490">
        <v>2.0369999999999999</v>
      </c>
    </row>
    <row r="1216" spans="2:7">
      <c r="B1216" s="184">
        <f t="shared" si="18"/>
        <v>1212</v>
      </c>
      <c r="C1216" s="30"/>
      <c r="D1216" s="488"/>
      <c r="E1216" s="29"/>
      <c r="F1216" s="27"/>
    </row>
    <row r="1217" spans="2:9">
      <c r="B1217" s="184">
        <f t="shared" si="18"/>
        <v>1213</v>
      </c>
      <c r="C1217" s="30"/>
      <c r="D1217" s="489" t="s">
        <v>1707</v>
      </c>
      <c r="E1217" s="489" t="s">
        <v>59</v>
      </c>
      <c r="F1217" s="490">
        <v>10.8</v>
      </c>
    </row>
    <row r="1218" spans="2:9">
      <c r="B1218" s="184">
        <f t="shared" si="18"/>
        <v>1214</v>
      </c>
      <c r="C1218" s="30"/>
      <c r="D1218" s="489" t="s">
        <v>1708</v>
      </c>
      <c r="E1218" s="489" t="s">
        <v>59</v>
      </c>
      <c r="F1218" s="490">
        <v>19.75</v>
      </c>
    </row>
    <row r="1219" spans="2:9">
      <c r="B1219" s="184">
        <f t="shared" si="18"/>
        <v>1215</v>
      </c>
      <c r="C1219" s="30"/>
      <c r="D1219" s="491" t="s">
        <v>1709</v>
      </c>
      <c r="E1219" s="489" t="s">
        <v>59</v>
      </c>
      <c r="F1219" s="490">
        <v>13.2</v>
      </c>
    </row>
    <row r="1220" spans="2:9">
      <c r="B1220" s="184">
        <f t="shared" si="18"/>
        <v>1216</v>
      </c>
      <c r="C1220" s="30"/>
      <c r="D1220" s="489" t="s">
        <v>1711</v>
      </c>
      <c r="E1220" s="489" t="s">
        <v>59</v>
      </c>
      <c r="F1220" s="490">
        <v>45.1</v>
      </c>
    </row>
    <row r="1221" spans="2:9">
      <c r="B1221" s="184">
        <f t="shared" si="18"/>
        <v>1217</v>
      </c>
      <c r="C1221" s="30"/>
      <c r="D1221" s="489" t="s">
        <v>1712</v>
      </c>
      <c r="E1221" s="489" t="s">
        <v>59</v>
      </c>
      <c r="F1221" s="490">
        <v>35.729999999999997</v>
      </c>
    </row>
    <row r="1222" spans="2:9">
      <c r="B1222" s="184">
        <f t="shared" si="18"/>
        <v>1218</v>
      </c>
      <c r="C1222" s="30"/>
      <c r="D1222" s="489" t="s">
        <v>1713</v>
      </c>
      <c r="E1222" s="489" t="s">
        <v>1726</v>
      </c>
      <c r="F1222" s="490">
        <v>294.89999999999998</v>
      </c>
    </row>
    <row r="1223" spans="2:9">
      <c r="B1223" s="184">
        <f t="shared" si="18"/>
        <v>1219</v>
      </c>
      <c r="C1223" s="30"/>
      <c r="D1223" s="489" t="s">
        <v>1716</v>
      </c>
      <c r="E1223" s="489" t="s">
        <v>59</v>
      </c>
      <c r="F1223" s="490">
        <v>23.8</v>
      </c>
    </row>
    <row r="1224" spans="2:9">
      <c r="B1224" s="184">
        <f t="shared" ref="B1224:B1287" si="19">B1223+1</f>
        <v>1220</v>
      </c>
      <c r="C1224" s="30"/>
      <c r="D1224" s="489" t="s">
        <v>1714</v>
      </c>
      <c r="E1224" s="489" t="s">
        <v>59</v>
      </c>
      <c r="F1224" s="490">
        <v>71.599999999999994</v>
      </c>
    </row>
    <row r="1225" spans="2:9">
      <c r="B1225" s="184">
        <f t="shared" si="19"/>
        <v>1221</v>
      </c>
      <c r="C1225" s="30"/>
      <c r="D1225" s="489" t="s">
        <v>1715</v>
      </c>
      <c r="E1225" s="489" t="s">
        <v>59</v>
      </c>
      <c r="F1225" s="490">
        <v>37.049999999999997</v>
      </c>
      <c r="H1225" s="29"/>
      <c r="I1225" s="29"/>
    </row>
    <row r="1226" spans="2:9">
      <c r="B1226" s="184">
        <f t="shared" si="19"/>
        <v>1222</v>
      </c>
      <c r="C1226" s="30"/>
      <c r="D1226" s="491" t="s">
        <v>1717</v>
      </c>
      <c r="E1226" s="489" t="s">
        <v>59</v>
      </c>
      <c r="F1226" s="490">
        <v>18.760000000000002</v>
      </c>
      <c r="H1226" s="29"/>
      <c r="I1226" s="29"/>
    </row>
    <row r="1227" spans="2:9">
      <c r="B1227" s="184">
        <f t="shared" si="19"/>
        <v>1223</v>
      </c>
      <c r="C1227" s="30"/>
      <c r="D1227" s="491" t="s">
        <v>1718</v>
      </c>
      <c r="E1227" s="489" t="s">
        <v>59</v>
      </c>
      <c r="F1227" s="490">
        <v>139</v>
      </c>
    </row>
    <row r="1228" spans="2:9">
      <c r="B1228" s="184">
        <f t="shared" si="19"/>
        <v>1224</v>
      </c>
      <c r="C1228" s="30"/>
      <c r="D1228" s="489" t="s">
        <v>1719</v>
      </c>
      <c r="E1228" s="489" t="s">
        <v>59</v>
      </c>
      <c r="F1228" s="490">
        <v>15.86</v>
      </c>
    </row>
    <row r="1229" spans="2:9">
      <c r="B1229" s="184">
        <f t="shared" si="19"/>
        <v>1225</v>
      </c>
      <c r="C1229" s="30"/>
      <c r="D1229" s="489" t="s">
        <v>1720</v>
      </c>
      <c r="E1229" s="489" t="s">
        <v>59</v>
      </c>
      <c r="F1229" s="490">
        <v>18.760000000000002</v>
      </c>
    </row>
    <row r="1230" spans="2:9">
      <c r="B1230" s="184">
        <f t="shared" si="19"/>
        <v>1226</v>
      </c>
      <c r="C1230" s="30"/>
      <c r="D1230" s="489" t="s">
        <v>1721</v>
      </c>
      <c r="E1230" s="489" t="s">
        <v>59</v>
      </c>
      <c r="F1230" s="490">
        <v>26.88</v>
      </c>
    </row>
    <row r="1231" spans="2:9">
      <c r="B1231" s="184">
        <f t="shared" si="19"/>
        <v>1227</v>
      </c>
      <c r="C1231" s="30"/>
      <c r="D1231" s="489" t="s">
        <v>1722</v>
      </c>
      <c r="E1231" s="489" t="s">
        <v>59</v>
      </c>
      <c r="F1231" s="490">
        <v>2.02</v>
      </c>
    </row>
    <row r="1232" spans="2:9" ht="12" customHeight="1">
      <c r="B1232" s="184">
        <f t="shared" si="19"/>
        <v>1228</v>
      </c>
      <c r="C1232" s="30"/>
      <c r="D1232" s="491" t="s">
        <v>1723</v>
      </c>
      <c r="E1232" s="489" t="s">
        <v>59</v>
      </c>
      <c r="F1232" s="490">
        <v>616</v>
      </c>
    </row>
    <row r="1233" spans="2:7">
      <c r="B1233" s="184">
        <f t="shared" si="19"/>
        <v>1229</v>
      </c>
      <c r="C1233" s="30"/>
      <c r="D1233" s="489" t="s">
        <v>1724</v>
      </c>
      <c r="E1233" s="489" t="s">
        <v>59</v>
      </c>
      <c r="F1233" s="490">
        <v>1</v>
      </c>
    </row>
    <row r="1234" spans="2:7">
      <c r="B1234" s="184">
        <f t="shared" si="19"/>
        <v>1230</v>
      </c>
      <c r="C1234" s="30"/>
      <c r="D1234" s="489" t="s">
        <v>1725</v>
      </c>
      <c r="E1234" s="489" t="s">
        <v>59</v>
      </c>
      <c r="F1234" s="490">
        <v>75</v>
      </c>
    </row>
    <row r="1235" spans="2:7">
      <c r="B1235" s="184">
        <f t="shared" si="19"/>
        <v>1231</v>
      </c>
      <c r="C1235" s="30"/>
      <c r="D1235" s="29"/>
      <c r="E1235" s="29"/>
      <c r="F1235" s="27"/>
    </row>
    <row r="1236" spans="2:7">
      <c r="B1236" s="184">
        <f t="shared" si="19"/>
        <v>1232</v>
      </c>
      <c r="C1236" s="30"/>
      <c r="D1236" s="489" t="s">
        <v>1727</v>
      </c>
      <c r="E1236" s="489" t="s">
        <v>1052</v>
      </c>
      <c r="F1236" s="490">
        <v>2.8</v>
      </c>
    </row>
    <row r="1237" spans="2:7">
      <c r="B1237" s="184">
        <f t="shared" si="19"/>
        <v>1233</v>
      </c>
      <c r="C1237" s="494"/>
      <c r="D1237" s="489" t="s">
        <v>1728</v>
      </c>
      <c r="E1237" s="489" t="s">
        <v>59</v>
      </c>
      <c r="F1237" s="490">
        <v>65.05</v>
      </c>
    </row>
    <row r="1238" spans="2:7">
      <c r="B1238" s="184">
        <f t="shared" si="19"/>
        <v>1234</v>
      </c>
      <c r="C1238" s="494"/>
      <c r="D1238" s="489" t="s">
        <v>1729</v>
      </c>
      <c r="E1238" s="489" t="s">
        <v>59</v>
      </c>
      <c r="F1238" s="490">
        <v>0.05</v>
      </c>
    </row>
    <row r="1239" spans="2:7">
      <c r="B1239" s="184">
        <f t="shared" si="19"/>
        <v>1235</v>
      </c>
      <c r="C1239" s="494"/>
      <c r="D1239" s="489" t="s">
        <v>1730</v>
      </c>
      <c r="E1239" s="489" t="s">
        <v>59</v>
      </c>
      <c r="F1239" s="490">
        <v>30</v>
      </c>
    </row>
    <row r="1240" spans="2:7">
      <c r="B1240" s="184">
        <f t="shared" si="19"/>
        <v>1236</v>
      </c>
      <c r="C1240" s="494"/>
      <c r="D1240" s="489" t="s">
        <v>1733</v>
      </c>
      <c r="E1240" s="489" t="s">
        <v>1541</v>
      </c>
      <c r="F1240" s="490">
        <v>0.76</v>
      </c>
    </row>
    <row r="1241" spans="2:7">
      <c r="B1241" s="184">
        <f t="shared" si="19"/>
        <v>1237</v>
      </c>
      <c r="C1241" s="494"/>
      <c r="D1241" s="489" t="s">
        <v>1734</v>
      </c>
      <c r="E1241" s="489" t="s">
        <v>59</v>
      </c>
      <c r="F1241" s="490">
        <v>87.36</v>
      </c>
    </row>
    <row r="1242" spans="2:7">
      <c r="B1242" s="184">
        <f t="shared" si="19"/>
        <v>1238</v>
      </c>
      <c r="C1242" s="30"/>
      <c r="D1242" s="489" t="s">
        <v>1735</v>
      </c>
      <c r="E1242" s="489" t="s">
        <v>59</v>
      </c>
      <c r="F1242" s="490">
        <v>75.599999999999994</v>
      </c>
    </row>
    <row r="1243" spans="2:7">
      <c r="B1243" s="184">
        <f t="shared" si="19"/>
        <v>1239</v>
      </c>
      <c r="C1243" s="30"/>
      <c r="D1243" s="489" t="s">
        <v>1736</v>
      </c>
      <c r="E1243" s="489" t="s">
        <v>59</v>
      </c>
      <c r="F1243" s="490">
        <v>41.75</v>
      </c>
    </row>
    <row r="1244" spans="2:7">
      <c r="B1244" s="184">
        <f t="shared" si="19"/>
        <v>1240</v>
      </c>
      <c r="C1244" s="494"/>
      <c r="D1244" s="489" t="s">
        <v>1737</v>
      </c>
      <c r="E1244" s="489" t="s">
        <v>59</v>
      </c>
      <c r="F1244" s="497">
        <v>23.5</v>
      </c>
    </row>
    <row r="1245" spans="2:7">
      <c r="B1245" s="184">
        <f t="shared" si="19"/>
        <v>1241</v>
      </c>
      <c r="C1245" s="494"/>
      <c r="D1245" s="489" t="s">
        <v>1738</v>
      </c>
      <c r="E1245" s="489" t="s">
        <v>59</v>
      </c>
      <c r="F1245" s="497">
        <v>26.52</v>
      </c>
    </row>
    <row r="1246" spans="2:7">
      <c r="B1246" s="184">
        <f t="shared" si="19"/>
        <v>1242</v>
      </c>
      <c r="C1246" s="494"/>
      <c r="D1246" s="489" t="s">
        <v>1739</v>
      </c>
      <c r="E1246" s="489" t="s">
        <v>59</v>
      </c>
      <c r="F1246" s="497">
        <v>42.56</v>
      </c>
      <c r="G1246" s="4"/>
    </row>
    <row r="1247" spans="2:7">
      <c r="B1247" s="184">
        <f t="shared" si="19"/>
        <v>1243</v>
      </c>
      <c r="C1247" s="494"/>
      <c r="D1247" s="491" t="s">
        <v>1746</v>
      </c>
      <c r="E1247" s="489" t="s">
        <v>59</v>
      </c>
      <c r="F1247" s="497">
        <v>16.57</v>
      </c>
      <c r="G1247" s="4"/>
    </row>
    <row r="1248" spans="2:7">
      <c r="B1248" s="184">
        <f t="shared" si="19"/>
        <v>1244</v>
      </c>
      <c r="C1248" s="494"/>
      <c r="D1248" s="491" t="s">
        <v>1741</v>
      </c>
      <c r="E1248" s="489" t="s">
        <v>59</v>
      </c>
      <c r="F1248" s="497">
        <v>0.22</v>
      </c>
      <c r="G1248" s="4"/>
    </row>
    <row r="1249" spans="2:7">
      <c r="B1249" s="184">
        <f t="shared" si="19"/>
        <v>1245</v>
      </c>
      <c r="C1249" s="494"/>
      <c r="D1249" s="491" t="s">
        <v>1743</v>
      </c>
      <c r="E1249" s="489" t="s">
        <v>59</v>
      </c>
      <c r="F1249" s="497">
        <v>8.9</v>
      </c>
      <c r="G1249" s="4"/>
    </row>
    <row r="1250" spans="2:7">
      <c r="B1250" s="184">
        <f t="shared" si="19"/>
        <v>1246</v>
      </c>
      <c r="C1250" s="494"/>
      <c r="D1250" s="491" t="s">
        <v>1744</v>
      </c>
      <c r="E1250" s="489" t="s">
        <v>59</v>
      </c>
      <c r="F1250" s="497">
        <v>34.5</v>
      </c>
      <c r="G1250" s="4"/>
    </row>
    <row r="1251" spans="2:7">
      <c r="B1251" s="184">
        <f t="shared" si="19"/>
        <v>1247</v>
      </c>
      <c r="C1251" s="494"/>
      <c r="D1251" s="491" t="s">
        <v>1745</v>
      </c>
      <c r="E1251" s="489" t="s">
        <v>59</v>
      </c>
      <c r="F1251" s="497">
        <v>16.850000000000001</v>
      </c>
      <c r="G1251" s="4"/>
    </row>
    <row r="1252" spans="2:7">
      <c r="B1252" s="184">
        <f t="shared" si="19"/>
        <v>1248</v>
      </c>
      <c r="C1252" s="494"/>
      <c r="D1252" s="491" t="s">
        <v>1750</v>
      </c>
      <c r="E1252" s="489" t="s">
        <v>700</v>
      </c>
      <c r="F1252" s="497">
        <v>49.66</v>
      </c>
      <c r="G1252" s="4"/>
    </row>
    <row r="1253" spans="2:7">
      <c r="B1253" s="184">
        <f t="shared" si="19"/>
        <v>1249</v>
      </c>
      <c r="C1253" s="30"/>
      <c r="D1253" s="491" t="s">
        <v>1749</v>
      </c>
      <c r="E1253" s="489" t="s">
        <v>59</v>
      </c>
      <c r="F1253" s="497">
        <v>68.72</v>
      </c>
      <c r="G1253" s="4"/>
    </row>
    <row r="1254" spans="2:7">
      <c r="B1254" s="184">
        <f t="shared" si="19"/>
        <v>1250</v>
      </c>
      <c r="C1254" s="30"/>
      <c r="D1254" s="491" t="s">
        <v>1751</v>
      </c>
      <c r="E1254" s="489"/>
      <c r="F1254" s="497">
        <v>43.79</v>
      </c>
      <c r="G1254" s="4"/>
    </row>
    <row r="1255" spans="2:7">
      <c r="B1255" s="184">
        <f t="shared" si="19"/>
        <v>1251</v>
      </c>
      <c r="C1255" s="30"/>
      <c r="D1255" s="29"/>
      <c r="E1255" s="29"/>
      <c r="F1255" s="55"/>
      <c r="G1255" s="4"/>
    </row>
    <row r="1256" spans="2:7">
      <c r="B1256" s="184">
        <f t="shared" si="19"/>
        <v>1252</v>
      </c>
      <c r="C1256" s="30"/>
      <c r="D1256" s="29"/>
      <c r="E1256" s="29"/>
      <c r="F1256" s="55"/>
      <c r="G1256" s="4"/>
    </row>
    <row r="1257" spans="2:7">
      <c r="B1257" s="184">
        <f t="shared" si="19"/>
        <v>1253</v>
      </c>
      <c r="C1257" s="30"/>
      <c r="D1257" s="29"/>
      <c r="E1257" s="29"/>
      <c r="F1257" s="55"/>
      <c r="G1257" s="4"/>
    </row>
    <row r="1258" spans="2:7" ht="13.8" thickBot="1">
      <c r="B1258" s="184">
        <f t="shared" si="19"/>
        <v>1254</v>
      </c>
      <c r="C1258" s="30"/>
      <c r="D1258" s="29"/>
      <c r="E1258" s="29"/>
      <c r="F1258" s="55"/>
      <c r="G1258" s="4"/>
    </row>
    <row r="1259" spans="2:7" ht="13.8" thickBot="1">
      <c r="B1259" s="184">
        <f t="shared" si="19"/>
        <v>1255</v>
      </c>
      <c r="C1259" s="145" t="s">
        <v>111</v>
      </c>
      <c r="D1259" s="142"/>
      <c r="E1259" s="143"/>
      <c r="F1259" s="144"/>
      <c r="G1259" s="4"/>
    </row>
    <row r="1260" spans="2:7">
      <c r="B1260" s="184">
        <f t="shared" si="19"/>
        <v>1256</v>
      </c>
      <c r="C1260" s="30">
        <v>17020</v>
      </c>
      <c r="D1260" s="29" t="s">
        <v>112</v>
      </c>
      <c r="E1260" s="29" t="s">
        <v>1535</v>
      </c>
      <c r="F1260" s="55">
        <v>0.64</v>
      </c>
      <c r="G1260" s="4"/>
    </row>
    <row r="1261" spans="2:7">
      <c r="B1261" s="184">
        <f t="shared" si="19"/>
        <v>1257</v>
      </c>
      <c r="C1261" s="30">
        <v>17050</v>
      </c>
      <c r="D1261" s="29" t="s">
        <v>113</v>
      </c>
      <c r="E1261" s="29" t="s">
        <v>1535</v>
      </c>
      <c r="F1261" s="55">
        <v>0.68</v>
      </c>
      <c r="G1261" s="4"/>
    </row>
    <row r="1262" spans="2:7">
      <c r="B1262" s="184">
        <f t="shared" si="19"/>
        <v>1258</v>
      </c>
      <c r="C1262" s="30">
        <v>17100</v>
      </c>
      <c r="D1262" s="29" t="s">
        <v>114</v>
      </c>
      <c r="E1262" s="29" t="s">
        <v>115</v>
      </c>
      <c r="F1262" s="55">
        <v>1.2621599999999999</v>
      </c>
      <c r="G1262" s="4"/>
    </row>
    <row r="1263" spans="2:7">
      <c r="B1263" s="184">
        <f t="shared" si="19"/>
        <v>1259</v>
      </c>
      <c r="C1263" s="30">
        <v>17110</v>
      </c>
      <c r="D1263" s="464" t="s">
        <v>1674</v>
      </c>
      <c r="E1263" s="464" t="s">
        <v>1535</v>
      </c>
      <c r="F1263" s="462">
        <v>6.88</v>
      </c>
      <c r="G1263" s="4"/>
    </row>
    <row r="1264" spans="2:7">
      <c r="B1264" s="184">
        <f t="shared" si="19"/>
        <v>1260</v>
      </c>
      <c r="C1264" s="30">
        <v>17111</v>
      </c>
      <c r="D1264" s="29" t="s">
        <v>116</v>
      </c>
      <c r="E1264" s="29" t="s">
        <v>1535</v>
      </c>
      <c r="F1264" s="55">
        <v>1.2170799999999999</v>
      </c>
      <c r="G1264" s="4"/>
    </row>
    <row r="1265" spans="2:7" ht="13.8" thickBot="1">
      <c r="B1265" s="184">
        <f t="shared" si="19"/>
        <v>1261</v>
      </c>
      <c r="C1265" s="30">
        <v>17113</v>
      </c>
      <c r="D1265" s="29" t="s">
        <v>128</v>
      </c>
      <c r="E1265" s="29" t="s">
        <v>411</v>
      </c>
      <c r="F1265" s="55">
        <v>0.62</v>
      </c>
      <c r="G1265" s="4"/>
    </row>
    <row r="1266" spans="2:7" ht="13.8" thickBot="1">
      <c r="B1266" s="184">
        <f t="shared" si="19"/>
        <v>1262</v>
      </c>
      <c r="C1266" s="133" t="s">
        <v>129</v>
      </c>
      <c r="D1266" s="131"/>
      <c r="E1266" s="131"/>
      <c r="F1266" s="132"/>
      <c r="G1266" s="4"/>
    </row>
    <row r="1267" spans="2:7">
      <c r="B1267" s="184">
        <f t="shared" si="19"/>
        <v>1263</v>
      </c>
      <c r="C1267" s="30">
        <v>17201</v>
      </c>
      <c r="D1267" s="489" t="s">
        <v>1699</v>
      </c>
      <c r="E1267" s="489" t="s">
        <v>411</v>
      </c>
      <c r="F1267" s="497">
        <v>4</v>
      </c>
      <c r="G1267" s="4"/>
    </row>
    <row r="1268" spans="2:7">
      <c r="B1268" s="184">
        <f t="shared" si="19"/>
        <v>1264</v>
      </c>
      <c r="C1268" s="30">
        <v>17202</v>
      </c>
      <c r="D1268" s="489" t="s">
        <v>1789</v>
      </c>
      <c r="E1268" s="489" t="s">
        <v>383</v>
      </c>
      <c r="F1268" s="497">
        <v>20</v>
      </c>
      <c r="G1268" s="4"/>
    </row>
    <row r="1269" spans="2:7">
      <c r="B1269" s="184">
        <f t="shared" si="19"/>
        <v>1265</v>
      </c>
      <c r="C1269" s="30">
        <v>17203</v>
      </c>
      <c r="D1269" s="29" t="s">
        <v>562</v>
      </c>
      <c r="E1269" s="29" t="s">
        <v>383</v>
      </c>
      <c r="F1269" s="55">
        <v>3.5828000000000002</v>
      </c>
      <c r="G1269" s="4"/>
    </row>
    <row r="1270" spans="2:7">
      <c r="B1270" s="184">
        <f t="shared" si="19"/>
        <v>1266</v>
      </c>
      <c r="C1270" s="30">
        <v>17204</v>
      </c>
      <c r="D1270" s="29" t="s">
        <v>563</v>
      </c>
      <c r="E1270" s="29" t="s">
        <v>383</v>
      </c>
      <c r="F1270" s="55">
        <v>3.3696000000000002</v>
      </c>
      <c r="G1270" s="4"/>
    </row>
    <row r="1271" spans="2:7">
      <c r="B1271" s="184">
        <f t="shared" si="19"/>
        <v>1267</v>
      </c>
      <c r="C1271" s="30">
        <v>17205</v>
      </c>
      <c r="D1271" s="29" t="s">
        <v>564</v>
      </c>
      <c r="E1271" s="29" t="s">
        <v>383</v>
      </c>
      <c r="F1271" s="55">
        <v>3.84</v>
      </c>
      <c r="G1271" s="4"/>
    </row>
    <row r="1272" spans="2:7">
      <c r="B1272" s="184">
        <f t="shared" si="19"/>
        <v>1268</v>
      </c>
      <c r="C1272" s="30">
        <v>17206</v>
      </c>
      <c r="D1272" s="29" t="s">
        <v>565</v>
      </c>
      <c r="E1272" s="29" t="s">
        <v>383</v>
      </c>
      <c r="F1272" s="55">
        <v>6.5291199999999998</v>
      </c>
      <c r="G1272" s="4"/>
    </row>
    <row r="1273" spans="2:7">
      <c r="B1273" s="184">
        <f t="shared" si="19"/>
        <v>1269</v>
      </c>
      <c r="C1273" s="30">
        <v>17207</v>
      </c>
      <c r="D1273" s="29" t="s">
        <v>1457</v>
      </c>
      <c r="E1273" s="29" t="s">
        <v>383</v>
      </c>
      <c r="F1273" s="55">
        <v>7.1710000000000003</v>
      </c>
      <c r="G1273" s="4"/>
    </row>
    <row r="1274" spans="2:7">
      <c r="B1274" s="184">
        <f t="shared" si="19"/>
        <v>1270</v>
      </c>
      <c r="C1274" s="30">
        <v>17211</v>
      </c>
      <c r="D1274" s="29" t="s">
        <v>1458</v>
      </c>
      <c r="E1274" s="29" t="s">
        <v>1535</v>
      </c>
      <c r="F1274" s="55">
        <v>0.68</v>
      </c>
      <c r="G1274" s="4"/>
    </row>
    <row r="1275" spans="2:7">
      <c r="B1275" s="184">
        <f t="shared" si="19"/>
        <v>1271</v>
      </c>
      <c r="C1275" s="30">
        <v>17212</v>
      </c>
      <c r="D1275" s="29" t="s">
        <v>1459</v>
      </c>
      <c r="E1275" s="29" t="s">
        <v>115</v>
      </c>
      <c r="F1275" s="55">
        <v>1.31</v>
      </c>
      <c r="G1275" s="4"/>
    </row>
    <row r="1276" spans="2:7">
      <c r="B1276" s="184">
        <f t="shared" si="19"/>
        <v>1272</v>
      </c>
      <c r="C1276" s="30">
        <v>17213</v>
      </c>
      <c r="D1276" s="29" t="s">
        <v>1460</v>
      </c>
      <c r="E1276" s="29" t="s">
        <v>115</v>
      </c>
      <c r="F1276" s="55">
        <v>1.31</v>
      </c>
      <c r="G1276" s="4"/>
    </row>
    <row r="1277" spans="2:7">
      <c r="B1277" s="184">
        <f t="shared" si="19"/>
        <v>1273</v>
      </c>
      <c r="C1277" s="30">
        <v>17214</v>
      </c>
      <c r="D1277" s="31" t="s">
        <v>1461</v>
      </c>
      <c r="E1277" s="29" t="s">
        <v>115</v>
      </c>
      <c r="F1277" s="55">
        <v>1.45</v>
      </c>
      <c r="G1277" s="4"/>
    </row>
    <row r="1278" spans="2:7">
      <c r="B1278" s="184">
        <f t="shared" si="19"/>
        <v>1274</v>
      </c>
      <c r="C1278" s="30">
        <v>17215</v>
      </c>
      <c r="D1278" s="31" t="s">
        <v>1462</v>
      </c>
      <c r="E1278" s="29" t="s">
        <v>115</v>
      </c>
      <c r="F1278" s="55">
        <v>0.21604000000000001</v>
      </c>
      <c r="G1278" s="4"/>
    </row>
    <row r="1279" spans="2:7">
      <c r="B1279" s="184">
        <f t="shared" si="19"/>
        <v>1275</v>
      </c>
      <c r="C1279" s="30">
        <v>17216</v>
      </c>
      <c r="D1279" s="31" t="s">
        <v>1463</v>
      </c>
      <c r="E1279" s="29" t="s">
        <v>115</v>
      </c>
      <c r="F1279" s="55">
        <v>0.15115999999999999</v>
      </c>
      <c r="G1279" s="4"/>
    </row>
    <row r="1280" spans="2:7">
      <c r="B1280" s="184">
        <f t="shared" si="19"/>
        <v>1276</v>
      </c>
      <c r="C1280" s="30">
        <v>17217</v>
      </c>
      <c r="D1280" s="31" t="s">
        <v>1464</v>
      </c>
      <c r="E1280" s="29" t="s">
        <v>115</v>
      </c>
      <c r="F1280" s="55">
        <v>0.45495999999999998</v>
      </c>
      <c r="G1280" s="4"/>
    </row>
    <row r="1281" spans="2:7">
      <c r="B1281" s="184">
        <f t="shared" si="19"/>
        <v>1277</v>
      </c>
      <c r="C1281" s="30">
        <v>17218</v>
      </c>
      <c r="D1281" s="31" t="s">
        <v>1465</v>
      </c>
      <c r="E1281" s="29" t="s">
        <v>115</v>
      </c>
      <c r="F1281" s="55">
        <v>0.34122000000000002</v>
      </c>
      <c r="G1281" s="4"/>
    </row>
    <row r="1282" spans="2:7">
      <c r="B1282" s="184">
        <f t="shared" si="19"/>
        <v>1278</v>
      </c>
      <c r="C1282" s="30">
        <v>17219</v>
      </c>
      <c r="D1282" s="29" t="s">
        <v>1466</v>
      </c>
      <c r="E1282" s="29" t="s">
        <v>115</v>
      </c>
      <c r="F1282" s="55">
        <v>1.08</v>
      </c>
      <c r="G1282" s="4"/>
    </row>
    <row r="1283" spans="2:7">
      <c r="B1283" s="184">
        <f t="shared" si="19"/>
        <v>1279</v>
      </c>
      <c r="C1283" s="30">
        <v>17220</v>
      </c>
      <c r="D1283" s="29" t="s">
        <v>1467</v>
      </c>
      <c r="E1283" s="29" t="s">
        <v>383</v>
      </c>
      <c r="F1283" s="55">
        <v>2.6</v>
      </c>
      <c r="G1283" s="4"/>
    </row>
    <row r="1284" spans="2:7">
      <c r="B1284" s="184">
        <f t="shared" si="19"/>
        <v>1280</v>
      </c>
      <c r="C1284" s="30">
        <v>17222</v>
      </c>
      <c r="D1284" s="29" t="s">
        <v>1606</v>
      </c>
      <c r="E1284" s="29" t="s">
        <v>383</v>
      </c>
      <c r="F1284" s="55">
        <v>1.7929600000000001</v>
      </c>
      <c r="G1284" s="4"/>
    </row>
    <row r="1285" spans="2:7">
      <c r="B1285" s="184">
        <f t="shared" si="19"/>
        <v>1281</v>
      </c>
      <c r="C1285" s="30">
        <v>17224</v>
      </c>
      <c r="D1285" s="29" t="s">
        <v>308</v>
      </c>
      <c r="E1285" s="29" t="s">
        <v>383</v>
      </c>
      <c r="F1285" s="55">
        <v>1.9792000000000001</v>
      </c>
      <c r="G1285" s="4"/>
    </row>
    <row r="1286" spans="2:7">
      <c r="B1286" s="184">
        <f t="shared" si="19"/>
        <v>1282</v>
      </c>
      <c r="C1286" s="30">
        <v>17226</v>
      </c>
      <c r="D1286" s="29" t="s">
        <v>309</v>
      </c>
      <c r="E1286" s="29" t="s">
        <v>383</v>
      </c>
      <c r="F1286" s="55">
        <v>2.1307200000000002</v>
      </c>
      <c r="G1286" s="4"/>
    </row>
    <row r="1287" spans="2:7">
      <c r="B1287" s="184">
        <f t="shared" si="19"/>
        <v>1283</v>
      </c>
      <c r="C1287" s="30">
        <v>17228</v>
      </c>
      <c r="D1287" s="31" t="s">
        <v>1434</v>
      </c>
      <c r="E1287" s="29" t="s">
        <v>115</v>
      </c>
      <c r="F1287" s="55">
        <v>7.4800000000000005E-2</v>
      </c>
      <c r="G1287" s="4"/>
    </row>
    <row r="1288" spans="2:7">
      <c r="B1288" s="184">
        <f t="shared" ref="B1288:B1351" si="20">B1287+1</f>
        <v>1284</v>
      </c>
      <c r="C1288" s="30">
        <v>17230</v>
      </c>
      <c r="D1288" s="31" t="s">
        <v>1435</v>
      </c>
      <c r="E1288" s="29" t="s">
        <v>115</v>
      </c>
      <c r="F1288" s="55">
        <v>7.4800000000000005E-2</v>
      </c>
      <c r="G1288" s="4"/>
    </row>
    <row r="1289" spans="2:7">
      <c r="B1289" s="184">
        <f t="shared" si="20"/>
        <v>1285</v>
      </c>
      <c r="C1289" s="30">
        <v>17232</v>
      </c>
      <c r="D1289" s="31" t="s">
        <v>1436</v>
      </c>
      <c r="E1289" s="29" t="s">
        <v>115</v>
      </c>
      <c r="F1289" s="55">
        <v>7.4800000000000005E-2</v>
      </c>
      <c r="G1289" s="4"/>
    </row>
    <row r="1290" spans="2:7">
      <c r="B1290" s="184">
        <f t="shared" si="20"/>
        <v>1286</v>
      </c>
      <c r="C1290" s="30">
        <v>17234</v>
      </c>
      <c r="D1290" s="29" t="s">
        <v>1437</v>
      </c>
      <c r="E1290" s="29" t="s">
        <v>383</v>
      </c>
      <c r="F1290" s="55">
        <v>2.52</v>
      </c>
      <c r="G1290" s="4"/>
    </row>
    <row r="1291" spans="2:7" ht="13.8" thickBot="1">
      <c r="B1291" s="184">
        <f t="shared" si="20"/>
        <v>1287</v>
      </c>
      <c r="C1291" s="30">
        <v>17236</v>
      </c>
      <c r="D1291" s="29" t="s">
        <v>1438</v>
      </c>
      <c r="E1291" s="29" t="s">
        <v>1439</v>
      </c>
      <c r="F1291" s="55">
        <v>3.0343200000000001</v>
      </c>
      <c r="G1291" s="4"/>
    </row>
    <row r="1292" spans="2:7" ht="13.8" thickBot="1">
      <c r="B1292" s="184">
        <f t="shared" si="20"/>
        <v>1288</v>
      </c>
      <c r="C1292" s="148" t="s">
        <v>1440</v>
      </c>
      <c r="D1292" s="146"/>
      <c r="E1292" s="146"/>
      <c r="F1292" s="147"/>
      <c r="G1292" s="4"/>
    </row>
    <row r="1293" spans="2:7">
      <c r="B1293" s="184">
        <f t="shared" si="20"/>
        <v>1289</v>
      </c>
      <c r="C1293" s="30">
        <v>17300</v>
      </c>
      <c r="D1293" s="29" t="s">
        <v>1008</v>
      </c>
      <c r="E1293" s="29" t="s">
        <v>383</v>
      </c>
      <c r="F1293" s="55">
        <v>3.1095999999999999</v>
      </c>
      <c r="G1293" s="4"/>
    </row>
    <row r="1294" spans="2:7">
      <c r="B1294" s="184">
        <f t="shared" si="20"/>
        <v>1290</v>
      </c>
      <c r="C1294" s="30">
        <v>17305</v>
      </c>
      <c r="D1294" s="29" t="s">
        <v>1009</v>
      </c>
      <c r="E1294" s="29" t="s">
        <v>383</v>
      </c>
      <c r="F1294" s="55">
        <v>6.1920000000000002</v>
      </c>
      <c r="G1294" s="4"/>
    </row>
    <row r="1295" spans="2:7">
      <c r="B1295" s="184">
        <f t="shared" si="20"/>
        <v>1291</v>
      </c>
      <c r="C1295" s="30">
        <v>17310</v>
      </c>
      <c r="D1295" s="29" t="s">
        <v>1010</v>
      </c>
      <c r="E1295" s="29" t="s">
        <v>383</v>
      </c>
      <c r="F1295" s="55">
        <v>7.8364000000000003</v>
      </c>
      <c r="G1295" s="4"/>
    </row>
    <row r="1296" spans="2:7">
      <c r="B1296" s="184">
        <f t="shared" si="20"/>
        <v>1292</v>
      </c>
      <c r="C1296" s="30">
        <v>17315</v>
      </c>
      <c r="D1296" s="29" t="s">
        <v>1011</v>
      </c>
      <c r="E1296" s="29" t="s">
        <v>383</v>
      </c>
      <c r="F1296" s="55">
        <v>2.4552</v>
      </c>
      <c r="G1296" s="4"/>
    </row>
    <row r="1297" spans="2:7">
      <c r="B1297" s="184">
        <f t="shared" si="20"/>
        <v>1293</v>
      </c>
      <c r="C1297" s="30">
        <v>17320</v>
      </c>
      <c r="D1297" s="29" t="s">
        <v>1012</v>
      </c>
      <c r="E1297" s="29" t="s">
        <v>1013</v>
      </c>
      <c r="F1297" s="55">
        <v>0.80400000000000005</v>
      </c>
      <c r="G1297" s="4"/>
    </row>
    <row r="1298" spans="2:7">
      <c r="B1298" s="184">
        <f t="shared" si="20"/>
        <v>1294</v>
      </c>
      <c r="C1298" s="30">
        <v>17325</v>
      </c>
      <c r="D1298" s="29" t="s">
        <v>1014</v>
      </c>
      <c r="E1298" s="29" t="s">
        <v>1013</v>
      </c>
      <c r="F1298" s="55">
        <v>9.6799999999999997E-2</v>
      </c>
      <c r="G1298" s="4"/>
    </row>
    <row r="1299" spans="2:7">
      <c r="B1299" s="184">
        <f t="shared" si="20"/>
        <v>1295</v>
      </c>
      <c r="C1299" s="30">
        <v>17330</v>
      </c>
      <c r="D1299" s="29" t="s">
        <v>1015</v>
      </c>
      <c r="E1299" s="29" t="s">
        <v>1013</v>
      </c>
      <c r="F1299" s="55">
        <v>0.35360000000000003</v>
      </c>
      <c r="G1299" s="4"/>
    </row>
    <row r="1300" spans="2:7">
      <c r="B1300" s="184">
        <f t="shared" si="20"/>
        <v>1296</v>
      </c>
      <c r="C1300" s="30">
        <v>17335</v>
      </c>
      <c r="D1300" s="29" t="s">
        <v>1017</v>
      </c>
      <c r="E1300" s="29" t="s">
        <v>1013</v>
      </c>
      <c r="F1300" s="55">
        <v>0.36764000000000002</v>
      </c>
      <c r="G1300" s="4"/>
    </row>
    <row r="1301" spans="2:7">
      <c r="B1301" s="184">
        <f t="shared" si="20"/>
        <v>1297</v>
      </c>
      <c r="C1301" s="30">
        <v>17340</v>
      </c>
      <c r="D1301" s="29" t="s">
        <v>1018</v>
      </c>
      <c r="E1301" s="29" t="s">
        <v>1013</v>
      </c>
      <c r="F1301" s="55">
        <v>0.65207999999999999</v>
      </c>
      <c r="G1301" s="4"/>
    </row>
    <row r="1302" spans="2:7">
      <c r="B1302" s="184">
        <f t="shared" si="20"/>
        <v>1298</v>
      </c>
      <c r="C1302" s="30">
        <v>17345</v>
      </c>
      <c r="D1302" s="29" t="s">
        <v>1019</v>
      </c>
      <c r="E1302" s="29" t="s">
        <v>115</v>
      </c>
      <c r="F1302" s="55">
        <v>0.98</v>
      </c>
      <c r="G1302" s="4"/>
    </row>
    <row r="1303" spans="2:7">
      <c r="B1303" s="184">
        <f t="shared" si="20"/>
        <v>1299</v>
      </c>
      <c r="C1303" s="30">
        <v>17350</v>
      </c>
      <c r="D1303" s="31" t="s">
        <v>1020</v>
      </c>
      <c r="E1303" s="29" t="s">
        <v>115</v>
      </c>
      <c r="F1303" s="55">
        <v>0.62</v>
      </c>
      <c r="G1303" s="4"/>
    </row>
    <row r="1304" spans="2:7">
      <c r="B1304" s="184">
        <f t="shared" si="20"/>
        <v>1300</v>
      </c>
      <c r="C1304" s="30">
        <v>17355</v>
      </c>
      <c r="D1304" s="31" t="s">
        <v>1021</v>
      </c>
      <c r="E1304" s="29" t="s">
        <v>115</v>
      </c>
      <c r="F1304" s="55">
        <v>0.57999999999999996</v>
      </c>
      <c r="G1304" s="4"/>
    </row>
    <row r="1305" spans="2:7">
      <c r="B1305" s="184">
        <f t="shared" si="20"/>
        <v>1301</v>
      </c>
      <c r="C1305" s="30">
        <v>17360</v>
      </c>
      <c r="D1305" s="29" t="s">
        <v>1022</v>
      </c>
      <c r="E1305" s="29" t="s">
        <v>1535</v>
      </c>
      <c r="F1305" s="55">
        <v>6.08</v>
      </c>
      <c r="G1305" s="4"/>
    </row>
    <row r="1306" spans="2:7">
      <c r="B1306" s="184">
        <f t="shared" si="20"/>
        <v>1302</v>
      </c>
      <c r="C1306" s="30">
        <v>17365</v>
      </c>
      <c r="D1306" s="29" t="s">
        <v>1023</v>
      </c>
      <c r="E1306" s="29" t="s">
        <v>1541</v>
      </c>
      <c r="F1306" s="55">
        <v>0.1144</v>
      </c>
      <c r="G1306" s="4"/>
    </row>
    <row r="1307" spans="2:7">
      <c r="B1307" s="184">
        <f t="shared" si="20"/>
        <v>1303</v>
      </c>
      <c r="C1307" s="30">
        <v>17370</v>
      </c>
      <c r="D1307" s="31" t="s">
        <v>1024</v>
      </c>
      <c r="E1307" s="29" t="s">
        <v>1541</v>
      </c>
      <c r="F1307" s="55">
        <v>4.3119999999999999E-2</v>
      </c>
      <c r="G1307" s="4"/>
    </row>
    <row r="1308" spans="2:7">
      <c r="B1308" s="184">
        <f t="shared" si="20"/>
        <v>1304</v>
      </c>
      <c r="C1308" s="30">
        <v>17375</v>
      </c>
      <c r="D1308" s="31" t="s">
        <v>1025</v>
      </c>
      <c r="E1308" s="29" t="s">
        <v>1541</v>
      </c>
      <c r="F1308" s="55">
        <v>9.0200000000000002E-2</v>
      </c>
      <c r="G1308" s="4"/>
    </row>
    <row r="1309" spans="2:7">
      <c r="B1309" s="184">
        <f t="shared" si="20"/>
        <v>1305</v>
      </c>
      <c r="C1309" s="30">
        <v>17380</v>
      </c>
      <c r="D1309" s="29" t="s">
        <v>1026</v>
      </c>
      <c r="E1309" s="29" t="s">
        <v>1535</v>
      </c>
      <c r="F1309" s="55">
        <v>2.64E-2</v>
      </c>
      <c r="G1309" s="4"/>
    </row>
    <row r="1310" spans="2:7" ht="13.8" thickBot="1">
      <c r="B1310" s="184">
        <f t="shared" si="20"/>
        <v>1306</v>
      </c>
      <c r="C1310" s="30">
        <v>17312</v>
      </c>
      <c r="D1310" s="31" t="s">
        <v>1027</v>
      </c>
      <c r="E1310" s="29" t="s">
        <v>1535</v>
      </c>
      <c r="F1310" s="55">
        <v>4.0480000000000002E-2</v>
      </c>
      <c r="G1310" s="4"/>
    </row>
    <row r="1311" spans="2:7" ht="13.8" thickBot="1">
      <c r="B1311" s="184">
        <f t="shared" si="20"/>
        <v>1307</v>
      </c>
      <c r="C1311" s="151" t="s">
        <v>1028</v>
      </c>
      <c r="D1311" s="149"/>
      <c r="E1311" s="149"/>
      <c r="F1311" s="150"/>
      <c r="G1311" s="4"/>
    </row>
    <row r="1312" spans="2:7">
      <c r="B1312" s="184">
        <f t="shared" si="20"/>
        <v>1308</v>
      </c>
      <c r="C1312" s="30">
        <v>17402</v>
      </c>
      <c r="D1312" s="29" t="s">
        <v>1029</v>
      </c>
      <c r="E1312" s="29" t="s">
        <v>383</v>
      </c>
      <c r="F1312" s="55">
        <v>2.3444199999999999</v>
      </c>
      <c r="G1312" s="4"/>
    </row>
    <row r="1313" spans="2:7">
      <c r="B1313" s="184">
        <f t="shared" si="20"/>
        <v>1309</v>
      </c>
      <c r="C1313" s="30">
        <v>17404</v>
      </c>
      <c r="D1313" s="31" t="s">
        <v>1030</v>
      </c>
      <c r="E1313" s="29" t="s">
        <v>1535</v>
      </c>
      <c r="F1313" s="55">
        <v>0.10406</v>
      </c>
      <c r="G1313" s="4"/>
    </row>
    <row r="1314" spans="2:7">
      <c r="B1314" s="184">
        <f t="shared" si="20"/>
        <v>1310</v>
      </c>
      <c r="C1314" s="30">
        <v>17406</v>
      </c>
      <c r="D1314" s="31" t="s">
        <v>1031</v>
      </c>
      <c r="E1314" s="29" t="s">
        <v>1535</v>
      </c>
      <c r="F1314" s="55">
        <v>0.71104000000000001</v>
      </c>
      <c r="G1314" s="4"/>
    </row>
    <row r="1315" spans="2:7">
      <c r="B1315" s="184">
        <f t="shared" si="20"/>
        <v>1311</v>
      </c>
      <c r="C1315" s="30">
        <v>17408</v>
      </c>
      <c r="D1315" s="31" t="s">
        <v>1263</v>
      </c>
      <c r="E1315" s="29" t="s">
        <v>1535</v>
      </c>
      <c r="F1315" s="55">
        <v>2.0420000000000003</v>
      </c>
      <c r="G1315" s="4"/>
    </row>
    <row r="1316" spans="2:7">
      <c r="B1316" s="184">
        <f t="shared" si="20"/>
        <v>1312</v>
      </c>
      <c r="C1316" s="30">
        <v>17410</v>
      </c>
      <c r="D1316" s="31" t="s">
        <v>1264</v>
      </c>
      <c r="E1316" s="29" t="s">
        <v>1535</v>
      </c>
      <c r="F1316" s="55">
        <v>2.54</v>
      </c>
      <c r="G1316" s="4"/>
    </row>
    <row r="1317" spans="2:7">
      <c r="B1317" s="184">
        <f t="shared" si="20"/>
        <v>1313</v>
      </c>
      <c r="C1317" s="30">
        <v>17412</v>
      </c>
      <c r="D1317" s="31" t="s">
        <v>1265</v>
      </c>
      <c r="E1317" s="29" t="s">
        <v>1535</v>
      </c>
      <c r="F1317" s="55">
        <v>3.1</v>
      </c>
      <c r="G1317" s="4"/>
    </row>
    <row r="1318" spans="2:7">
      <c r="B1318" s="184">
        <f t="shared" si="20"/>
        <v>1314</v>
      </c>
      <c r="C1318" s="30">
        <v>17414</v>
      </c>
      <c r="D1318" s="31" t="s">
        <v>1266</v>
      </c>
      <c r="E1318" s="29" t="s">
        <v>1535</v>
      </c>
      <c r="F1318" s="55">
        <v>3.45</v>
      </c>
      <c r="G1318" s="4"/>
    </row>
    <row r="1319" spans="2:7">
      <c r="B1319" s="184">
        <f t="shared" si="20"/>
        <v>1315</v>
      </c>
      <c r="C1319" s="30">
        <v>17416</v>
      </c>
      <c r="D1319" s="31" t="s">
        <v>1275</v>
      </c>
      <c r="E1319" s="29" t="s">
        <v>1535</v>
      </c>
      <c r="F1319" s="55">
        <v>0.32</v>
      </c>
      <c r="G1319" s="4" t="s">
        <v>1276</v>
      </c>
    </row>
    <row r="1320" spans="2:7">
      <c r="B1320" s="184">
        <f t="shared" si="20"/>
        <v>1316</v>
      </c>
      <c r="C1320" s="30">
        <v>17418</v>
      </c>
      <c r="D1320" s="246" t="s">
        <v>983</v>
      </c>
      <c r="E1320" s="242" t="s">
        <v>69</v>
      </c>
      <c r="F1320" s="244">
        <v>16</v>
      </c>
      <c r="G1320" s="4"/>
    </row>
    <row r="1321" spans="2:7">
      <c r="B1321" s="184">
        <f t="shared" si="20"/>
        <v>1317</v>
      </c>
      <c r="C1321" s="30">
        <v>17420</v>
      </c>
      <c r="D1321" s="246" t="s">
        <v>1361</v>
      </c>
      <c r="E1321" s="242" t="s">
        <v>69</v>
      </c>
      <c r="F1321" s="244">
        <v>30</v>
      </c>
      <c r="G1321" s="4"/>
    </row>
    <row r="1322" spans="2:7">
      <c r="B1322" s="184">
        <f t="shared" si="20"/>
        <v>1318</v>
      </c>
      <c r="C1322" s="30">
        <v>17422</v>
      </c>
      <c r="D1322" s="31" t="s">
        <v>1267</v>
      </c>
      <c r="E1322" s="29" t="s">
        <v>1535</v>
      </c>
      <c r="F1322" s="27">
        <v>0.41689999999999999</v>
      </c>
    </row>
    <row r="1323" spans="2:7">
      <c r="B1323" s="184">
        <f t="shared" si="20"/>
        <v>1319</v>
      </c>
      <c r="C1323" s="30">
        <v>17424</v>
      </c>
      <c r="D1323" s="31" t="s">
        <v>1268</v>
      </c>
      <c r="E1323" s="29" t="s">
        <v>1535</v>
      </c>
      <c r="F1323" s="27">
        <v>2.2521599999999999</v>
      </c>
    </row>
    <row r="1324" spans="2:7">
      <c r="B1324" s="184">
        <f t="shared" si="20"/>
        <v>1320</v>
      </c>
      <c r="C1324" s="30">
        <v>17426</v>
      </c>
      <c r="D1324" s="31" t="s">
        <v>1269</v>
      </c>
      <c r="E1324" s="29" t="s">
        <v>1535</v>
      </c>
      <c r="F1324" s="27">
        <v>2.41256</v>
      </c>
    </row>
    <row r="1325" spans="2:7" ht="13.8" thickBot="1">
      <c r="B1325" s="184">
        <f t="shared" si="20"/>
        <v>1321</v>
      </c>
      <c r="C1325" s="30">
        <v>17436</v>
      </c>
      <c r="D1325" s="29" t="s">
        <v>596</v>
      </c>
      <c r="E1325" s="29" t="s">
        <v>1535</v>
      </c>
      <c r="F1325" s="27">
        <v>1.08</v>
      </c>
    </row>
    <row r="1326" spans="2:7" ht="13.8" thickBot="1">
      <c r="B1326" s="184">
        <f t="shared" si="20"/>
        <v>1322</v>
      </c>
      <c r="C1326" s="93" t="s">
        <v>597</v>
      </c>
      <c r="D1326" s="155"/>
      <c r="E1326" s="156"/>
      <c r="F1326" s="157"/>
    </row>
    <row r="1327" spans="2:7">
      <c r="B1327" s="184">
        <f t="shared" si="20"/>
        <v>1323</v>
      </c>
      <c r="C1327" s="30">
        <v>17501</v>
      </c>
      <c r="D1327" s="29" t="s">
        <v>598</v>
      </c>
      <c r="E1327" s="29" t="s">
        <v>599</v>
      </c>
      <c r="F1327" s="27">
        <v>12.24</v>
      </c>
    </row>
    <row r="1328" spans="2:7">
      <c r="B1328" s="184">
        <f t="shared" si="20"/>
        <v>1324</v>
      </c>
      <c r="C1328" s="30">
        <v>17510</v>
      </c>
      <c r="D1328" s="29" t="s">
        <v>600</v>
      </c>
      <c r="E1328" s="29" t="s">
        <v>383</v>
      </c>
      <c r="F1328" s="27">
        <v>12</v>
      </c>
    </row>
    <row r="1329" spans="2:7">
      <c r="B1329" s="184">
        <f t="shared" si="20"/>
        <v>1325</v>
      </c>
      <c r="C1329" s="30">
        <v>17520</v>
      </c>
      <c r="D1329" s="29" t="s">
        <v>601</v>
      </c>
      <c r="E1329" s="29" t="s">
        <v>383</v>
      </c>
      <c r="F1329" s="27">
        <v>10.128959999999999</v>
      </c>
    </row>
    <row r="1330" spans="2:7">
      <c r="B1330" s="184">
        <f t="shared" si="20"/>
        <v>1326</v>
      </c>
      <c r="C1330" s="30">
        <v>17530</v>
      </c>
      <c r="D1330" s="31" t="s">
        <v>602</v>
      </c>
      <c r="E1330" s="29" t="s">
        <v>383</v>
      </c>
      <c r="F1330" s="27">
        <v>0.91454000000000002</v>
      </c>
    </row>
    <row r="1331" spans="2:7">
      <c r="B1331" s="184">
        <f t="shared" si="20"/>
        <v>1327</v>
      </c>
      <c r="C1331" s="30">
        <v>17540</v>
      </c>
      <c r="D1331" s="31" t="s">
        <v>603</v>
      </c>
      <c r="E1331" s="29" t="s">
        <v>383</v>
      </c>
      <c r="F1331" s="27">
        <v>1.3474999999999999</v>
      </c>
    </row>
    <row r="1332" spans="2:7" ht="13.8" thickBot="1">
      <c r="B1332" s="184">
        <f t="shared" si="20"/>
        <v>1328</v>
      </c>
      <c r="C1332" s="30">
        <v>17550</v>
      </c>
      <c r="D1332" s="31" t="s">
        <v>604</v>
      </c>
      <c r="E1332" s="29" t="s">
        <v>383</v>
      </c>
      <c r="F1332" s="27">
        <v>1.4491400000000001</v>
      </c>
    </row>
    <row r="1333" spans="2:7" ht="13.8" thickBot="1">
      <c r="B1333" s="184">
        <f t="shared" si="20"/>
        <v>1329</v>
      </c>
      <c r="C1333" s="154" t="s">
        <v>605</v>
      </c>
      <c r="D1333" s="152"/>
      <c r="E1333" s="152"/>
      <c r="F1333" s="153"/>
    </row>
    <row r="1334" spans="2:7">
      <c r="B1334" s="184">
        <f t="shared" si="20"/>
        <v>1330</v>
      </c>
      <c r="C1334" s="30">
        <v>17600</v>
      </c>
      <c r="D1334" s="29" t="s">
        <v>606</v>
      </c>
      <c r="E1334" s="29" t="s">
        <v>383</v>
      </c>
      <c r="F1334" s="27">
        <v>2.9016000000000002</v>
      </c>
    </row>
    <row r="1335" spans="2:7">
      <c r="B1335" s="184">
        <f t="shared" si="20"/>
        <v>1331</v>
      </c>
      <c r="C1335" s="30">
        <v>17610</v>
      </c>
      <c r="D1335" s="29" t="s">
        <v>607</v>
      </c>
      <c r="E1335" s="29" t="s">
        <v>383</v>
      </c>
      <c r="F1335" s="27">
        <v>3.45</v>
      </c>
    </row>
    <row r="1336" spans="2:7">
      <c r="B1336" s="184">
        <f t="shared" si="20"/>
        <v>1332</v>
      </c>
      <c r="C1336" s="30">
        <v>17620</v>
      </c>
      <c r="D1336" s="29" t="s">
        <v>608</v>
      </c>
      <c r="E1336" s="29" t="s">
        <v>1013</v>
      </c>
      <c r="F1336" s="27">
        <v>0.35720000000000002</v>
      </c>
    </row>
    <row r="1337" spans="2:7">
      <c r="B1337" s="184">
        <f t="shared" si="20"/>
        <v>1333</v>
      </c>
      <c r="C1337" s="494">
        <v>17630</v>
      </c>
      <c r="D1337" s="489" t="s">
        <v>1664</v>
      </c>
      <c r="E1337" s="489" t="s">
        <v>1541</v>
      </c>
      <c r="F1337" s="490">
        <v>0.44</v>
      </c>
      <c r="G1337">
        <f>16.55/G1338</f>
        <v>12.770061728395062</v>
      </c>
    </row>
    <row r="1338" spans="2:7">
      <c r="B1338" s="184">
        <f t="shared" si="20"/>
        <v>1334</v>
      </c>
      <c r="C1338" s="494">
        <v>17640</v>
      </c>
      <c r="D1338" s="489" t="s">
        <v>1665</v>
      </c>
      <c r="E1338" s="489" t="s">
        <v>1541</v>
      </c>
      <c r="F1338" s="490">
        <v>1.3</v>
      </c>
      <c r="G1338">
        <f>25.92/20</f>
        <v>1.296</v>
      </c>
    </row>
    <row r="1339" spans="2:7">
      <c r="B1339" s="184">
        <f t="shared" si="20"/>
        <v>1335</v>
      </c>
      <c r="C1339" s="494">
        <v>17650</v>
      </c>
      <c r="D1339" s="495" t="s">
        <v>1788</v>
      </c>
      <c r="E1339" s="489" t="s">
        <v>383</v>
      </c>
      <c r="F1339" s="490">
        <v>20.399999999999999</v>
      </c>
    </row>
    <row r="1340" spans="2:7">
      <c r="B1340" s="184">
        <f t="shared" si="20"/>
        <v>1336</v>
      </c>
      <c r="C1340" s="494">
        <v>17660</v>
      </c>
      <c r="D1340" s="513" t="s">
        <v>1667</v>
      </c>
      <c r="E1340" s="514" t="s">
        <v>383</v>
      </c>
      <c r="F1340" s="515">
        <v>28</v>
      </c>
      <c r="G1340">
        <f>(25/2.2)*F1340</f>
        <v>318.18181818181819</v>
      </c>
    </row>
    <row r="1341" spans="2:7" ht="13.8" thickBot="1">
      <c r="B1341" s="184">
        <f t="shared" si="20"/>
        <v>1337</v>
      </c>
      <c r="C1341" s="494">
        <v>17670</v>
      </c>
      <c r="D1341" s="495" t="s">
        <v>1769</v>
      </c>
      <c r="E1341" s="489" t="s">
        <v>1541</v>
      </c>
      <c r="F1341" s="490">
        <v>1.64</v>
      </c>
    </row>
    <row r="1342" spans="2:7" ht="13.8" thickBot="1">
      <c r="B1342" s="184">
        <f t="shared" si="20"/>
        <v>1338</v>
      </c>
      <c r="C1342" s="161" t="s">
        <v>609</v>
      </c>
      <c r="D1342" s="481"/>
      <c r="E1342" s="158"/>
      <c r="F1342" s="159"/>
    </row>
    <row r="1343" spans="2:7">
      <c r="B1343" s="184">
        <f t="shared" si="20"/>
        <v>1339</v>
      </c>
      <c r="C1343" s="30">
        <v>17705</v>
      </c>
      <c r="D1343" s="29" t="s">
        <v>610</v>
      </c>
      <c r="E1343" s="29" t="s">
        <v>1013</v>
      </c>
      <c r="F1343" s="27">
        <v>0.86272727272727268</v>
      </c>
    </row>
    <row r="1344" spans="2:7">
      <c r="B1344" s="184">
        <f t="shared" si="20"/>
        <v>1340</v>
      </c>
      <c r="C1344" s="30">
        <v>17710</v>
      </c>
      <c r="D1344" s="480" t="s">
        <v>1666</v>
      </c>
      <c r="E1344" s="480" t="s">
        <v>1541</v>
      </c>
      <c r="F1344" s="280">
        <v>7.0000000000000007E-2</v>
      </c>
    </row>
    <row r="1345" spans="2:6" ht="13.8" thickBot="1">
      <c r="B1345" s="184">
        <f t="shared" si="20"/>
        <v>1341</v>
      </c>
      <c r="C1345" s="30">
        <v>17715</v>
      </c>
      <c r="D1345" s="266" t="s">
        <v>419</v>
      </c>
      <c r="E1345" s="266" t="s">
        <v>700</v>
      </c>
      <c r="F1345" s="264">
        <v>0.94</v>
      </c>
    </row>
    <row r="1346" spans="2:6" ht="13.8" thickBot="1">
      <c r="B1346" s="184">
        <f t="shared" si="20"/>
        <v>1342</v>
      </c>
      <c r="C1346" s="126" t="s">
        <v>1384</v>
      </c>
      <c r="D1346" s="124"/>
      <c r="E1346" s="124"/>
      <c r="F1346" s="125"/>
    </row>
    <row r="1347" spans="2:6">
      <c r="B1347" s="184">
        <f t="shared" si="20"/>
        <v>1343</v>
      </c>
      <c r="C1347" s="30">
        <v>19010</v>
      </c>
      <c r="D1347" s="271" t="s">
        <v>399</v>
      </c>
      <c r="E1347" s="271" t="s">
        <v>991</v>
      </c>
      <c r="F1347" s="280">
        <f>2.96/3</f>
        <v>0.98666666666666669</v>
      </c>
    </row>
    <row r="1348" spans="2:6">
      <c r="B1348" s="184">
        <f t="shared" si="20"/>
        <v>1344</v>
      </c>
      <c r="C1348" s="494">
        <v>19030</v>
      </c>
      <c r="D1348" s="489" t="s">
        <v>483</v>
      </c>
      <c r="E1348" s="489" t="s">
        <v>482</v>
      </c>
      <c r="F1348" s="490">
        <v>4.96</v>
      </c>
    </row>
    <row r="1349" spans="2:6">
      <c r="B1349" s="184">
        <f t="shared" si="20"/>
        <v>1345</v>
      </c>
      <c r="C1349" s="30">
        <v>19037</v>
      </c>
      <c r="D1349" s="266" t="s">
        <v>412</v>
      </c>
      <c r="E1349" s="266" t="s">
        <v>700</v>
      </c>
      <c r="F1349" s="264">
        <v>0.68</v>
      </c>
    </row>
    <row r="1350" spans="2:6">
      <c r="B1350" s="184">
        <f t="shared" si="20"/>
        <v>1346</v>
      </c>
      <c r="C1350" s="30">
        <v>19040</v>
      </c>
      <c r="D1350" s="266" t="s">
        <v>413</v>
      </c>
      <c r="E1350" s="266" t="s">
        <v>59</v>
      </c>
      <c r="F1350" s="264">
        <v>0.192</v>
      </c>
    </row>
    <row r="1351" spans="2:6">
      <c r="B1351" s="184">
        <f t="shared" si="20"/>
        <v>1347</v>
      </c>
      <c r="C1351" s="30">
        <v>19045</v>
      </c>
      <c r="D1351" s="266" t="s">
        <v>414</v>
      </c>
      <c r="E1351" s="266" t="s">
        <v>59</v>
      </c>
      <c r="F1351" s="264">
        <v>0.35200000000000004</v>
      </c>
    </row>
    <row r="1352" spans="2:6">
      <c r="B1352" s="184">
        <f t="shared" ref="B1352:B1415" si="21">B1351+1</f>
        <v>1348</v>
      </c>
      <c r="C1352" s="30">
        <v>19050</v>
      </c>
      <c r="D1352" s="266" t="s">
        <v>415</v>
      </c>
      <c r="E1352" s="266" t="s">
        <v>59</v>
      </c>
      <c r="F1352" s="264">
        <v>0.67200000000000004</v>
      </c>
    </row>
    <row r="1353" spans="2:6">
      <c r="B1353" s="184">
        <f t="shared" si="21"/>
        <v>1349</v>
      </c>
      <c r="C1353" s="30">
        <v>19060</v>
      </c>
      <c r="D1353" s="266" t="s">
        <v>416</v>
      </c>
      <c r="E1353" s="266" t="s">
        <v>59</v>
      </c>
      <c r="F1353" s="264">
        <v>1.6</v>
      </c>
    </row>
    <row r="1354" spans="2:6">
      <c r="B1354" s="184">
        <f t="shared" si="21"/>
        <v>1350</v>
      </c>
      <c r="C1354" s="30">
        <v>19062</v>
      </c>
      <c r="D1354" s="266" t="s">
        <v>417</v>
      </c>
      <c r="E1354" s="266" t="s">
        <v>59</v>
      </c>
      <c r="F1354" s="264">
        <v>1.92</v>
      </c>
    </row>
    <row r="1355" spans="2:6">
      <c r="B1355" s="184">
        <f t="shared" si="21"/>
        <v>1351</v>
      </c>
      <c r="C1355" s="30">
        <v>19070</v>
      </c>
      <c r="D1355" s="266" t="s">
        <v>418</v>
      </c>
      <c r="E1355" s="266" t="s">
        <v>59</v>
      </c>
      <c r="F1355" s="264">
        <v>4</v>
      </c>
    </row>
    <row r="1356" spans="2:6">
      <c r="B1356" s="184">
        <f t="shared" si="21"/>
        <v>1352</v>
      </c>
      <c r="C1356" s="30">
        <v>19072</v>
      </c>
      <c r="D1356" s="254" t="s">
        <v>841</v>
      </c>
      <c r="E1356" s="254" t="s">
        <v>59</v>
      </c>
      <c r="F1356" s="255">
        <v>2</v>
      </c>
    </row>
    <row r="1357" spans="2:6">
      <c r="B1357" s="184">
        <f t="shared" si="21"/>
        <v>1353</v>
      </c>
      <c r="C1357" s="422">
        <v>19075</v>
      </c>
      <c r="D1357" s="425"/>
      <c r="E1357" s="425" t="s">
        <v>59</v>
      </c>
      <c r="F1357" s="426"/>
    </row>
    <row r="1358" spans="2:6">
      <c r="B1358" s="184">
        <f t="shared" si="21"/>
        <v>1354</v>
      </c>
      <c r="C1358" s="30">
        <v>19080</v>
      </c>
      <c r="D1358" s="612" t="s">
        <v>1752</v>
      </c>
      <c r="E1358" s="612" t="s">
        <v>1672</v>
      </c>
      <c r="F1358" s="285">
        <v>11.76</v>
      </c>
    </row>
    <row r="1359" spans="2:6">
      <c r="B1359" s="184">
        <f t="shared" si="21"/>
        <v>1355</v>
      </c>
      <c r="C1359" s="422">
        <v>19085</v>
      </c>
      <c r="D1359" s="425" t="s">
        <v>614</v>
      </c>
      <c r="E1359" s="425" t="s">
        <v>59</v>
      </c>
      <c r="F1359" s="426">
        <v>1</v>
      </c>
    </row>
    <row r="1360" spans="2:6">
      <c r="B1360" s="184">
        <f t="shared" si="21"/>
        <v>1356</v>
      </c>
      <c r="C1360" s="30">
        <v>19086</v>
      </c>
      <c r="D1360" s="284" t="s">
        <v>1401</v>
      </c>
      <c r="E1360" s="284" t="s">
        <v>1402</v>
      </c>
      <c r="F1360" s="285">
        <v>0.7</v>
      </c>
    </row>
    <row r="1361" spans="2:7">
      <c r="B1361" s="184">
        <f t="shared" si="21"/>
        <v>1357</v>
      </c>
      <c r="C1361" s="494">
        <v>19090</v>
      </c>
      <c r="D1361" s="489" t="s">
        <v>1173</v>
      </c>
      <c r="E1361" s="489" t="s">
        <v>1541</v>
      </c>
      <c r="F1361" s="490">
        <v>1.5</v>
      </c>
    </row>
    <row r="1362" spans="2:7" ht="13.8" thickBot="1">
      <c r="B1362" s="184">
        <f t="shared" si="21"/>
        <v>1358</v>
      </c>
      <c r="C1362" s="30">
        <v>19100</v>
      </c>
      <c r="D1362" s="29" t="s">
        <v>1447</v>
      </c>
      <c r="E1362" s="284" t="s">
        <v>59</v>
      </c>
      <c r="F1362" s="27">
        <v>1</v>
      </c>
    </row>
    <row r="1363" spans="2:7" ht="13.8" thickBot="1">
      <c r="B1363" s="184">
        <f t="shared" si="21"/>
        <v>1359</v>
      </c>
      <c r="C1363" s="136" t="s">
        <v>1076</v>
      </c>
      <c r="D1363" s="162"/>
      <c r="E1363" s="162"/>
      <c r="F1363" s="160"/>
    </row>
    <row r="1364" spans="2:7">
      <c r="B1364" s="184">
        <f t="shared" si="21"/>
        <v>1360</v>
      </c>
      <c r="C1364" s="30">
        <v>18010</v>
      </c>
      <c r="D1364" s="271" t="s">
        <v>1069</v>
      </c>
      <c r="E1364" s="271" t="s">
        <v>59</v>
      </c>
      <c r="F1364" s="280">
        <v>6</v>
      </c>
    </row>
    <row r="1365" spans="2:7">
      <c r="B1365" s="184">
        <f t="shared" si="21"/>
        <v>1361</v>
      </c>
      <c r="C1365" s="30">
        <v>18020</v>
      </c>
      <c r="D1365" s="271" t="s">
        <v>14</v>
      </c>
      <c r="E1365" s="271" t="s">
        <v>59</v>
      </c>
      <c r="F1365" s="280">
        <v>0.75</v>
      </c>
    </row>
    <row r="1366" spans="2:7">
      <c r="B1366" s="184">
        <f t="shared" si="21"/>
        <v>1362</v>
      </c>
      <c r="C1366" s="30">
        <v>18030</v>
      </c>
      <c r="D1366" s="271" t="s">
        <v>13</v>
      </c>
      <c r="E1366" s="271" t="s">
        <v>59</v>
      </c>
      <c r="F1366" s="280">
        <v>0.6</v>
      </c>
    </row>
    <row r="1367" spans="2:7">
      <c r="B1367" s="184">
        <f t="shared" si="21"/>
        <v>1363</v>
      </c>
      <c r="C1367" s="30">
        <v>18031</v>
      </c>
      <c r="D1367" s="271" t="s">
        <v>12</v>
      </c>
      <c r="E1367" s="271" t="s">
        <v>59</v>
      </c>
      <c r="F1367" s="280">
        <v>0.1</v>
      </c>
    </row>
    <row r="1368" spans="2:7">
      <c r="B1368" s="184">
        <f t="shared" si="21"/>
        <v>1364</v>
      </c>
      <c r="C1368" s="30">
        <v>18032</v>
      </c>
      <c r="D1368" s="271" t="s">
        <v>11</v>
      </c>
      <c r="E1368" s="271" t="s">
        <v>59</v>
      </c>
      <c r="F1368" s="280">
        <v>0.9</v>
      </c>
    </row>
    <row r="1369" spans="2:7">
      <c r="B1369" s="184">
        <f t="shared" si="21"/>
        <v>1365</v>
      </c>
      <c r="C1369" s="30">
        <v>18033</v>
      </c>
      <c r="D1369" s="271" t="s">
        <v>10</v>
      </c>
      <c r="E1369" s="271" t="s">
        <v>59</v>
      </c>
      <c r="F1369" s="280">
        <v>8.5</v>
      </c>
    </row>
    <row r="1370" spans="2:7">
      <c r="B1370" s="184">
        <f t="shared" si="21"/>
        <v>1366</v>
      </c>
      <c r="C1370" s="30">
        <v>18034</v>
      </c>
      <c r="D1370" s="271" t="s">
        <v>9</v>
      </c>
      <c r="E1370" s="271" t="s">
        <v>59</v>
      </c>
      <c r="F1370" s="280">
        <v>12</v>
      </c>
    </row>
    <row r="1371" spans="2:7">
      <c r="B1371" s="184">
        <f t="shared" si="21"/>
        <v>1367</v>
      </c>
      <c r="C1371" s="30">
        <v>18035</v>
      </c>
      <c r="D1371" s="271" t="s">
        <v>8</v>
      </c>
      <c r="E1371" s="271" t="s">
        <v>69</v>
      </c>
      <c r="F1371" s="280">
        <v>1.6</v>
      </c>
    </row>
    <row r="1372" spans="2:7">
      <c r="B1372" s="184">
        <f t="shared" si="21"/>
        <v>1368</v>
      </c>
      <c r="C1372" s="30">
        <v>18036</v>
      </c>
      <c r="D1372" s="271" t="s">
        <v>7</v>
      </c>
      <c r="E1372" s="271" t="s">
        <v>69</v>
      </c>
      <c r="F1372" s="280">
        <v>7</v>
      </c>
    </row>
    <row r="1373" spans="2:7">
      <c r="B1373" s="184">
        <f t="shared" si="21"/>
        <v>1369</v>
      </c>
      <c r="C1373" s="30">
        <v>18037</v>
      </c>
      <c r="D1373" s="365" t="s">
        <v>5</v>
      </c>
      <c r="E1373" s="365" t="s">
        <v>69</v>
      </c>
      <c r="F1373" s="366">
        <v>1.5</v>
      </c>
    </row>
    <row r="1374" spans="2:7">
      <c r="B1374" s="184">
        <f t="shared" si="21"/>
        <v>1370</v>
      </c>
      <c r="C1374" s="30">
        <v>18038</v>
      </c>
      <c r="D1374" s="365" t="s">
        <v>261</v>
      </c>
      <c r="E1374" s="365" t="s">
        <v>991</v>
      </c>
      <c r="F1374" s="366">
        <f>7.49/3</f>
        <v>2.4966666666666666</v>
      </c>
    </row>
    <row r="1375" spans="2:7">
      <c r="B1375" s="184">
        <f t="shared" si="21"/>
        <v>1371</v>
      </c>
      <c r="C1375" s="30">
        <v>18040</v>
      </c>
      <c r="D1375" s="365" t="s">
        <v>399</v>
      </c>
      <c r="E1375" s="365" t="s">
        <v>991</v>
      </c>
      <c r="F1375" s="366">
        <f>2.96/3</f>
        <v>0.98666666666666669</v>
      </c>
      <c r="G1375" s="27">
        <v>2</v>
      </c>
    </row>
    <row r="1376" spans="2:7">
      <c r="B1376" s="184">
        <f t="shared" si="21"/>
        <v>1372</v>
      </c>
      <c r="C1376" s="30">
        <v>18050</v>
      </c>
      <c r="D1376" s="365" t="s">
        <v>163</v>
      </c>
      <c r="E1376" s="365" t="s">
        <v>59</v>
      </c>
      <c r="F1376" s="366">
        <v>34</v>
      </c>
    </row>
    <row r="1377" spans="2:7">
      <c r="B1377" s="184">
        <f t="shared" si="21"/>
        <v>1373</v>
      </c>
      <c r="C1377" s="30">
        <v>18060</v>
      </c>
      <c r="D1377" s="365" t="s">
        <v>162</v>
      </c>
      <c r="E1377" s="365" t="s">
        <v>59</v>
      </c>
      <c r="F1377" s="366">
        <v>55</v>
      </c>
    </row>
    <row r="1378" spans="2:7">
      <c r="B1378" s="184">
        <f t="shared" si="21"/>
        <v>1374</v>
      </c>
      <c r="C1378" s="30">
        <v>18070</v>
      </c>
      <c r="D1378" s="365" t="s">
        <v>161</v>
      </c>
      <c r="E1378" s="365" t="s">
        <v>59</v>
      </c>
      <c r="F1378" s="366">
        <v>25</v>
      </c>
    </row>
    <row r="1379" spans="2:7">
      <c r="B1379" s="184">
        <f t="shared" si="21"/>
        <v>1375</v>
      </c>
      <c r="C1379" s="30">
        <v>18080</v>
      </c>
      <c r="D1379" s="365" t="s">
        <v>160</v>
      </c>
      <c r="E1379" s="365" t="s">
        <v>59</v>
      </c>
      <c r="F1379" s="366">
        <v>35</v>
      </c>
    </row>
    <row r="1380" spans="2:7">
      <c r="B1380" s="184">
        <f t="shared" si="21"/>
        <v>1376</v>
      </c>
      <c r="C1380" s="30">
        <v>18090</v>
      </c>
      <c r="D1380" s="365" t="s">
        <v>6</v>
      </c>
      <c r="E1380" s="365" t="s">
        <v>69</v>
      </c>
      <c r="F1380" s="366">
        <f>18/6</f>
        <v>3</v>
      </c>
    </row>
    <row r="1381" spans="2:7">
      <c r="B1381" s="184">
        <f t="shared" si="21"/>
        <v>1377</v>
      </c>
      <c r="C1381" s="30">
        <v>18092</v>
      </c>
      <c r="D1381" s="365" t="s">
        <v>159</v>
      </c>
      <c r="E1381" s="365" t="s">
        <v>333</v>
      </c>
      <c r="F1381" s="366">
        <f>18/6</f>
        <v>3</v>
      </c>
    </row>
    <row r="1382" spans="2:7">
      <c r="B1382" s="184">
        <f t="shared" si="21"/>
        <v>1378</v>
      </c>
      <c r="C1382" s="30">
        <v>18094</v>
      </c>
      <c r="D1382" s="365" t="s">
        <v>283</v>
      </c>
      <c r="E1382" s="365" t="s">
        <v>59</v>
      </c>
      <c r="F1382" s="366">
        <f>4.08/6</f>
        <v>0.68</v>
      </c>
      <c r="G1382" s="4">
        <f>+F1382*3</f>
        <v>2.04</v>
      </c>
    </row>
    <row r="1383" spans="2:7">
      <c r="B1383" s="184">
        <f t="shared" si="21"/>
        <v>1379</v>
      </c>
      <c r="C1383" s="30">
        <v>18096</v>
      </c>
      <c r="D1383" s="367" t="s">
        <v>282</v>
      </c>
      <c r="E1383" s="365" t="s">
        <v>59</v>
      </c>
      <c r="F1383" s="366">
        <v>3.5</v>
      </c>
      <c r="G1383" s="4"/>
    </row>
    <row r="1384" spans="2:7">
      <c r="B1384" s="184">
        <f t="shared" si="21"/>
        <v>1380</v>
      </c>
      <c r="C1384" s="30">
        <v>18098</v>
      </c>
      <c r="D1384" s="367" t="s">
        <v>281</v>
      </c>
      <c r="E1384" s="365" t="s">
        <v>59</v>
      </c>
      <c r="F1384" s="366">
        <v>100</v>
      </c>
      <c r="G1384" s="4"/>
    </row>
    <row r="1385" spans="2:7">
      <c r="B1385" s="184">
        <f t="shared" si="21"/>
        <v>1381</v>
      </c>
      <c r="C1385" s="30">
        <v>18100</v>
      </c>
      <c r="D1385" s="367" t="s">
        <v>280</v>
      </c>
      <c r="E1385" s="365" t="s">
        <v>69</v>
      </c>
      <c r="F1385" s="366">
        <v>250</v>
      </c>
      <c r="G1385" s="4"/>
    </row>
    <row r="1386" spans="2:7">
      <c r="B1386" s="184">
        <f t="shared" si="21"/>
        <v>1382</v>
      </c>
      <c r="C1386" s="30">
        <v>18105</v>
      </c>
      <c r="D1386" s="367" t="s">
        <v>279</v>
      </c>
      <c r="E1386" s="365" t="s">
        <v>69</v>
      </c>
      <c r="F1386" s="366">
        <v>98</v>
      </c>
      <c r="G1386" s="4"/>
    </row>
    <row r="1387" spans="2:7">
      <c r="B1387" s="184">
        <f t="shared" si="21"/>
        <v>1383</v>
      </c>
      <c r="C1387" s="30">
        <v>18008</v>
      </c>
      <c r="D1387" s="365" t="s">
        <v>278</v>
      </c>
      <c r="E1387" s="365" t="s">
        <v>59</v>
      </c>
      <c r="F1387" s="366">
        <v>12</v>
      </c>
      <c r="G1387" s="4"/>
    </row>
    <row r="1388" spans="2:7">
      <c r="B1388" s="184">
        <f t="shared" si="21"/>
        <v>1384</v>
      </c>
      <c r="C1388" s="30">
        <v>18110</v>
      </c>
      <c r="D1388" s="365" t="s">
        <v>277</v>
      </c>
      <c r="E1388" s="365" t="s">
        <v>885</v>
      </c>
      <c r="F1388" s="366">
        <v>0.92</v>
      </c>
      <c r="G1388" s="4"/>
    </row>
    <row r="1389" spans="2:7">
      <c r="B1389" s="184">
        <f t="shared" si="21"/>
        <v>1385</v>
      </c>
      <c r="C1389" s="494">
        <v>18120</v>
      </c>
      <c r="D1389" s="501" t="s">
        <v>276</v>
      </c>
      <c r="E1389" s="501" t="s">
        <v>59</v>
      </c>
      <c r="F1389" s="502">
        <v>9.3699999999999992</v>
      </c>
      <c r="G1389" s="4"/>
    </row>
    <row r="1390" spans="2:7">
      <c r="B1390" s="184">
        <f t="shared" si="21"/>
        <v>1386</v>
      </c>
      <c r="C1390" s="30">
        <v>18130</v>
      </c>
      <c r="D1390" s="365" t="s">
        <v>275</v>
      </c>
      <c r="E1390" s="365" t="s">
        <v>991</v>
      </c>
      <c r="F1390" s="366">
        <f>5.64/6</f>
        <v>0.94</v>
      </c>
      <c r="G1390" s="4"/>
    </row>
    <row r="1391" spans="2:7">
      <c r="B1391" s="184">
        <f t="shared" si="21"/>
        <v>1387</v>
      </c>
      <c r="C1391" s="30">
        <v>18131</v>
      </c>
      <c r="D1391" s="365" t="s">
        <v>274</v>
      </c>
      <c r="E1391" s="365" t="s">
        <v>333</v>
      </c>
      <c r="F1391" s="366">
        <v>40</v>
      </c>
      <c r="G1391" s="4"/>
    </row>
    <row r="1392" spans="2:7">
      <c r="B1392" s="184">
        <f t="shared" si="21"/>
        <v>1388</v>
      </c>
      <c r="C1392" s="30">
        <v>18132</v>
      </c>
      <c r="D1392" s="365" t="s">
        <v>272</v>
      </c>
      <c r="E1392" s="365" t="s">
        <v>59</v>
      </c>
      <c r="F1392" s="366">
        <v>78.739999999999995</v>
      </c>
      <c r="G1392" s="4"/>
    </row>
    <row r="1393" spans="2:7">
      <c r="B1393" s="184">
        <f t="shared" si="21"/>
        <v>1389</v>
      </c>
      <c r="C1393" s="30">
        <v>18133</v>
      </c>
      <c r="D1393" s="365" t="s">
        <v>271</v>
      </c>
      <c r="E1393" s="365" t="s">
        <v>59</v>
      </c>
      <c r="F1393" s="366">
        <v>80</v>
      </c>
      <c r="G1393" s="4"/>
    </row>
    <row r="1394" spans="2:7">
      <c r="B1394" s="184">
        <f t="shared" si="21"/>
        <v>1390</v>
      </c>
      <c r="C1394" s="30">
        <v>18140</v>
      </c>
      <c r="D1394" s="365" t="s">
        <v>585</v>
      </c>
      <c r="E1394" s="365" t="s">
        <v>59</v>
      </c>
      <c r="F1394" s="366">
        <v>226</v>
      </c>
      <c r="G1394" s="4"/>
    </row>
    <row r="1395" spans="2:7">
      <c r="B1395" s="184">
        <f t="shared" si="21"/>
        <v>1391</v>
      </c>
      <c r="C1395" s="30">
        <v>18145</v>
      </c>
      <c r="D1395" s="365" t="s">
        <v>585</v>
      </c>
      <c r="E1395" s="365" t="s">
        <v>59</v>
      </c>
      <c r="F1395" s="366">
        <v>240</v>
      </c>
      <c r="G1395" s="4"/>
    </row>
    <row r="1396" spans="2:7">
      <c r="B1396" s="184">
        <f t="shared" si="21"/>
        <v>1392</v>
      </c>
      <c r="C1396" s="30">
        <v>18148</v>
      </c>
      <c r="D1396" s="365" t="s">
        <v>585</v>
      </c>
      <c r="E1396" s="365" t="s">
        <v>59</v>
      </c>
      <c r="F1396" s="366">
        <v>320</v>
      </c>
      <c r="G1396" s="4"/>
    </row>
    <row r="1397" spans="2:7">
      <c r="B1397" s="184">
        <f t="shared" si="21"/>
        <v>1393</v>
      </c>
      <c r="C1397" s="30">
        <v>18150</v>
      </c>
      <c r="D1397" s="365" t="s">
        <v>1178</v>
      </c>
      <c r="E1397" s="365" t="s">
        <v>991</v>
      </c>
      <c r="F1397" s="366">
        <v>0.9</v>
      </c>
      <c r="G1397" s="4"/>
    </row>
    <row r="1398" spans="2:7">
      <c r="B1398" s="184">
        <f t="shared" si="21"/>
        <v>1394</v>
      </c>
      <c r="C1398" s="30">
        <v>18151</v>
      </c>
      <c r="D1398" s="365" t="s">
        <v>1178</v>
      </c>
      <c r="E1398" s="365" t="s">
        <v>991</v>
      </c>
      <c r="F1398" s="366">
        <v>0.6</v>
      </c>
      <c r="G1398" s="4"/>
    </row>
    <row r="1399" spans="2:7">
      <c r="B1399" s="184">
        <f t="shared" si="21"/>
        <v>1395</v>
      </c>
      <c r="C1399" s="30">
        <v>18152</v>
      </c>
      <c r="D1399" s="365" t="s">
        <v>1177</v>
      </c>
      <c r="E1399" s="365" t="s">
        <v>991</v>
      </c>
      <c r="F1399" s="366">
        <v>2.2000000000000002</v>
      </c>
      <c r="G1399" s="4"/>
    </row>
    <row r="1400" spans="2:7">
      <c r="B1400" s="184">
        <f t="shared" si="21"/>
        <v>1396</v>
      </c>
      <c r="C1400" s="30">
        <v>18153</v>
      </c>
      <c r="D1400" s="365" t="s">
        <v>1177</v>
      </c>
      <c r="E1400" s="365" t="s">
        <v>991</v>
      </c>
      <c r="F1400" s="366">
        <v>1</v>
      </c>
      <c r="G1400" s="4"/>
    </row>
    <row r="1401" spans="2:7">
      <c r="B1401" s="184">
        <f t="shared" si="21"/>
        <v>1397</v>
      </c>
      <c r="C1401" s="30">
        <v>18154</v>
      </c>
      <c r="D1401" s="365" t="s">
        <v>1177</v>
      </c>
      <c r="E1401" s="365" t="s">
        <v>991</v>
      </c>
      <c r="F1401" s="366">
        <v>3.2</v>
      </c>
      <c r="G1401" s="4"/>
    </row>
    <row r="1402" spans="2:7">
      <c r="B1402" s="184">
        <f t="shared" si="21"/>
        <v>1398</v>
      </c>
      <c r="C1402" s="30">
        <v>18155</v>
      </c>
      <c r="D1402" s="365" t="s">
        <v>1176</v>
      </c>
      <c r="E1402" s="365" t="s">
        <v>59</v>
      </c>
      <c r="F1402" s="366">
        <v>89</v>
      </c>
      <c r="G1402" s="4"/>
    </row>
    <row r="1403" spans="2:7">
      <c r="B1403" s="184">
        <f t="shared" si="21"/>
        <v>1399</v>
      </c>
      <c r="C1403" s="30">
        <v>18156</v>
      </c>
      <c r="D1403" s="365" t="s">
        <v>1175</v>
      </c>
      <c r="E1403" s="365" t="s">
        <v>59</v>
      </c>
      <c r="F1403" s="366">
        <v>3.7</v>
      </c>
      <c r="G1403" s="4"/>
    </row>
    <row r="1404" spans="2:7">
      <c r="B1404" s="184">
        <f t="shared" si="21"/>
        <v>1400</v>
      </c>
      <c r="C1404" s="30">
        <v>18157</v>
      </c>
      <c r="D1404" s="368" t="s">
        <v>871</v>
      </c>
      <c r="E1404" s="365" t="s">
        <v>59</v>
      </c>
      <c r="F1404" s="366">
        <v>0.28000000000000003</v>
      </c>
      <c r="G1404" s="4"/>
    </row>
    <row r="1405" spans="2:7">
      <c r="B1405" s="184">
        <f t="shared" si="21"/>
        <v>1401</v>
      </c>
      <c r="C1405" s="30">
        <v>18160</v>
      </c>
      <c r="D1405" s="365" t="s">
        <v>1169</v>
      </c>
      <c r="E1405" s="365" t="s">
        <v>59</v>
      </c>
      <c r="F1405" s="366">
        <v>1.6</v>
      </c>
      <c r="G1405" s="4"/>
    </row>
    <row r="1406" spans="2:7">
      <c r="B1406" s="184">
        <f t="shared" si="21"/>
        <v>1402</v>
      </c>
      <c r="C1406" s="30">
        <v>18170</v>
      </c>
      <c r="D1406" s="365" t="s">
        <v>1170</v>
      </c>
      <c r="E1406" s="365" t="s">
        <v>59</v>
      </c>
      <c r="F1406" s="366">
        <v>0.14000000000000001</v>
      </c>
      <c r="G1406" s="4"/>
    </row>
    <row r="1407" spans="2:7">
      <c r="B1407" s="184">
        <f t="shared" si="21"/>
        <v>1403</v>
      </c>
      <c r="C1407" s="30">
        <v>18180</v>
      </c>
      <c r="D1407" s="365" t="s">
        <v>1171</v>
      </c>
      <c r="E1407" s="365" t="s">
        <v>59</v>
      </c>
      <c r="F1407" s="366">
        <v>0.2</v>
      </c>
      <c r="G1407" s="4"/>
    </row>
    <row r="1408" spans="2:7">
      <c r="B1408" s="184">
        <f t="shared" si="21"/>
        <v>1404</v>
      </c>
      <c r="C1408" s="30">
        <v>18182</v>
      </c>
      <c r="D1408" s="365" t="s">
        <v>1172</v>
      </c>
      <c r="E1408" s="365" t="s">
        <v>991</v>
      </c>
      <c r="F1408" s="366">
        <v>0.2</v>
      </c>
      <c r="G1408" s="4"/>
    </row>
    <row r="1409" spans="2:7">
      <c r="B1409" s="184">
        <f t="shared" si="21"/>
        <v>1405</v>
      </c>
      <c r="C1409" s="30">
        <v>18184</v>
      </c>
      <c r="D1409" s="365" t="s">
        <v>1173</v>
      </c>
      <c r="E1409" s="365" t="s">
        <v>1174</v>
      </c>
      <c r="F1409" s="366">
        <v>0.36</v>
      </c>
      <c r="G1409" s="4"/>
    </row>
    <row r="1410" spans="2:7">
      <c r="B1410" s="184">
        <f t="shared" si="21"/>
        <v>1406</v>
      </c>
      <c r="C1410" s="30">
        <v>18186</v>
      </c>
      <c r="D1410" s="633" t="s">
        <v>1836</v>
      </c>
      <c r="E1410" s="365" t="s">
        <v>59</v>
      </c>
      <c r="F1410" s="366">
        <v>3</v>
      </c>
      <c r="G1410" s="4"/>
    </row>
    <row r="1411" spans="2:7">
      <c r="B1411" s="184">
        <f t="shared" si="21"/>
        <v>1407</v>
      </c>
      <c r="C1411" s="30">
        <v>18188</v>
      </c>
      <c r="D1411" s="365" t="s">
        <v>1168</v>
      </c>
      <c r="E1411" s="365" t="s">
        <v>991</v>
      </c>
      <c r="F1411" s="369">
        <v>12</v>
      </c>
      <c r="G1411" s="4"/>
    </row>
    <row r="1412" spans="2:7">
      <c r="B1412" s="184">
        <f t="shared" si="21"/>
        <v>1408</v>
      </c>
      <c r="C1412" s="30">
        <v>18190</v>
      </c>
      <c r="D1412" s="365" t="s">
        <v>1167</v>
      </c>
      <c r="E1412" s="365" t="s">
        <v>991</v>
      </c>
      <c r="F1412" s="369">
        <v>10</v>
      </c>
      <c r="G1412" s="4"/>
    </row>
    <row r="1413" spans="2:7">
      <c r="B1413" s="184">
        <f t="shared" si="21"/>
        <v>1409</v>
      </c>
      <c r="C1413" s="30">
        <v>18192</v>
      </c>
      <c r="D1413" s="365" t="s">
        <v>615</v>
      </c>
      <c r="E1413" s="365" t="s">
        <v>59</v>
      </c>
      <c r="F1413" s="369">
        <v>850</v>
      </c>
      <c r="G1413" s="4"/>
    </row>
    <row r="1414" spans="2:7">
      <c r="B1414" s="184">
        <f t="shared" si="21"/>
        <v>1410</v>
      </c>
      <c r="C1414" s="30">
        <v>18193</v>
      </c>
      <c r="D1414" s="365" t="s">
        <v>213</v>
      </c>
      <c r="E1414" s="365" t="s">
        <v>59</v>
      </c>
      <c r="F1414" s="369">
        <v>68</v>
      </c>
      <c r="G1414" s="4"/>
    </row>
    <row r="1415" spans="2:7">
      <c r="B1415" s="184">
        <f t="shared" si="21"/>
        <v>1411</v>
      </c>
      <c r="C1415" s="30">
        <v>18195</v>
      </c>
      <c r="D1415" s="365" t="s">
        <v>209</v>
      </c>
      <c r="E1415" s="365" t="s">
        <v>991</v>
      </c>
      <c r="F1415" s="369">
        <v>0.9</v>
      </c>
    </row>
    <row r="1416" spans="2:7">
      <c r="B1416" s="184">
        <f t="shared" ref="B1416:B1479" si="22">B1415+1</f>
        <v>1412</v>
      </c>
      <c r="C1416" s="422">
        <v>18180</v>
      </c>
      <c r="D1416" s="417" t="s">
        <v>210</v>
      </c>
      <c r="E1416" s="417" t="s">
        <v>59</v>
      </c>
      <c r="F1416" s="421">
        <v>3</v>
      </c>
    </row>
    <row r="1417" spans="2:7">
      <c r="B1417" s="184">
        <f t="shared" si="22"/>
        <v>1413</v>
      </c>
      <c r="C1417" s="422">
        <v>18182</v>
      </c>
      <c r="D1417" s="428" t="s">
        <v>1794</v>
      </c>
      <c r="E1417" s="417" t="s">
        <v>59</v>
      </c>
      <c r="F1417" s="421">
        <v>0.5</v>
      </c>
    </row>
    <row r="1418" spans="2:7">
      <c r="B1418" s="184">
        <f t="shared" si="22"/>
        <v>1414</v>
      </c>
      <c r="C1418" s="30">
        <v>18184</v>
      </c>
      <c r="D1418" s="365" t="s">
        <v>211</v>
      </c>
      <c r="E1418" s="365" t="s">
        <v>991</v>
      </c>
      <c r="F1418" s="369">
        <v>0.3</v>
      </c>
    </row>
    <row r="1419" spans="2:7">
      <c r="B1419" s="184">
        <f t="shared" si="22"/>
        <v>1415</v>
      </c>
      <c r="C1419" s="422">
        <v>18186</v>
      </c>
      <c r="D1419" s="500" t="s">
        <v>1648</v>
      </c>
      <c r="E1419" s="500" t="s">
        <v>59</v>
      </c>
      <c r="F1419" s="503">
        <v>1.87</v>
      </c>
    </row>
    <row r="1420" spans="2:7">
      <c r="B1420" s="184">
        <f t="shared" si="22"/>
        <v>1416</v>
      </c>
      <c r="C1420" s="422">
        <v>18188</v>
      </c>
      <c r="D1420" s="417" t="s">
        <v>212</v>
      </c>
      <c r="E1420" s="417" t="s">
        <v>59</v>
      </c>
      <c r="F1420" s="421">
        <v>0.5</v>
      </c>
    </row>
    <row r="1421" spans="2:7">
      <c r="B1421" s="184">
        <f t="shared" si="22"/>
        <v>1417</v>
      </c>
      <c r="C1421" s="30">
        <v>18190</v>
      </c>
      <c r="D1421" s="501" t="s">
        <v>208</v>
      </c>
      <c r="E1421" s="501" t="s">
        <v>59</v>
      </c>
      <c r="F1421" s="503">
        <v>0.5</v>
      </c>
    </row>
    <row r="1422" spans="2:7">
      <c r="B1422" s="184">
        <f t="shared" si="22"/>
        <v>1418</v>
      </c>
      <c r="C1422" s="30">
        <v>18192</v>
      </c>
      <c r="D1422" s="365" t="s">
        <v>207</v>
      </c>
      <c r="E1422" s="365" t="s">
        <v>59</v>
      </c>
      <c r="F1422" s="369">
        <v>0.4</v>
      </c>
    </row>
    <row r="1423" spans="2:7">
      <c r="B1423" s="184">
        <f t="shared" si="22"/>
        <v>1419</v>
      </c>
      <c r="C1423" s="30">
        <v>18193</v>
      </c>
      <c r="D1423" s="365" t="s">
        <v>1078</v>
      </c>
      <c r="E1423" s="365" t="s">
        <v>59</v>
      </c>
      <c r="F1423" s="369">
        <v>7</v>
      </c>
    </row>
    <row r="1424" spans="2:7">
      <c r="B1424" s="184">
        <f t="shared" si="22"/>
        <v>1420</v>
      </c>
      <c r="C1424" s="30">
        <v>18193</v>
      </c>
      <c r="D1424" s="365" t="s">
        <v>206</v>
      </c>
      <c r="E1424" s="365" t="s">
        <v>69</v>
      </c>
      <c r="F1424" s="369">
        <v>0.6</v>
      </c>
    </row>
    <row r="1425" spans="2:7">
      <c r="B1425" s="184">
        <f t="shared" si="22"/>
        <v>1421</v>
      </c>
      <c r="C1425" s="30">
        <v>18195</v>
      </c>
      <c r="D1425" s="365" t="s">
        <v>1222</v>
      </c>
      <c r="E1425" s="365" t="s">
        <v>69</v>
      </c>
      <c r="F1425" s="369">
        <v>1</v>
      </c>
    </row>
    <row r="1426" spans="2:7">
      <c r="B1426" s="184">
        <f t="shared" si="22"/>
        <v>1422</v>
      </c>
      <c r="C1426" s="30">
        <v>18196</v>
      </c>
      <c r="D1426" s="365" t="s">
        <v>1221</v>
      </c>
      <c r="E1426" s="365" t="s">
        <v>69</v>
      </c>
      <c r="F1426" s="369">
        <v>117</v>
      </c>
    </row>
    <row r="1427" spans="2:7">
      <c r="B1427" s="184">
        <f t="shared" si="22"/>
        <v>1423</v>
      </c>
      <c r="C1427" s="494">
        <v>18197</v>
      </c>
      <c r="D1427" s="501" t="s">
        <v>1220</v>
      </c>
      <c r="E1427" s="501" t="s">
        <v>69</v>
      </c>
      <c r="F1427" s="503">
        <v>165</v>
      </c>
    </row>
    <row r="1428" spans="2:7">
      <c r="B1428" s="184">
        <f t="shared" si="22"/>
        <v>1424</v>
      </c>
      <c r="C1428" s="30">
        <v>18270</v>
      </c>
      <c r="D1428" s="365" t="s">
        <v>273</v>
      </c>
      <c r="E1428" s="365" t="s">
        <v>59</v>
      </c>
      <c r="F1428" s="366">
        <v>72.989999999999995</v>
      </c>
    </row>
    <row r="1429" spans="2:7">
      <c r="B1429" s="184">
        <f t="shared" si="22"/>
        <v>1425</v>
      </c>
      <c r="C1429" s="30">
        <v>18280</v>
      </c>
      <c r="D1429" s="365" t="s">
        <v>1219</v>
      </c>
      <c r="E1429" s="365" t="s">
        <v>69</v>
      </c>
      <c r="F1429" s="366">
        <v>62</v>
      </c>
    </row>
    <row r="1430" spans="2:7">
      <c r="B1430" s="184">
        <f t="shared" si="22"/>
        <v>1426</v>
      </c>
      <c r="C1430" s="483">
        <v>18285</v>
      </c>
      <c r="D1430" s="492" t="s">
        <v>1224</v>
      </c>
      <c r="E1430" s="492" t="s">
        <v>383</v>
      </c>
      <c r="F1430" s="493">
        <v>7.33</v>
      </c>
    </row>
    <row r="1431" spans="2:7">
      <c r="B1431" s="184">
        <f t="shared" si="22"/>
        <v>1427</v>
      </c>
      <c r="C1431" s="30">
        <v>18285</v>
      </c>
      <c r="D1431" s="365" t="s">
        <v>1424</v>
      </c>
      <c r="E1431" s="365" t="s">
        <v>69</v>
      </c>
      <c r="F1431" s="366">
        <v>0.6</v>
      </c>
    </row>
    <row r="1432" spans="2:7">
      <c r="B1432" s="184">
        <f t="shared" si="22"/>
        <v>1428</v>
      </c>
      <c r="C1432" s="30">
        <v>18285</v>
      </c>
      <c r="D1432" s="365" t="s">
        <v>245</v>
      </c>
      <c r="E1432" s="365" t="s">
        <v>994</v>
      </c>
      <c r="F1432" s="366">
        <v>42</v>
      </c>
    </row>
    <row r="1433" spans="2:7">
      <c r="B1433" s="184">
        <f t="shared" si="22"/>
        <v>1429</v>
      </c>
      <c r="C1433" s="422">
        <v>18290</v>
      </c>
      <c r="D1433" s="500" t="s">
        <v>1805</v>
      </c>
      <c r="E1433" s="501" t="s">
        <v>994</v>
      </c>
      <c r="F1433" s="502">
        <v>9.17</v>
      </c>
    </row>
    <row r="1434" spans="2:7">
      <c r="B1434" s="184">
        <f t="shared" si="22"/>
        <v>1430</v>
      </c>
      <c r="C1434" s="30">
        <v>18292</v>
      </c>
      <c r="D1434" s="365" t="s">
        <v>958</v>
      </c>
      <c r="E1434" s="365" t="s">
        <v>994</v>
      </c>
      <c r="F1434" s="366">
        <v>9</v>
      </c>
    </row>
    <row r="1435" spans="2:7">
      <c r="B1435" s="184">
        <f t="shared" si="22"/>
        <v>1431</v>
      </c>
      <c r="C1435" s="30">
        <v>18300</v>
      </c>
      <c r="D1435" s="365" t="s">
        <v>968</v>
      </c>
      <c r="E1435" s="365" t="s">
        <v>994</v>
      </c>
      <c r="F1435" s="366">
        <v>9</v>
      </c>
      <c r="G1435" s="263"/>
    </row>
    <row r="1436" spans="2:7">
      <c r="B1436" s="184">
        <f t="shared" si="22"/>
        <v>1432</v>
      </c>
      <c r="C1436" s="30">
        <v>18310</v>
      </c>
      <c r="D1436" s="365" t="s">
        <v>957</v>
      </c>
      <c r="E1436" s="365" t="s">
        <v>994</v>
      </c>
      <c r="F1436" s="366">
        <v>42</v>
      </c>
    </row>
    <row r="1437" spans="2:7">
      <c r="B1437" s="184">
        <f t="shared" si="22"/>
        <v>1433</v>
      </c>
      <c r="C1437" s="30">
        <v>18340</v>
      </c>
      <c r="D1437" s="365" t="s">
        <v>1132</v>
      </c>
      <c r="E1437" s="365" t="s">
        <v>1077</v>
      </c>
      <c r="F1437" s="366">
        <v>35</v>
      </c>
    </row>
    <row r="1438" spans="2:7">
      <c r="B1438" s="184">
        <f t="shared" si="22"/>
        <v>1434</v>
      </c>
      <c r="C1438" s="30">
        <v>18370</v>
      </c>
      <c r="D1438" s="365" t="s">
        <v>1446</v>
      </c>
      <c r="E1438" s="365" t="s">
        <v>1077</v>
      </c>
      <c r="F1438" s="366">
        <v>45</v>
      </c>
    </row>
    <row r="1439" spans="2:7">
      <c r="B1439" s="184">
        <f t="shared" si="22"/>
        <v>1435</v>
      </c>
      <c r="C1439" s="422">
        <v>18372</v>
      </c>
      <c r="D1439" s="417" t="s">
        <v>50</v>
      </c>
      <c r="E1439" s="417" t="s">
        <v>1077</v>
      </c>
      <c r="F1439" s="420">
        <v>0.9</v>
      </c>
    </row>
    <row r="1440" spans="2:7">
      <c r="B1440" s="184">
        <f t="shared" si="22"/>
        <v>1436</v>
      </c>
      <c r="C1440" s="30">
        <v>18380</v>
      </c>
      <c r="D1440" s="365" t="s">
        <v>1403</v>
      </c>
      <c r="E1440" s="365" t="s">
        <v>1077</v>
      </c>
      <c r="F1440" s="366">
        <v>2.25</v>
      </c>
    </row>
    <row r="1441" spans="2:7">
      <c r="B1441" s="184">
        <f t="shared" si="22"/>
        <v>1437</v>
      </c>
      <c r="C1441" s="30">
        <v>18390</v>
      </c>
      <c r="D1441" s="365" t="s">
        <v>1398</v>
      </c>
      <c r="E1441" s="365" t="s">
        <v>1077</v>
      </c>
      <c r="F1441" s="366">
        <v>38</v>
      </c>
    </row>
    <row r="1442" spans="2:7">
      <c r="B1442" s="184">
        <f t="shared" si="22"/>
        <v>1438</v>
      </c>
      <c r="C1442" s="30">
        <v>18502</v>
      </c>
      <c r="D1442" s="370" t="s">
        <v>944</v>
      </c>
      <c r="E1442" s="370" t="s">
        <v>1077</v>
      </c>
      <c r="F1442" s="371">
        <v>18</v>
      </c>
    </row>
    <row r="1443" spans="2:7">
      <c r="B1443" s="184">
        <f t="shared" si="22"/>
        <v>1439</v>
      </c>
      <c r="C1443" s="30">
        <v>18506</v>
      </c>
      <c r="D1443" s="365" t="s">
        <v>1270</v>
      </c>
      <c r="E1443" s="365" t="s">
        <v>1077</v>
      </c>
      <c r="F1443" s="366">
        <v>19</v>
      </c>
    </row>
    <row r="1444" spans="2:7">
      <c r="B1444" s="184">
        <f t="shared" si="22"/>
        <v>1440</v>
      </c>
      <c r="C1444" s="494">
        <v>18506</v>
      </c>
      <c r="D1444" s="501" t="s">
        <v>1200</v>
      </c>
      <c r="E1444" s="501" t="s">
        <v>1077</v>
      </c>
      <c r="F1444" s="502">
        <v>2.5</v>
      </c>
    </row>
    <row r="1445" spans="2:7" ht="13.8" thickBot="1">
      <c r="B1445" s="184">
        <f t="shared" si="22"/>
        <v>1441</v>
      </c>
      <c r="C1445" s="504">
        <v>18506</v>
      </c>
      <c r="D1445" s="500" t="s">
        <v>88</v>
      </c>
      <c r="E1445" s="500" t="s">
        <v>1077</v>
      </c>
      <c r="F1445" s="505">
        <v>2</v>
      </c>
    </row>
    <row r="1446" spans="2:7">
      <c r="B1446" s="184">
        <f t="shared" si="22"/>
        <v>1442</v>
      </c>
      <c r="C1446" s="506"/>
      <c r="D1446" s="489" t="s">
        <v>1203</v>
      </c>
      <c r="E1446" s="489" t="s">
        <v>1077</v>
      </c>
      <c r="F1446" s="490">
        <v>30</v>
      </c>
    </row>
    <row r="1447" spans="2:7">
      <c r="B1447" s="184">
        <f t="shared" si="22"/>
        <v>1443</v>
      </c>
      <c r="C1447" s="30"/>
      <c r="D1447" s="372" t="s">
        <v>701</v>
      </c>
      <c r="E1447" s="365" t="s">
        <v>1077</v>
      </c>
      <c r="F1447" s="373">
        <v>18</v>
      </c>
    </row>
    <row r="1448" spans="2:7">
      <c r="B1448" s="184">
        <f t="shared" si="22"/>
        <v>1444</v>
      </c>
      <c r="C1448" s="494"/>
      <c r="D1448" s="489" t="s">
        <v>1204</v>
      </c>
      <c r="E1448" s="501" t="s">
        <v>1077</v>
      </c>
      <c r="F1448" s="507">
        <v>25</v>
      </c>
    </row>
    <row r="1449" spans="2:7">
      <c r="B1449" s="184">
        <f t="shared" si="22"/>
        <v>1445</v>
      </c>
      <c r="C1449" s="30"/>
      <c r="D1449" s="365" t="s">
        <v>1205</v>
      </c>
      <c r="E1449" s="365" t="s">
        <v>1077</v>
      </c>
      <c r="F1449" s="369">
        <v>48</v>
      </c>
    </row>
    <row r="1450" spans="2:7">
      <c r="B1450" s="184">
        <f t="shared" si="22"/>
        <v>1446</v>
      </c>
      <c r="C1450" s="30"/>
      <c r="D1450" s="370" t="s">
        <v>1206</v>
      </c>
      <c r="E1450" s="365" t="s">
        <v>1077</v>
      </c>
      <c r="F1450" s="373">
        <v>35</v>
      </c>
    </row>
    <row r="1451" spans="2:7">
      <c r="B1451" s="184">
        <f t="shared" si="22"/>
        <v>1447</v>
      </c>
      <c r="D1451" s="365" t="s">
        <v>1207</v>
      </c>
      <c r="E1451" s="365" t="s">
        <v>1077</v>
      </c>
      <c r="F1451" s="369">
        <v>40</v>
      </c>
    </row>
    <row r="1452" spans="2:7">
      <c r="B1452" s="184">
        <f t="shared" si="22"/>
        <v>1448</v>
      </c>
      <c r="C1452" s="416"/>
      <c r="D1452" s="428" t="s">
        <v>651</v>
      </c>
      <c r="E1452" s="428" t="s">
        <v>1077</v>
      </c>
      <c r="F1452" s="434">
        <v>2.5</v>
      </c>
    </row>
    <row r="1453" spans="2:7">
      <c r="B1453" s="184">
        <f t="shared" si="22"/>
        <v>1449</v>
      </c>
      <c r="C1453" s="506"/>
      <c r="D1453" s="489" t="s">
        <v>224</v>
      </c>
      <c r="E1453" s="489" t="s">
        <v>1077</v>
      </c>
      <c r="F1453" s="490">
        <v>3.75</v>
      </c>
    </row>
    <row r="1454" spans="2:7">
      <c r="B1454" s="184">
        <f t="shared" si="22"/>
        <v>1450</v>
      </c>
      <c r="C1454" s="508"/>
      <c r="D1454" s="501" t="s">
        <v>1397</v>
      </c>
      <c r="E1454" s="501" t="s">
        <v>1077</v>
      </c>
      <c r="F1454" s="502">
        <v>27.5</v>
      </c>
    </row>
    <row r="1455" spans="2:7">
      <c r="B1455" s="184">
        <f t="shared" si="22"/>
        <v>1451</v>
      </c>
      <c r="C1455" s="508"/>
      <c r="D1455" s="501" t="s">
        <v>1016</v>
      </c>
      <c r="E1455" s="501" t="s">
        <v>1077</v>
      </c>
      <c r="F1455" s="502">
        <v>45</v>
      </c>
      <c r="G1455" s="55"/>
    </row>
    <row r="1456" spans="2:7">
      <c r="B1456" s="184">
        <f t="shared" si="22"/>
        <v>1452</v>
      </c>
      <c r="D1456" s="365" t="s">
        <v>1208</v>
      </c>
      <c r="E1456" s="365" t="s">
        <v>1077</v>
      </c>
      <c r="F1456" s="366">
        <v>15</v>
      </c>
    </row>
    <row r="1457" spans="2:8">
      <c r="B1457" s="184">
        <f t="shared" si="22"/>
        <v>1453</v>
      </c>
      <c r="D1457" s="370" t="s">
        <v>837</v>
      </c>
      <c r="E1457" s="365" t="s">
        <v>1077</v>
      </c>
      <c r="F1457" s="366">
        <v>1.25</v>
      </c>
    </row>
    <row r="1458" spans="2:8">
      <c r="B1458" s="184">
        <f t="shared" si="22"/>
        <v>1454</v>
      </c>
      <c r="D1458" s="365" t="s">
        <v>838</v>
      </c>
      <c r="E1458" s="365" t="s">
        <v>1077</v>
      </c>
      <c r="F1458" s="366">
        <v>0.2</v>
      </c>
      <c r="G1458" s="256"/>
    </row>
    <row r="1459" spans="2:8">
      <c r="B1459" s="184">
        <f t="shared" si="22"/>
        <v>1455</v>
      </c>
      <c r="C1459" s="416"/>
      <c r="D1459" s="417" t="s">
        <v>839</v>
      </c>
      <c r="E1459" s="417" t="s">
        <v>1077</v>
      </c>
      <c r="F1459" s="420">
        <v>0.2</v>
      </c>
    </row>
    <row r="1460" spans="2:8">
      <c r="B1460" s="184">
        <f t="shared" si="22"/>
        <v>1456</v>
      </c>
      <c r="C1460" s="416"/>
      <c r="D1460" s="417" t="s">
        <v>750</v>
      </c>
      <c r="E1460" s="417" t="s">
        <v>1077</v>
      </c>
      <c r="F1460" s="420">
        <v>2</v>
      </c>
    </row>
    <row r="1461" spans="2:8">
      <c r="B1461" s="184">
        <f t="shared" si="22"/>
        <v>1457</v>
      </c>
      <c r="D1461" s="365" t="s">
        <v>840</v>
      </c>
      <c r="E1461" s="370" t="s">
        <v>1077</v>
      </c>
      <c r="F1461" s="371">
        <v>2.2999999999999998</v>
      </c>
    </row>
    <row r="1462" spans="2:8">
      <c r="B1462" s="184">
        <f t="shared" si="22"/>
        <v>1458</v>
      </c>
      <c r="C1462" s="508"/>
      <c r="D1462" s="501" t="s">
        <v>967</v>
      </c>
      <c r="E1462" s="501" t="s">
        <v>1077</v>
      </c>
      <c r="F1462" s="502">
        <v>2</v>
      </c>
    </row>
    <row r="1463" spans="2:8">
      <c r="B1463" s="184">
        <f t="shared" si="22"/>
        <v>1459</v>
      </c>
      <c r="C1463" s="508"/>
      <c r="D1463" s="501" t="s">
        <v>1400</v>
      </c>
      <c r="E1463" s="500" t="s">
        <v>1077</v>
      </c>
      <c r="F1463" s="497">
        <v>3.75</v>
      </c>
      <c r="H1463" s="497">
        <v>2.5</v>
      </c>
    </row>
    <row r="1464" spans="2:8">
      <c r="B1464" s="184">
        <f t="shared" si="22"/>
        <v>1460</v>
      </c>
      <c r="C1464" s="508"/>
      <c r="D1464" s="500" t="s">
        <v>99</v>
      </c>
      <c r="E1464" s="500" t="s">
        <v>1077</v>
      </c>
      <c r="F1464" s="502">
        <v>3</v>
      </c>
    </row>
    <row r="1465" spans="2:8">
      <c r="B1465" s="184">
        <f t="shared" si="22"/>
        <v>1461</v>
      </c>
      <c r="D1465" s="365" t="s">
        <v>1210</v>
      </c>
      <c r="E1465" s="365" t="s">
        <v>333</v>
      </c>
      <c r="F1465" s="371">
        <v>75</v>
      </c>
      <c r="G1465" s="257"/>
    </row>
    <row r="1466" spans="2:8">
      <c r="B1466" s="184">
        <f t="shared" si="22"/>
        <v>1462</v>
      </c>
      <c r="D1466" s="365" t="s">
        <v>1211</v>
      </c>
      <c r="E1466" s="365" t="s">
        <v>991</v>
      </c>
      <c r="F1466" s="366">
        <v>1</v>
      </c>
      <c r="G1466" s="267"/>
    </row>
    <row r="1467" spans="2:8">
      <c r="B1467" s="184">
        <f t="shared" si="22"/>
        <v>1463</v>
      </c>
      <c r="D1467" s="365" t="s">
        <v>340</v>
      </c>
      <c r="E1467" s="365" t="s">
        <v>333</v>
      </c>
      <c r="F1467" s="366">
        <v>5</v>
      </c>
      <c r="G1467" s="267"/>
    </row>
    <row r="1468" spans="2:8">
      <c r="B1468" s="184">
        <f t="shared" si="22"/>
        <v>1464</v>
      </c>
      <c r="D1468" s="365" t="s">
        <v>1032</v>
      </c>
      <c r="E1468" s="365" t="s">
        <v>333</v>
      </c>
      <c r="F1468" s="366">
        <v>45</v>
      </c>
      <c r="G1468" s="267"/>
    </row>
    <row r="1469" spans="2:8">
      <c r="B1469" s="184">
        <f t="shared" si="22"/>
        <v>1465</v>
      </c>
      <c r="D1469" s="365" t="s">
        <v>1033</v>
      </c>
      <c r="E1469" s="365" t="s">
        <v>1541</v>
      </c>
      <c r="F1469" s="369">
        <v>0.6</v>
      </c>
    </row>
    <row r="1470" spans="2:8">
      <c r="B1470" s="184">
        <f t="shared" si="22"/>
        <v>1466</v>
      </c>
      <c r="D1470" s="365" t="s">
        <v>154</v>
      </c>
      <c r="E1470" s="365" t="s">
        <v>383</v>
      </c>
      <c r="F1470" s="369">
        <v>0.89</v>
      </c>
    </row>
    <row r="1471" spans="2:8">
      <c r="B1471" s="184">
        <f t="shared" si="22"/>
        <v>1467</v>
      </c>
      <c r="D1471" s="365" t="s">
        <v>1392</v>
      </c>
      <c r="E1471" s="365" t="s">
        <v>1541</v>
      </c>
      <c r="F1471" s="369">
        <f>ROUND(20.19/45.45,2)</f>
        <v>0.44</v>
      </c>
    </row>
    <row r="1472" spans="2:8">
      <c r="B1472" s="184">
        <f t="shared" si="22"/>
        <v>1468</v>
      </c>
      <c r="D1472" s="365" t="s">
        <v>1536</v>
      </c>
      <c r="E1472" s="365" t="s">
        <v>1535</v>
      </c>
      <c r="F1472" s="369">
        <v>0.53</v>
      </c>
    </row>
    <row r="1473" spans="2:14">
      <c r="B1473" s="184">
        <f t="shared" si="22"/>
        <v>1469</v>
      </c>
      <c r="C1473" s="268"/>
      <c r="D1473" s="374" t="s">
        <v>777</v>
      </c>
      <c r="E1473" s="374" t="s">
        <v>59</v>
      </c>
      <c r="F1473" s="375">
        <v>5.5</v>
      </c>
      <c r="G1473" s="6"/>
    </row>
    <row r="1474" spans="2:14">
      <c r="B1474" s="184">
        <f t="shared" si="22"/>
        <v>1470</v>
      </c>
      <c r="C1474" s="269"/>
      <c r="D1474" s="365" t="s">
        <v>1098</v>
      </c>
      <c r="E1474" s="365" t="s">
        <v>69</v>
      </c>
      <c r="F1474" s="366">
        <v>1</v>
      </c>
      <c r="G1474" s="61"/>
    </row>
    <row r="1475" spans="2:14">
      <c r="B1475" s="184">
        <f t="shared" si="22"/>
        <v>1471</v>
      </c>
      <c r="C1475" s="4"/>
      <c r="D1475" s="633" t="s">
        <v>1798</v>
      </c>
      <c r="E1475" s="365" t="s">
        <v>69</v>
      </c>
      <c r="F1475" s="366">
        <v>3</v>
      </c>
      <c r="G1475" s="61"/>
    </row>
    <row r="1476" spans="2:14">
      <c r="B1476" s="184">
        <f t="shared" si="22"/>
        <v>1472</v>
      </c>
      <c r="C1476" s="4"/>
      <c r="D1476" s="365" t="s">
        <v>1097</v>
      </c>
      <c r="E1476" s="365" t="s">
        <v>59</v>
      </c>
      <c r="F1476" s="366">
        <v>9</v>
      </c>
      <c r="G1476" s="61"/>
    </row>
    <row r="1477" spans="2:14">
      <c r="B1477" s="184">
        <f t="shared" si="22"/>
        <v>1473</v>
      </c>
      <c r="C1477" s="62"/>
      <c r="D1477" s="376" t="s">
        <v>778</v>
      </c>
      <c r="E1477" s="376" t="s">
        <v>59</v>
      </c>
      <c r="F1477" s="377">
        <v>6</v>
      </c>
      <c r="G1477" s="10"/>
    </row>
    <row r="1478" spans="2:14">
      <c r="B1478" s="184">
        <f t="shared" si="22"/>
        <v>1474</v>
      </c>
      <c r="D1478" s="370" t="s">
        <v>341</v>
      </c>
      <c r="E1478" s="370" t="s">
        <v>59</v>
      </c>
      <c r="F1478" s="371">
        <v>28.77</v>
      </c>
    </row>
    <row r="1479" spans="2:14">
      <c r="B1479" s="184">
        <f t="shared" si="22"/>
        <v>1475</v>
      </c>
      <c r="D1479" s="370" t="s">
        <v>351</v>
      </c>
      <c r="E1479" s="370" t="s">
        <v>59</v>
      </c>
      <c r="F1479" s="371">
        <v>15.54</v>
      </c>
    </row>
    <row r="1480" spans="2:14">
      <c r="B1480" s="184">
        <f t="shared" ref="B1480:B1543" si="23">B1479+1</f>
        <v>1476</v>
      </c>
      <c r="C1480" s="508"/>
      <c r="D1480" s="500" t="s">
        <v>1703</v>
      </c>
      <c r="E1480" s="500" t="s">
        <v>1077</v>
      </c>
      <c r="F1480" s="505">
        <v>3.5</v>
      </c>
      <c r="J1480" s="185"/>
      <c r="L1480" s="370"/>
      <c r="M1480" s="365"/>
      <c r="N1480" s="366"/>
    </row>
    <row r="1481" spans="2:14">
      <c r="B1481" s="184">
        <f t="shared" si="23"/>
        <v>1477</v>
      </c>
      <c r="D1481" s="370" t="s">
        <v>1731</v>
      </c>
      <c r="E1481" s="365" t="s">
        <v>59</v>
      </c>
      <c r="F1481" s="366">
        <v>4.5</v>
      </c>
    </row>
    <row r="1482" spans="2:14">
      <c r="B1482" s="184">
        <f t="shared" si="23"/>
        <v>1478</v>
      </c>
      <c r="C1482" s="508"/>
      <c r="D1482" s="501" t="s">
        <v>91</v>
      </c>
      <c r="E1482" s="501" t="s">
        <v>59</v>
      </c>
      <c r="F1482" s="502">
        <v>0.02</v>
      </c>
    </row>
    <row r="1483" spans="2:14">
      <c r="B1483" s="184">
        <f t="shared" si="23"/>
        <v>1479</v>
      </c>
      <c r="C1483" s="508"/>
      <c r="D1483" s="500" t="s">
        <v>1678</v>
      </c>
      <c r="E1483" s="500" t="s">
        <v>1672</v>
      </c>
      <c r="F1483" s="505">
        <v>21</v>
      </c>
    </row>
    <row r="1484" spans="2:14">
      <c r="B1484" s="184">
        <f t="shared" si="23"/>
        <v>1480</v>
      </c>
      <c r="C1484" s="509"/>
      <c r="D1484" s="492" t="s">
        <v>1677</v>
      </c>
      <c r="E1484" s="492" t="s">
        <v>1672</v>
      </c>
      <c r="F1484" s="493">
        <v>20.38</v>
      </c>
    </row>
    <row r="1485" spans="2:14">
      <c r="B1485" s="184">
        <f t="shared" si="23"/>
        <v>1481</v>
      </c>
      <c r="D1485" s="370"/>
      <c r="E1485" s="370"/>
      <c r="F1485" s="371"/>
      <c r="G1485" s="188">
        <v>17.600000000000001</v>
      </c>
    </row>
    <row r="1486" spans="2:14">
      <c r="B1486" s="184">
        <f t="shared" si="23"/>
        <v>1482</v>
      </c>
      <c r="D1486" s="370"/>
      <c r="E1486" s="370"/>
      <c r="F1486" s="371"/>
    </row>
    <row r="1487" spans="2:14">
      <c r="B1487" s="184">
        <f t="shared" si="23"/>
        <v>1483</v>
      </c>
      <c r="D1487" s="365"/>
      <c r="E1487" s="365"/>
      <c r="F1487" s="366"/>
    </row>
    <row r="1488" spans="2:14">
      <c r="B1488" s="184">
        <f t="shared" si="23"/>
        <v>1484</v>
      </c>
      <c r="D1488" s="365"/>
      <c r="E1488" s="365"/>
      <c r="F1488" s="366"/>
    </row>
    <row r="1489" spans="2:7">
      <c r="B1489" s="184">
        <f t="shared" si="23"/>
        <v>1485</v>
      </c>
      <c r="D1489" s="370"/>
      <c r="E1489" s="370"/>
      <c r="F1489" s="371"/>
    </row>
    <row r="1490" spans="2:7">
      <c r="B1490" s="184">
        <f t="shared" si="23"/>
        <v>1486</v>
      </c>
      <c r="D1490" s="370"/>
      <c r="E1490" s="370"/>
      <c r="F1490" s="371"/>
    </row>
    <row r="1491" spans="2:7">
      <c r="B1491" s="184">
        <f t="shared" si="23"/>
        <v>1487</v>
      </c>
      <c r="D1491" s="370"/>
      <c r="E1491" s="370"/>
      <c r="F1491" s="371"/>
      <c r="G1491" s="249">
        <v>1.1599999999999999</v>
      </c>
    </row>
    <row r="1492" spans="2:7">
      <c r="B1492" s="184">
        <f t="shared" si="23"/>
        <v>1488</v>
      </c>
      <c r="D1492" s="370"/>
      <c r="E1492" s="370"/>
      <c r="F1492" s="371"/>
    </row>
    <row r="1493" spans="2:7">
      <c r="B1493" s="184">
        <f t="shared" si="23"/>
        <v>1489</v>
      </c>
      <c r="C1493" s="508"/>
      <c r="D1493" s="501" t="s">
        <v>90</v>
      </c>
      <c r="E1493" s="501" t="s">
        <v>59</v>
      </c>
      <c r="F1493" s="502">
        <v>5</v>
      </c>
    </row>
    <row r="1494" spans="2:7">
      <c r="B1494" s="184">
        <f t="shared" si="23"/>
        <v>1490</v>
      </c>
      <c r="C1494" s="416"/>
      <c r="D1494" s="417"/>
      <c r="E1494" s="417" t="s">
        <v>333</v>
      </c>
      <c r="F1494" s="420">
        <v>12.7</v>
      </c>
    </row>
    <row r="1495" spans="2:7">
      <c r="B1495" s="184">
        <f t="shared" si="23"/>
        <v>1491</v>
      </c>
      <c r="D1495" s="370" t="s">
        <v>1069</v>
      </c>
      <c r="E1495" s="370" t="s">
        <v>59</v>
      </c>
      <c r="F1495" s="371">
        <v>16</v>
      </c>
    </row>
    <row r="1496" spans="2:7">
      <c r="B1496" s="184">
        <f t="shared" si="23"/>
        <v>1492</v>
      </c>
      <c r="D1496" s="370" t="s">
        <v>326</v>
      </c>
      <c r="E1496" s="370" t="s">
        <v>325</v>
      </c>
      <c r="F1496" s="371">
        <v>10.36</v>
      </c>
    </row>
    <row r="1497" spans="2:7">
      <c r="B1497" s="184">
        <f t="shared" si="23"/>
        <v>1493</v>
      </c>
      <c r="D1497" s="370" t="s">
        <v>1787</v>
      </c>
      <c r="E1497" s="370" t="s">
        <v>1423</v>
      </c>
      <c r="F1497" s="371">
        <v>1.64</v>
      </c>
    </row>
    <row r="1498" spans="2:7">
      <c r="B1498" s="184">
        <f t="shared" si="23"/>
        <v>1494</v>
      </c>
      <c r="C1498" s="508"/>
      <c r="D1498" s="500" t="s">
        <v>1480</v>
      </c>
      <c r="E1498" s="500" t="s">
        <v>1422</v>
      </c>
      <c r="F1498" s="505">
        <v>0.6</v>
      </c>
    </row>
    <row r="1499" spans="2:7">
      <c r="B1499" s="184">
        <f t="shared" si="23"/>
        <v>1495</v>
      </c>
      <c r="C1499" s="508"/>
      <c r="D1499" s="500" t="s">
        <v>1790</v>
      </c>
      <c r="E1499" s="501" t="s">
        <v>59</v>
      </c>
      <c r="F1499" s="502">
        <v>5</v>
      </c>
    </row>
    <row r="1500" spans="2:7">
      <c r="B1500" s="184">
        <f t="shared" si="23"/>
        <v>1496</v>
      </c>
      <c r="C1500" s="416"/>
      <c r="D1500" s="417" t="s">
        <v>1061</v>
      </c>
      <c r="E1500" s="417" t="s">
        <v>1541</v>
      </c>
      <c r="F1500" s="420">
        <v>1.3</v>
      </c>
    </row>
    <row r="1501" spans="2:7">
      <c r="B1501" s="184">
        <f t="shared" si="23"/>
        <v>1497</v>
      </c>
      <c r="D1501" s="370"/>
      <c r="E1501" s="370" t="s">
        <v>333</v>
      </c>
      <c r="F1501" s="371">
        <v>18</v>
      </c>
    </row>
    <row r="1502" spans="2:7">
      <c r="B1502" s="184">
        <f t="shared" si="23"/>
        <v>1498</v>
      </c>
      <c r="C1502" s="508"/>
      <c r="D1502" s="500" t="s">
        <v>1641</v>
      </c>
      <c r="E1502" s="500" t="s">
        <v>1642</v>
      </c>
      <c r="F1502" s="502">
        <v>1.25</v>
      </c>
    </row>
    <row r="1503" spans="2:7">
      <c r="B1503" s="184">
        <f t="shared" si="23"/>
        <v>1499</v>
      </c>
      <c r="C1503" s="416"/>
      <c r="D1503" s="428" t="s">
        <v>1164</v>
      </c>
      <c r="E1503" s="428" t="s">
        <v>1399</v>
      </c>
      <c r="F1503" s="429">
        <v>1</v>
      </c>
    </row>
    <row r="1504" spans="2:7">
      <c r="B1504" s="184">
        <f t="shared" si="23"/>
        <v>1500</v>
      </c>
      <c r="D1504" s="365"/>
      <c r="E1504" s="365" t="s">
        <v>333</v>
      </c>
      <c r="F1504" s="366">
        <v>2.2000000000000002</v>
      </c>
    </row>
    <row r="1505" spans="2:7">
      <c r="B1505" s="184">
        <f t="shared" si="23"/>
        <v>1501</v>
      </c>
      <c r="C1505" s="508"/>
      <c r="D1505" s="500" t="s">
        <v>334</v>
      </c>
      <c r="E1505" s="500" t="s">
        <v>333</v>
      </c>
      <c r="F1505" s="505">
        <v>3.3</v>
      </c>
    </row>
    <row r="1506" spans="2:7">
      <c r="B1506" s="184">
        <f t="shared" si="23"/>
        <v>1502</v>
      </c>
      <c r="D1506" s="365" t="s">
        <v>388</v>
      </c>
      <c r="E1506" s="365" t="s">
        <v>333</v>
      </c>
      <c r="F1506" s="366">
        <f>82</f>
        <v>82</v>
      </c>
    </row>
    <row r="1507" spans="2:7">
      <c r="B1507" s="184">
        <f t="shared" si="23"/>
        <v>1503</v>
      </c>
      <c r="D1507" s="370" t="s">
        <v>389</v>
      </c>
      <c r="E1507" s="370" t="s">
        <v>333</v>
      </c>
      <c r="F1507" s="371">
        <v>4</v>
      </c>
    </row>
    <row r="1508" spans="2:7">
      <c r="B1508" s="184">
        <f t="shared" si="23"/>
        <v>1504</v>
      </c>
      <c r="C1508" s="416"/>
      <c r="D1508" s="417" t="s">
        <v>324</v>
      </c>
      <c r="E1508" s="417" t="s">
        <v>1541</v>
      </c>
      <c r="F1508" s="418">
        <f>ROUND(G1508/50,2)</f>
        <v>0</v>
      </c>
    </row>
    <row r="1509" spans="2:7">
      <c r="B1509" s="184">
        <f t="shared" si="23"/>
        <v>1505</v>
      </c>
      <c r="D1509" s="365" t="s">
        <v>337</v>
      </c>
      <c r="E1509" s="365" t="s">
        <v>333</v>
      </c>
      <c r="F1509" s="369">
        <v>8.01</v>
      </c>
    </row>
    <row r="1510" spans="2:7">
      <c r="B1510" s="184">
        <f t="shared" si="23"/>
        <v>1506</v>
      </c>
      <c r="C1510" s="416"/>
      <c r="D1510" s="417" t="s">
        <v>192</v>
      </c>
      <c r="E1510" s="417" t="s">
        <v>333</v>
      </c>
      <c r="F1510" s="421">
        <v>1.5</v>
      </c>
      <c r="G1510" s="29"/>
    </row>
    <row r="1511" spans="2:7">
      <c r="B1511" s="184">
        <f t="shared" si="23"/>
        <v>1507</v>
      </c>
      <c r="D1511" s="365" t="s">
        <v>389</v>
      </c>
      <c r="E1511" s="365" t="s">
        <v>333</v>
      </c>
      <c r="F1511" s="366">
        <v>4</v>
      </c>
    </row>
    <row r="1512" spans="2:7">
      <c r="B1512" s="184">
        <f t="shared" si="23"/>
        <v>1508</v>
      </c>
      <c r="D1512" s="365" t="s">
        <v>193</v>
      </c>
      <c r="E1512" s="365" t="s">
        <v>383</v>
      </c>
      <c r="F1512" s="366">
        <v>2.4</v>
      </c>
      <c r="G1512" s="292">
        <f>47.2</f>
        <v>47.2</v>
      </c>
    </row>
    <row r="1513" spans="2:7">
      <c r="B1513" s="184">
        <f t="shared" si="23"/>
        <v>1509</v>
      </c>
      <c r="C1513" s="508"/>
      <c r="D1513" s="500" t="s">
        <v>1658</v>
      </c>
      <c r="E1513" s="501" t="s">
        <v>1541</v>
      </c>
      <c r="F1513" s="510">
        <v>1.2</v>
      </c>
      <c r="G1513" s="389">
        <f>47.2*1.12</f>
        <v>52.864000000000011</v>
      </c>
    </row>
    <row r="1514" spans="2:7">
      <c r="B1514" s="184">
        <f t="shared" si="23"/>
        <v>1510</v>
      </c>
      <c r="D1514" s="365" t="s">
        <v>194</v>
      </c>
      <c r="E1514" s="365" t="s">
        <v>991</v>
      </c>
      <c r="F1514" s="366">
        <v>0.68</v>
      </c>
      <c r="G1514" s="286">
        <f>ROUND((36.96)/45.45,3)*45.45</f>
        <v>36.950850000000003</v>
      </c>
    </row>
    <row r="1515" spans="2:7">
      <c r="B1515" s="184">
        <f t="shared" si="23"/>
        <v>1511</v>
      </c>
      <c r="D1515" s="365" t="s">
        <v>195</v>
      </c>
      <c r="E1515" s="365" t="s">
        <v>59</v>
      </c>
      <c r="F1515" s="366">
        <v>0.28000000000000003</v>
      </c>
    </row>
    <row r="1516" spans="2:7">
      <c r="B1516" s="184">
        <f t="shared" si="23"/>
        <v>1512</v>
      </c>
      <c r="D1516" s="365" t="s">
        <v>196</v>
      </c>
      <c r="E1516" s="365" t="s">
        <v>59</v>
      </c>
      <c r="F1516" s="366">
        <v>4</v>
      </c>
      <c r="G1516" s="29"/>
    </row>
    <row r="1517" spans="2:7">
      <c r="B1517" s="184">
        <f t="shared" si="23"/>
        <v>1513</v>
      </c>
      <c r="D1517" s="365" t="s">
        <v>778</v>
      </c>
      <c r="E1517" s="365" t="s">
        <v>59</v>
      </c>
      <c r="F1517" s="366">
        <v>5.6</v>
      </c>
    </row>
    <row r="1518" spans="2:7">
      <c r="B1518" s="184">
        <f t="shared" si="23"/>
        <v>1514</v>
      </c>
      <c r="D1518" s="365" t="s">
        <v>197</v>
      </c>
      <c r="E1518" s="365" t="s">
        <v>69</v>
      </c>
      <c r="F1518" s="366">
        <v>0.4</v>
      </c>
    </row>
    <row r="1519" spans="2:7">
      <c r="B1519" s="184">
        <f t="shared" si="23"/>
        <v>1515</v>
      </c>
      <c r="D1519" s="365" t="s">
        <v>198</v>
      </c>
      <c r="E1519" s="365" t="s">
        <v>59</v>
      </c>
      <c r="F1519" s="366">
        <v>0.1</v>
      </c>
    </row>
    <row r="1520" spans="2:7">
      <c r="B1520" s="184">
        <f t="shared" si="23"/>
        <v>1516</v>
      </c>
      <c r="D1520" s="365" t="s">
        <v>205</v>
      </c>
      <c r="E1520" s="365" t="s">
        <v>333</v>
      </c>
      <c r="F1520" s="366">
        <f>65/1.05</f>
        <v>61.904761904761905</v>
      </c>
      <c r="G1520" s="265"/>
    </row>
    <row r="1521" spans="2:7">
      <c r="B1521" s="184">
        <f t="shared" si="23"/>
        <v>1517</v>
      </c>
      <c r="D1521" s="365" t="s">
        <v>1271</v>
      </c>
      <c r="E1521" s="365" t="s">
        <v>991</v>
      </c>
      <c r="F1521" s="366">
        <v>0.8</v>
      </c>
    </row>
    <row r="1522" spans="2:7">
      <c r="B1522" s="184">
        <f t="shared" si="23"/>
        <v>1518</v>
      </c>
      <c r="D1522" s="365" t="s">
        <v>1272</v>
      </c>
      <c r="E1522" s="365" t="s">
        <v>333</v>
      </c>
      <c r="F1522" s="366">
        <v>58</v>
      </c>
    </row>
    <row r="1523" spans="2:7">
      <c r="B1523" s="184">
        <f t="shared" si="23"/>
        <v>1519</v>
      </c>
      <c r="D1523" s="365" t="s">
        <v>825</v>
      </c>
      <c r="E1523" s="365" t="s">
        <v>994</v>
      </c>
      <c r="F1523" s="366">
        <v>0.3</v>
      </c>
    </row>
    <row r="1524" spans="2:7">
      <c r="B1524" s="184">
        <f t="shared" si="23"/>
        <v>1520</v>
      </c>
      <c r="D1524" s="370" t="s">
        <v>1273</v>
      </c>
      <c r="E1524" s="370" t="s">
        <v>991</v>
      </c>
      <c r="F1524" s="371">
        <v>8.85</v>
      </c>
    </row>
    <row r="1525" spans="2:7">
      <c r="B1525" s="184">
        <f t="shared" si="23"/>
        <v>1521</v>
      </c>
      <c r="D1525" s="370" t="s">
        <v>1274</v>
      </c>
      <c r="E1525" s="370" t="s">
        <v>991</v>
      </c>
      <c r="F1525" s="371">
        <v>0.6</v>
      </c>
    </row>
    <row r="1526" spans="2:7">
      <c r="B1526" s="184">
        <f t="shared" si="23"/>
        <v>1522</v>
      </c>
      <c r="D1526" s="370" t="s">
        <v>112</v>
      </c>
      <c r="E1526" s="370" t="s">
        <v>1541</v>
      </c>
      <c r="F1526" s="371">
        <v>0.8</v>
      </c>
    </row>
    <row r="1527" spans="2:7">
      <c r="B1527" s="184">
        <f t="shared" si="23"/>
        <v>1523</v>
      </c>
      <c r="D1527" s="370" t="s">
        <v>1316</v>
      </c>
      <c r="E1527" s="370" t="s">
        <v>994</v>
      </c>
      <c r="F1527" s="371">
        <v>4.7</v>
      </c>
    </row>
    <row r="1528" spans="2:7">
      <c r="B1528" s="184">
        <f t="shared" si="23"/>
        <v>1524</v>
      </c>
      <c r="C1528" s="416"/>
      <c r="D1528" s="417" t="s">
        <v>611</v>
      </c>
      <c r="E1528" s="417" t="s">
        <v>1541</v>
      </c>
      <c r="F1528" s="420">
        <v>1.88</v>
      </c>
    </row>
    <row r="1529" spans="2:7">
      <c r="B1529" s="184">
        <f t="shared" si="23"/>
        <v>1525</v>
      </c>
      <c r="D1529" s="365" t="s">
        <v>446</v>
      </c>
      <c r="E1529" s="365" t="s">
        <v>59</v>
      </c>
      <c r="F1529" s="366">
        <v>0.98</v>
      </c>
    </row>
    <row r="1530" spans="2:7">
      <c r="B1530" s="184">
        <f t="shared" si="23"/>
        <v>1526</v>
      </c>
      <c r="D1530" s="370" t="s">
        <v>468</v>
      </c>
      <c r="E1530" s="370" t="s">
        <v>1541</v>
      </c>
      <c r="F1530" s="366"/>
    </row>
    <row r="1531" spans="2:7">
      <c r="B1531" s="184">
        <f t="shared" si="23"/>
        <v>1527</v>
      </c>
      <c r="D1531" s="370" t="s">
        <v>469</v>
      </c>
      <c r="E1531" s="370" t="s">
        <v>1541</v>
      </c>
      <c r="F1531" s="371"/>
    </row>
    <row r="1532" spans="2:7">
      <c r="B1532" s="184">
        <f t="shared" si="23"/>
        <v>1528</v>
      </c>
      <c r="D1532" s="370" t="s">
        <v>470</v>
      </c>
      <c r="E1532" s="370" t="s">
        <v>1541</v>
      </c>
      <c r="F1532" s="366"/>
    </row>
    <row r="1533" spans="2:7">
      <c r="B1533" s="184">
        <f t="shared" si="23"/>
        <v>1529</v>
      </c>
      <c r="D1533" s="370" t="s">
        <v>471</v>
      </c>
      <c r="E1533" s="370" t="s">
        <v>1541</v>
      </c>
      <c r="F1533" s="371"/>
    </row>
    <row r="1534" spans="2:7">
      <c r="B1534" s="184">
        <f t="shared" si="23"/>
        <v>1530</v>
      </c>
      <c r="C1534" s="508"/>
      <c r="D1534" s="500" t="s">
        <v>1700</v>
      </c>
      <c r="E1534" s="500" t="s">
        <v>59</v>
      </c>
      <c r="F1534" s="505">
        <v>2.5</v>
      </c>
    </row>
    <row r="1535" spans="2:7">
      <c r="B1535" s="184">
        <f t="shared" si="23"/>
        <v>1531</v>
      </c>
      <c r="C1535" s="508"/>
      <c r="D1535" s="500" t="s">
        <v>1701</v>
      </c>
      <c r="E1535" s="500" t="s">
        <v>59</v>
      </c>
      <c r="F1535" s="502">
        <v>5</v>
      </c>
      <c r="G1535" s="29"/>
    </row>
    <row r="1536" spans="2:7">
      <c r="B1536" s="184">
        <f t="shared" si="23"/>
        <v>1532</v>
      </c>
      <c r="D1536" s="417"/>
      <c r="E1536" s="417"/>
      <c r="F1536" s="420"/>
      <c r="G1536" s="29"/>
    </row>
    <row r="1537" spans="2:7">
      <c r="B1537" s="184">
        <f t="shared" si="23"/>
        <v>1533</v>
      </c>
      <c r="G1537" s="4"/>
    </row>
    <row r="1538" spans="2:7">
      <c r="B1538" s="184">
        <f t="shared" si="23"/>
        <v>1534</v>
      </c>
      <c r="C1538" s="258"/>
      <c r="D1538" s="370"/>
      <c r="E1538" s="370"/>
      <c r="F1538" s="371"/>
      <c r="G1538" s="393"/>
    </row>
    <row r="1539" spans="2:7">
      <c r="B1539" s="184">
        <f t="shared" si="23"/>
        <v>1535</v>
      </c>
      <c r="C1539" s="259"/>
      <c r="D1539" s="370"/>
      <c r="E1539" s="370"/>
      <c r="F1539" s="371"/>
      <c r="G1539" s="393"/>
    </row>
    <row r="1540" spans="2:7">
      <c r="B1540" s="184">
        <f t="shared" si="23"/>
        <v>1536</v>
      </c>
      <c r="C1540" s="508"/>
      <c r="D1540" s="500" t="s">
        <v>1704</v>
      </c>
      <c r="E1540" s="500" t="s">
        <v>700</v>
      </c>
      <c r="F1540" s="502">
        <v>4.38</v>
      </c>
      <c r="G1540" s="393"/>
    </row>
    <row r="1541" spans="2:7">
      <c r="B1541" s="184">
        <f t="shared" si="23"/>
        <v>1537</v>
      </c>
      <c r="D1541" s="370"/>
      <c r="E1541" s="370"/>
      <c r="F1541" s="371"/>
      <c r="G1541" s="393"/>
    </row>
    <row r="1542" spans="2:7">
      <c r="B1542" s="184">
        <f t="shared" si="23"/>
        <v>1538</v>
      </c>
      <c r="D1542" s="365"/>
      <c r="E1542" s="365"/>
      <c r="F1542" s="366"/>
      <c r="G1542" s="393"/>
    </row>
    <row r="1543" spans="2:7">
      <c r="B1543" s="184">
        <f t="shared" si="23"/>
        <v>1539</v>
      </c>
      <c r="D1543" s="370"/>
      <c r="E1543" s="370"/>
      <c r="F1543" s="371"/>
      <c r="G1543" s="393"/>
    </row>
    <row r="1544" spans="2:7">
      <c r="B1544" s="184">
        <f t="shared" ref="B1544:B1602" si="24">B1543+1</f>
        <v>1540</v>
      </c>
      <c r="D1544" s="370"/>
      <c r="E1544" s="370"/>
      <c r="F1544" s="371"/>
      <c r="G1544" s="393"/>
    </row>
    <row r="1545" spans="2:7">
      <c r="B1545" s="184">
        <f t="shared" si="24"/>
        <v>1541</v>
      </c>
      <c r="D1545" s="370"/>
      <c r="E1545" s="370"/>
      <c r="F1545" s="371"/>
      <c r="G1545" s="393"/>
    </row>
    <row r="1546" spans="2:7">
      <c r="B1546" s="184">
        <f t="shared" si="24"/>
        <v>1542</v>
      </c>
      <c r="D1546" s="370"/>
      <c r="E1546" s="370"/>
      <c r="F1546" s="371"/>
      <c r="G1546" s="393"/>
    </row>
    <row r="1547" spans="2:7">
      <c r="B1547" s="184">
        <f t="shared" si="24"/>
        <v>1543</v>
      </c>
      <c r="D1547" s="370"/>
      <c r="E1547" s="370"/>
      <c r="F1547" s="371"/>
      <c r="G1547" s="254"/>
    </row>
    <row r="1548" spans="2:7">
      <c r="B1548" s="184">
        <f t="shared" si="24"/>
        <v>1544</v>
      </c>
      <c r="D1548" s="370"/>
      <c r="E1548" s="370"/>
      <c r="F1548" s="371"/>
      <c r="G1548" s="254"/>
    </row>
    <row r="1549" spans="2:7">
      <c r="B1549" s="184">
        <f t="shared" si="24"/>
        <v>1545</v>
      </c>
      <c r="D1549" s="370"/>
      <c r="E1549" s="370"/>
      <c r="F1549" s="371"/>
      <c r="G1549" s="254"/>
    </row>
    <row r="1550" spans="2:7">
      <c r="B1550" s="184">
        <f t="shared" si="24"/>
        <v>1546</v>
      </c>
      <c r="D1550" s="370"/>
      <c r="E1550" s="370"/>
      <c r="F1550" s="371"/>
      <c r="G1550" s="254"/>
    </row>
    <row r="1551" spans="2:7">
      <c r="B1551" s="184">
        <f t="shared" si="24"/>
        <v>1547</v>
      </c>
      <c r="D1551" s="370"/>
      <c r="E1551" s="370"/>
      <c r="F1551" s="371"/>
      <c r="G1551" s="254"/>
    </row>
    <row r="1552" spans="2:7">
      <c r="B1552" s="184">
        <f t="shared" si="24"/>
        <v>1548</v>
      </c>
      <c r="D1552" s="370"/>
      <c r="E1552" s="370"/>
      <c r="F1552" s="371"/>
      <c r="G1552" s="254"/>
    </row>
    <row r="1553" spans="2:7">
      <c r="B1553" s="184">
        <f t="shared" si="24"/>
        <v>1549</v>
      </c>
      <c r="D1553" s="370"/>
      <c r="E1553" s="370"/>
      <c r="F1553" s="371"/>
      <c r="G1553" s="254"/>
    </row>
    <row r="1554" spans="2:7">
      <c r="B1554" s="184">
        <f t="shared" si="24"/>
        <v>1550</v>
      </c>
      <c r="D1554" s="370"/>
      <c r="E1554" s="370"/>
      <c r="F1554" s="371"/>
      <c r="G1554" s="254"/>
    </row>
    <row r="1555" spans="2:7">
      <c r="B1555" s="184">
        <f t="shared" si="24"/>
        <v>1551</v>
      </c>
      <c r="D1555" s="365"/>
      <c r="E1555" s="365"/>
      <c r="F1555" s="366"/>
      <c r="G1555" s="254"/>
    </row>
    <row r="1556" spans="2:7">
      <c r="B1556" s="184">
        <f t="shared" si="24"/>
        <v>1552</v>
      </c>
      <c r="D1556" s="365"/>
      <c r="E1556" s="365"/>
      <c r="F1556" s="366"/>
      <c r="G1556" s="254"/>
    </row>
    <row r="1557" spans="2:7">
      <c r="B1557" s="184">
        <f t="shared" si="24"/>
        <v>1553</v>
      </c>
      <c r="D1557" s="370"/>
      <c r="E1557" s="370"/>
      <c r="F1557" s="371"/>
      <c r="G1557" s="254"/>
    </row>
    <row r="1558" spans="2:7">
      <c r="B1558" s="184">
        <f t="shared" si="24"/>
        <v>1554</v>
      </c>
      <c r="D1558" s="365"/>
      <c r="E1558" s="365"/>
      <c r="F1558" s="366"/>
      <c r="G1558" s="254"/>
    </row>
    <row r="1559" spans="2:7">
      <c r="B1559" s="184">
        <f t="shared" si="24"/>
        <v>1555</v>
      </c>
      <c r="D1559" s="365"/>
      <c r="E1559" s="365"/>
      <c r="F1559" s="366"/>
      <c r="G1559" s="254"/>
    </row>
    <row r="1560" spans="2:7">
      <c r="B1560" s="184">
        <f t="shared" si="24"/>
        <v>1556</v>
      </c>
      <c r="D1560" s="365"/>
      <c r="E1560" s="365"/>
      <c r="F1560" s="366"/>
      <c r="G1560" s="254"/>
    </row>
    <row r="1561" spans="2:7">
      <c r="B1561" s="184">
        <f t="shared" si="24"/>
        <v>1557</v>
      </c>
      <c r="D1561" s="365"/>
      <c r="E1561" s="365"/>
      <c r="F1561" s="366"/>
      <c r="G1561" s="254"/>
    </row>
    <row r="1562" spans="2:7">
      <c r="B1562" s="184">
        <f t="shared" si="24"/>
        <v>1558</v>
      </c>
      <c r="D1562" s="365"/>
      <c r="E1562" s="365"/>
      <c r="F1562" s="366"/>
      <c r="G1562" s="254"/>
    </row>
    <row r="1563" spans="2:7">
      <c r="B1563" s="184">
        <f t="shared" si="24"/>
        <v>1559</v>
      </c>
      <c r="D1563" s="365"/>
      <c r="E1563" s="365"/>
      <c r="F1563" s="366"/>
      <c r="G1563" s="254"/>
    </row>
    <row r="1564" spans="2:7">
      <c r="B1564" s="184">
        <f t="shared" si="24"/>
        <v>1560</v>
      </c>
      <c r="D1564" s="370"/>
      <c r="E1564" s="370"/>
      <c r="F1564" s="371"/>
      <c r="G1564" s="254"/>
    </row>
    <row r="1565" spans="2:7">
      <c r="B1565" s="184">
        <f t="shared" si="24"/>
        <v>1561</v>
      </c>
      <c r="D1565" s="370"/>
      <c r="E1565" s="370"/>
      <c r="F1565" s="371"/>
      <c r="G1565" s="254"/>
    </row>
    <row r="1566" spans="2:7">
      <c r="B1566" s="184">
        <f t="shared" si="24"/>
        <v>1562</v>
      </c>
      <c r="D1566" s="365"/>
      <c r="E1566" s="365"/>
      <c r="F1566" s="366"/>
      <c r="G1566" s="254"/>
    </row>
    <row r="1567" spans="2:7">
      <c r="B1567" s="184">
        <f t="shared" si="24"/>
        <v>1563</v>
      </c>
      <c r="D1567" s="365"/>
      <c r="E1567" s="365"/>
      <c r="F1567" s="366"/>
      <c r="G1567" s="254"/>
    </row>
    <row r="1568" spans="2:7">
      <c r="B1568" s="184">
        <f t="shared" si="24"/>
        <v>1564</v>
      </c>
      <c r="D1568" s="365"/>
      <c r="E1568" s="365"/>
      <c r="F1568" s="369"/>
      <c r="G1568" s="254"/>
    </row>
    <row r="1569" spans="2:7">
      <c r="B1569" s="184">
        <f t="shared" si="24"/>
        <v>1565</v>
      </c>
      <c r="D1569" s="365"/>
      <c r="E1569" s="365"/>
      <c r="F1569" s="366"/>
      <c r="G1569" s="254"/>
    </row>
    <row r="1570" spans="2:7">
      <c r="B1570" s="184">
        <f t="shared" si="24"/>
        <v>1566</v>
      </c>
      <c r="D1570" s="365"/>
      <c r="E1570" s="365"/>
      <c r="F1570" s="366"/>
      <c r="G1570" s="254"/>
    </row>
    <row r="1571" spans="2:7">
      <c r="B1571" s="184">
        <f t="shared" si="24"/>
        <v>1567</v>
      </c>
      <c r="D1571" s="365"/>
      <c r="E1571" s="365"/>
      <c r="F1571" s="366"/>
      <c r="G1571" s="254"/>
    </row>
    <row r="1572" spans="2:7">
      <c r="B1572" s="184">
        <f t="shared" si="24"/>
        <v>1568</v>
      </c>
      <c r="D1572" s="378"/>
      <c r="E1572" s="370"/>
      <c r="F1572" s="371"/>
      <c r="G1572" s="254"/>
    </row>
    <row r="1573" spans="2:7">
      <c r="B1573" s="184">
        <f t="shared" si="24"/>
        <v>1569</v>
      </c>
      <c r="D1573" s="370"/>
      <c r="E1573" s="370"/>
      <c r="F1573" s="371"/>
      <c r="G1573" s="254"/>
    </row>
    <row r="1574" spans="2:7">
      <c r="B1574" s="184">
        <f t="shared" si="24"/>
        <v>1570</v>
      </c>
      <c r="D1574" s="365"/>
      <c r="E1574" s="365"/>
      <c r="F1574" s="366"/>
      <c r="G1574" s="250"/>
    </row>
    <row r="1575" spans="2:7">
      <c r="B1575" s="184">
        <f t="shared" si="24"/>
        <v>1571</v>
      </c>
      <c r="D1575" s="365"/>
      <c r="E1575" s="365"/>
      <c r="F1575" s="366"/>
      <c r="G1575" s="254"/>
    </row>
    <row r="1576" spans="2:7">
      <c r="B1576" s="184">
        <f t="shared" si="24"/>
        <v>1572</v>
      </c>
      <c r="D1576" s="370"/>
      <c r="E1576" s="370"/>
      <c r="F1576" s="371"/>
      <c r="G1576" s="254"/>
    </row>
    <row r="1577" spans="2:7">
      <c r="B1577" s="184">
        <f t="shared" si="24"/>
        <v>1573</v>
      </c>
      <c r="D1577" s="365"/>
      <c r="E1577" s="365"/>
      <c r="F1577" s="366"/>
      <c r="G1577" s="299"/>
    </row>
    <row r="1578" spans="2:7">
      <c r="B1578" s="184">
        <f t="shared" si="24"/>
        <v>1574</v>
      </c>
      <c r="D1578" s="370"/>
      <c r="E1578" s="370"/>
      <c r="F1578" s="371"/>
      <c r="G1578" s="299"/>
    </row>
    <row r="1579" spans="2:7">
      <c r="B1579" s="184">
        <f t="shared" si="24"/>
        <v>1575</v>
      </c>
      <c r="D1579" s="370"/>
      <c r="E1579" s="370"/>
      <c r="F1579" s="371"/>
      <c r="G1579" s="299"/>
    </row>
    <row r="1580" spans="2:7">
      <c r="B1580" s="184">
        <f t="shared" si="24"/>
        <v>1576</v>
      </c>
      <c r="D1580" s="365"/>
      <c r="E1580" s="365"/>
      <c r="F1580" s="366"/>
      <c r="G1580" s="415"/>
    </row>
    <row r="1581" spans="2:7">
      <c r="B1581" s="184">
        <f t="shared" si="24"/>
        <v>1577</v>
      </c>
      <c r="D1581" s="370"/>
      <c r="E1581" s="370"/>
      <c r="F1581" s="371"/>
    </row>
    <row r="1582" spans="2:7">
      <c r="B1582" s="184">
        <f t="shared" si="24"/>
        <v>1578</v>
      </c>
      <c r="D1582" s="370"/>
      <c r="E1582" s="370"/>
      <c r="F1582" s="371"/>
    </row>
    <row r="1583" spans="2:7">
      <c r="B1583" s="184">
        <f t="shared" si="24"/>
        <v>1579</v>
      </c>
      <c r="D1583" s="370"/>
      <c r="E1583" s="370"/>
      <c r="F1583" s="371"/>
    </row>
    <row r="1584" spans="2:7">
      <c r="B1584" s="184">
        <f t="shared" si="24"/>
        <v>1580</v>
      </c>
      <c r="D1584" s="365"/>
      <c r="E1584" s="365"/>
      <c r="F1584" s="366"/>
    </row>
    <row r="1585" spans="2:7">
      <c r="B1585" s="184">
        <f t="shared" si="24"/>
        <v>1581</v>
      </c>
      <c r="D1585" s="365"/>
      <c r="E1585" s="365"/>
      <c r="F1585" s="366"/>
    </row>
    <row r="1586" spans="2:7">
      <c r="B1586" s="184">
        <f t="shared" si="24"/>
        <v>1582</v>
      </c>
      <c r="D1586" s="365"/>
      <c r="E1586" s="365"/>
      <c r="F1586" s="366"/>
    </row>
    <row r="1587" spans="2:7">
      <c r="B1587" s="184">
        <f t="shared" si="24"/>
        <v>1583</v>
      </c>
      <c r="D1587" s="365"/>
      <c r="E1587" s="365"/>
      <c r="F1587" s="371"/>
    </row>
    <row r="1588" spans="2:7">
      <c r="B1588" s="184">
        <f t="shared" si="24"/>
        <v>1584</v>
      </c>
      <c r="D1588" s="365"/>
      <c r="E1588" s="365"/>
      <c r="F1588" s="371"/>
    </row>
    <row r="1589" spans="2:7">
      <c r="B1589" s="184">
        <f t="shared" si="24"/>
        <v>1585</v>
      </c>
      <c r="D1589" s="370"/>
      <c r="E1589" s="370"/>
      <c r="F1589" s="371"/>
    </row>
    <row r="1590" spans="2:7">
      <c r="B1590" s="184">
        <f t="shared" si="24"/>
        <v>1586</v>
      </c>
      <c r="D1590" s="370"/>
      <c r="E1590" s="370"/>
      <c r="F1590" s="371"/>
    </row>
    <row r="1591" spans="2:7">
      <c r="B1591" s="184">
        <f t="shared" si="24"/>
        <v>1587</v>
      </c>
      <c r="D1591" s="365"/>
      <c r="E1591" s="365"/>
      <c r="F1591" s="371"/>
    </row>
    <row r="1592" spans="2:7">
      <c r="B1592" s="184">
        <f t="shared" si="24"/>
        <v>1588</v>
      </c>
      <c r="D1592" s="370"/>
      <c r="E1592" s="370"/>
      <c r="F1592" s="371"/>
    </row>
    <row r="1593" spans="2:7">
      <c r="B1593" s="184">
        <f t="shared" si="24"/>
        <v>1589</v>
      </c>
      <c r="D1593" s="417"/>
      <c r="E1593" s="417"/>
      <c r="F1593" s="420"/>
    </row>
    <row r="1594" spans="2:7">
      <c r="B1594" s="184">
        <f t="shared" si="24"/>
        <v>1590</v>
      </c>
      <c r="D1594" s="365"/>
      <c r="E1594" s="365"/>
      <c r="F1594" s="371"/>
    </row>
    <row r="1595" spans="2:7">
      <c r="B1595" s="184">
        <f t="shared" si="24"/>
        <v>1591</v>
      </c>
      <c r="D1595" s="370"/>
      <c r="E1595" s="370"/>
      <c r="F1595" s="371"/>
    </row>
    <row r="1596" spans="2:7">
      <c r="B1596" s="184">
        <f t="shared" si="24"/>
        <v>1592</v>
      </c>
      <c r="C1596" s="416"/>
      <c r="D1596" s="417" t="s">
        <v>91</v>
      </c>
      <c r="E1596" s="417" t="s">
        <v>59</v>
      </c>
      <c r="F1596" s="420">
        <v>0.02</v>
      </c>
      <c r="G1596" s="187"/>
    </row>
    <row r="1597" spans="2:7">
      <c r="B1597" s="184">
        <f t="shared" si="24"/>
        <v>1593</v>
      </c>
      <c r="D1597" s="370"/>
      <c r="E1597" s="370"/>
      <c r="F1597" s="371"/>
    </row>
    <row r="1598" spans="2:7">
      <c r="B1598" s="184">
        <f t="shared" si="24"/>
        <v>1594</v>
      </c>
      <c r="D1598" s="370"/>
      <c r="E1598" s="370"/>
      <c r="F1598" s="371"/>
    </row>
    <row r="1599" spans="2:7">
      <c r="B1599" s="184">
        <f t="shared" si="24"/>
        <v>1595</v>
      </c>
      <c r="D1599" s="365"/>
      <c r="E1599" s="365"/>
      <c r="F1599" s="366"/>
    </row>
    <row r="1600" spans="2:7">
      <c r="B1600" s="184">
        <f t="shared" si="24"/>
        <v>1596</v>
      </c>
      <c r="D1600" s="365"/>
      <c r="E1600" s="365"/>
      <c r="F1600" s="366"/>
    </row>
    <row r="1601" spans="2:6">
      <c r="B1601" s="184">
        <f t="shared" si="24"/>
        <v>1597</v>
      </c>
      <c r="C1601" s="416"/>
      <c r="D1601" s="417"/>
      <c r="E1601" s="417"/>
      <c r="F1601" s="419"/>
    </row>
    <row r="1602" spans="2:6">
      <c r="B1602" s="184">
        <f t="shared" si="24"/>
        <v>1598</v>
      </c>
      <c r="C1602" s="416"/>
      <c r="D1602" s="417" t="s">
        <v>90</v>
      </c>
      <c r="E1602" s="417" t="s">
        <v>59</v>
      </c>
      <c r="F1602" s="420">
        <v>5</v>
      </c>
    </row>
    <row r="1603" spans="2:6">
      <c r="B1603" s="467">
        <f>B1602+1</f>
        <v>1599</v>
      </c>
      <c r="C1603" s="463"/>
      <c r="D1603" s="469"/>
      <c r="E1603" s="469"/>
      <c r="F1603" s="470"/>
    </row>
    <row r="1604" spans="2:6">
      <c r="B1604" s="185" t="e">
        <f>#N/A</f>
        <v>#N/A</v>
      </c>
      <c r="C1604" s="56" t="s">
        <v>1482</v>
      </c>
      <c r="D1604" s="468"/>
      <c r="E1604" s="468"/>
      <c r="F1604" s="468"/>
    </row>
    <row r="1605" spans="2:6">
      <c r="B1605" s="185" t="e">
        <f>#N/A</f>
        <v>#N/A</v>
      </c>
    </row>
    <row r="1606" spans="2:6">
      <c r="B1606" s="185" t="e">
        <f>#N/A</f>
        <v>#N/A</v>
      </c>
    </row>
    <row r="1607" spans="2:6">
      <c r="B1607" s="185" t="e">
        <f>#N/A</f>
        <v>#N/A</v>
      </c>
    </row>
    <row r="1608" spans="2:6">
      <c r="B1608" s="185" t="e">
        <f>#N/A</f>
        <v>#N/A</v>
      </c>
    </row>
    <row r="1609" spans="2:6">
      <c r="B1609" s="185" t="e">
        <f>#N/A</f>
        <v>#N/A</v>
      </c>
    </row>
    <row r="1610" spans="2:6">
      <c r="B1610" s="185" t="e">
        <f>#N/A</f>
        <v>#N/A</v>
      </c>
    </row>
    <row r="1611" spans="2:6">
      <c r="B1611" s="185" t="e">
        <f>#N/A</f>
        <v>#N/A</v>
      </c>
    </row>
  </sheetData>
  <phoneticPr fontId="0" type="noConversion"/>
  <pageMargins left="1.55" right="0.39370078740157483" top="0.39370078740157483" bottom="0.39370078740157483" header="0" footer="0"/>
  <pageSetup paperSize="9" orientation="portrait" horizontalDpi="120" verticalDpi="144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3">
    <tabColor indexed="13"/>
  </sheetPr>
  <dimension ref="A1:AH96"/>
  <sheetViews>
    <sheetView view="pageBreakPreview" topLeftCell="A4" zoomScale="70" zoomScaleNormal="85" zoomScaleSheetLayoutView="70" workbookViewId="0">
      <selection activeCell="C9" sqref="C9"/>
    </sheetView>
  </sheetViews>
  <sheetFormatPr baseColWidth="10" defaultRowHeight="13.2"/>
  <cols>
    <col min="1" max="1" width="7.5546875" customWidth="1"/>
    <col min="2" max="2" width="10.6640625" customWidth="1"/>
    <col min="3" max="3" width="36.33203125" customWidth="1"/>
    <col min="4" max="4" width="12.6640625" customWidth="1"/>
    <col min="6" max="6" width="14.109375" customWidth="1"/>
    <col min="10" max="10" width="15.44140625" customWidth="1"/>
    <col min="11" max="11" width="23.44140625" customWidth="1"/>
    <col min="12" max="12" width="14.33203125" style="262" customWidth="1"/>
    <col min="13" max="14" width="20" style="262" customWidth="1"/>
    <col min="15" max="15" width="17.33203125" style="262" customWidth="1"/>
    <col min="16" max="16" width="15" style="262" customWidth="1"/>
    <col min="17" max="17" width="15.109375" style="749" customWidth="1"/>
    <col min="18" max="18" width="15.109375" style="262" customWidth="1"/>
    <col min="19" max="19" width="15.6640625" style="262" customWidth="1"/>
    <col min="20" max="20" width="15" style="262" customWidth="1"/>
    <col min="21" max="21" width="15.44140625" style="262" customWidth="1"/>
    <col min="22" max="22" width="13.6640625" style="262" customWidth="1"/>
  </cols>
  <sheetData>
    <row r="1" spans="1:30" ht="18">
      <c r="A1" s="20" t="s">
        <v>499</v>
      </c>
      <c r="B1" s="3" t="s">
        <v>500</v>
      </c>
      <c r="C1" s="3" t="s">
        <v>507</v>
      </c>
      <c r="D1" s="3" t="s">
        <v>1386</v>
      </c>
      <c r="E1" s="3" t="s">
        <v>1387</v>
      </c>
      <c r="F1" s="3" t="s">
        <v>1388</v>
      </c>
      <c r="G1" s="165"/>
      <c r="H1" s="165"/>
      <c r="J1" s="258"/>
      <c r="K1" s="268"/>
      <c r="L1" s="311"/>
      <c r="M1" s="312" t="s">
        <v>779</v>
      </c>
      <c r="N1" s="305"/>
      <c r="O1" s="305"/>
      <c r="P1" s="305"/>
      <c r="Q1" s="739"/>
      <c r="R1" s="305"/>
      <c r="S1" s="305"/>
      <c r="T1" s="305"/>
      <c r="U1" s="305"/>
      <c r="V1" s="310"/>
    </row>
    <row r="2" spans="1:30" ht="17.399999999999999">
      <c r="A2" s="63"/>
      <c r="B2" s="64"/>
      <c r="C2" s="65"/>
      <c r="D2" s="166"/>
      <c r="E2" s="167" t="s">
        <v>1384</v>
      </c>
      <c r="F2" s="168" t="s">
        <v>1184</v>
      </c>
      <c r="G2" s="165"/>
      <c r="H2" s="165"/>
      <c r="J2" s="308" t="s">
        <v>89</v>
      </c>
      <c r="K2" s="309"/>
      <c r="L2" s="269"/>
      <c r="M2" s="269"/>
      <c r="N2" s="269"/>
      <c r="O2" s="269"/>
      <c r="P2" s="269"/>
      <c r="Q2" s="740"/>
      <c r="R2" s="261"/>
      <c r="S2" s="269"/>
      <c r="T2" s="312"/>
      <c r="U2" s="261"/>
      <c r="V2" s="313"/>
    </row>
    <row r="3" spans="1:30">
      <c r="A3" s="13"/>
      <c r="D3" s="169"/>
      <c r="E3" s="170" t="s">
        <v>1385</v>
      </c>
      <c r="F3" s="171" t="s">
        <v>498</v>
      </c>
      <c r="G3" s="165"/>
      <c r="H3" s="165"/>
      <c r="J3" s="304"/>
      <c r="K3" s="4"/>
      <c r="L3" s="269"/>
      <c r="M3" s="269"/>
      <c r="N3" s="269"/>
      <c r="O3" s="269"/>
      <c r="P3" s="269"/>
      <c r="Q3" s="740"/>
      <c r="R3" s="261"/>
      <c r="S3" s="269"/>
      <c r="T3" s="269"/>
      <c r="U3" s="261"/>
      <c r="V3" s="313"/>
    </row>
    <row r="4" spans="1:30" ht="15.6">
      <c r="A4" s="13"/>
      <c r="D4" s="294"/>
      <c r="E4" s="295"/>
      <c r="F4" s="293"/>
      <c r="G4" s="165"/>
      <c r="H4" s="165"/>
      <c r="J4" s="308"/>
      <c r="K4" s="4"/>
      <c r="L4" s="269"/>
      <c r="M4" s="269"/>
      <c r="N4" s="269"/>
      <c r="O4" s="269"/>
      <c r="P4" s="269"/>
      <c r="Q4" s="740"/>
      <c r="R4" s="261"/>
      <c r="S4" s="269"/>
      <c r="T4" s="320" t="s">
        <v>93</v>
      </c>
      <c r="U4" s="261"/>
      <c r="V4" s="313"/>
    </row>
    <row r="5" spans="1:30" ht="27" customHeight="1">
      <c r="A5" s="278">
        <v>1</v>
      </c>
      <c r="B5" s="272" t="s">
        <v>508</v>
      </c>
      <c r="C5" s="272" t="s">
        <v>1569</v>
      </c>
      <c r="D5" s="279"/>
      <c r="E5" s="277" t="e">
        <f>ROUND(D5*$C$2,3)*#REF!</f>
        <v>#REF!</v>
      </c>
      <c r="F5" s="281">
        <f>V33</f>
        <v>4.2300000000000004</v>
      </c>
      <c r="G5" s="165"/>
      <c r="H5" s="165"/>
      <c r="J5" s="364"/>
      <c r="K5" s="298"/>
      <c r="L5" s="361"/>
      <c r="M5" s="361"/>
      <c r="N5" s="269"/>
      <c r="O5" s="269"/>
      <c r="P5" s="269"/>
      <c r="Q5" s="741"/>
      <c r="R5" s="269"/>
      <c r="S5" s="269"/>
      <c r="T5" s="269"/>
      <c r="U5" s="363"/>
      <c r="V5" s="362"/>
    </row>
    <row r="6" spans="1:30" ht="17.399999999999999">
      <c r="A6" s="275">
        <v>2</v>
      </c>
      <c r="B6" s="248" t="s">
        <v>509</v>
      </c>
      <c r="C6" s="272" t="s">
        <v>449</v>
      </c>
      <c r="D6" s="279"/>
      <c r="E6" s="277" t="e">
        <f>ROUND(D6*$C$2,3)*#REF!</f>
        <v>#REF!</v>
      </c>
      <c r="F6" s="281">
        <f>U33</f>
        <v>4.2300000000000004</v>
      </c>
      <c r="G6" s="165"/>
      <c r="H6" s="165"/>
      <c r="J6" s="978" t="s">
        <v>92</v>
      </c>
      <c r="K6" s="979"/>
      <c r="L6" s="979"/>
      <c r="M6" s="979"/>
      <c r="N6" s="979"/>
      <c r="O6" s="979"/>
      <c r="P6" s="979"/>
      <c r="Q6" s="979"/>
      <c r="R6" s="979"/>
      <c r="S6" s="979"/>
      <c r="T6" s="979"/>
      <c r="U6" s="979"/>
      <c r="V6" s="980"/>
    </row>
    <row r="7" spans="1:30" ht="15.6">
      <c r="A7" s="14">
        <v>3</v>
      </c>
      <c r="B7" s="15" t="s">
        <v>510</v>
      </c>
      <c r="C7" s="272" t="s">
        <v>450</v>
      </c>
      <c r="D7" s="17"/>
      <c r="E7" s="16" t="e">
        <f>ROUND(D7*$C$2,3)*#REF!</f>
        <v>#REF!</v>
      </c>
      <c r="F7" s="19">
        <f>T33</f>
        <v>4.28</v>
      </c>
      <c r="G7" s="165"/>
      <c r="H7" s="165"/>
      <c r="J7" s="352"/>
      <c r="K7" s="323"/>
      <c r="L7" s="323"/>
      <c r="M7" s="323"/>
      <c r="N7" s="385"/>
      <c r="O7" s="385"/>
      <c r="P7" s="385"/>
      <c r="Q7" s="742"/>
      <c r="R7" s="385"/>
      <c r="S7" s="385"/>
      <c r="T7" s="385"/>
      <c r="U7" s="385"/>
      <c r="V7" s="386"/>
    </row>
    <row r="8" spans="1:30" ht="15" customHeight="1">
      <c r="A8" s="14">
        <v>4</v>
      </c>
      <c r="B8" s="15" t="s">
        <v>510</v>
      </c>
      <c r="C8" s="272" t="s">
        <v>451</v>
      </c>
      <c r="D8" s="17"/>
      <c r="E8" s="16" t="e">
        <f>ROUND(D8*$C$2,3)*#REF!</f>
        <v>#REF!</v>
      </c>
      <c r="F8" s="19">
        <f>T33</f>
        <v>4.28</v>
      </c>
      <c r="G8" s="165"/>
      <c r="H8" s="165"/>
      <c r="J8" s="300"/>
      <c r="K8" s="300"/>
      <c r="L8" s="382" t="s">
        <v>1566</v>
      </c>
      <c r="M8" s="383" t="s">
        <v>1565</v>
      </c>
      <c r="N8" s="383" t="s">
        <v>1562</v>
      </c>
      <c r="O8" s="383"/>
      <c r="P8" s="384" t="s">
        <v>1565</v>
      </c>
      <c r="Q8" s="743" t="s">
        <v>1561</v>
      </c>
      <c r="R8" s="384" t="s">
        <v>1565</v>
      </c>
      <c r="S8" s="384" t="s">
        <v>1562</v>
      </c>
      <c r="T8" s="384" t="s">
        <v>1561</v>
      </c>
      <c r="U8" s="384" t="s">
        <v>1559</v>
      </c>
      <c r="V8" s="382" t="s">
        <v>1560</v>
      </c>
      <c r="AA8" s="227">
        <f>95.1+10</f>
        <v>105.1</v>
      </c>
      <c r="AB8" s="227">
        <f>92.53+10</f>
        <v>102.53</v>
      </c>
      <c r="AC8" s="227">
        <f>91.32+10</f>
        <v>101.32</v>
      </c>
      <c r="AD8" s="228">
        <f>89.7+10</f>
        <v>99.7</v>
      </c>
    </row>
    <row r="9" spans="1:30" ht="15" customHeight="1">
      <c r="A9" s="14">
        <v>5</v>
      </c>
      <c r="B9" s="15" t="s">
        <v>510</v>
      </c>
      <c r="C9" s="272" t="s">
        <v>452</v>
      </c>
      <c r="D9" s="17"/>
      <c r="E9" s="16" t="e">
        <f>ROUND(D9*$C$2,3)*#REF!</f>
        <v>#REF!</v>
      </c>
      <c r="F9" s="19">
        <f>T33</f>
        <v>4.28</v>
      </c>
      <c r="G9" s="165"/>
      <c r="H9" s="165"/>
      <c r="J9" s="380" t="s">
        <v>543</v>
      </c>
      <c r="K9" s="381"/>
      <c r="L9" s="382" t="s">
        <v>549</v>
      </c>
      <c r="M9" s="383" t="s">
        <v>544</v>
      </c>
      <c r="N9" s="383" t="s">
        <v>544</v>
      </c>
      <c r="O9" s="383" t="s">
        <v>545</v>
      </c>
      <c r="P9" s="411" t="s">
        <v>1564</v>
      </c>
      <c r="Q9" s="744" t="s">
        <v>1563</v>
      </c>
      <c r="R9" s="383"/>
      <c r="S9" s="383"/>
      <c r="T9" s="413" t="s">
        <v>547</v>
      </c>
      <c r="U9" s="413" t="s">
        <v>1346</v>
      </c>
      <c r="V9" s="414" t="s">
        <v>548</v>
      </c>
    </row>
    <row r="10" spans="1:30" ht="15" customHeight="1">
      <c r="A10" s="14">
        <v>6</v>
      </c>
      <c r="B10" s="15" t="s">
        <v>510</v>
      </c>
      <c r="C10" s="272" t="s">
        <v>453</v>
      </c>
      <c r="D10" s="17"/>
      <c r="E10" s="16" t="e">
        <f>ROUND(D10*$C$2,3)*#REF!</f>
        <v>#REF!</v>
      </c>
      <c r="F10" s="19">
        <f>T33</f>
        <v>4.28</v>
      </c>
      <c r="G10" s="165"/>
      <c r="H10" s="165"/>
      <c r="J10" s="238"/>
      <c r="K10" s="315"/>
      <c r="L10" s="316"/>
      <c r="M10" s="317" t="s">
        <v>1070</v>
      </c>
      <c r="N10" s="317" t="s">
        <v>1071</v>
      </c>
      <c r="O10" s="317" t="s">
        <v>866</v>
      </c>
      <c r="P10" s="412" t="s">
        <v>17</v>
      </c>
      <c r="Q10" s="745" t="s">
        <v>98</v>
      </c>
      <c r="R10" s="317"/>
      <c r="S10" s="317"/>
      <c r="T10" s="318"/>
      <c r="U10" s="318"/>
      <c r="V10" s="319"/>
    </row>
    <row r="11" spans="1:30" ht="14.25" customHeight="1">
      <c r="A11" s="14">
        <v>7</v>
      </c>
      <c r="B11" s="15" t="s">
        <v>510</v>
      </c>
      <c r="C11" s="272" t="s">
        <v>454</v>
      </c>
      <c r="D11" s="17"/>
      <c r="E11" s="16" t="e">
        <f>ROUND(D11*$C$2,3)*#REF!</f>
        <v>#REF!</v>
      </c>
      <c r="F11" s="19">
        <f>T33</f>
        <v>4.28</v>
      </c>
      <c r="G11" s="165"/>
      <c r="H11" s="165"/>
      <c r="J11" s="192"/>
      <c r="K11" s="193"/>
      <c r="L11" s="194"/>
      <c r="M11" s="251" t="s">
        <v>550</v>
      </c>
      <c r="N11" s="251" t="s">
        <v>15</v>
      </c>
      <c r="O11" s="251" t="s">
        <v>551</v>
      </c>
      <c r="P11" s="252"/>
      <c r="Q11" s="746"/>
      <c r="R11" s="251" t="s">
        <v>1351</v>
      </c>
      <c r="S11" s="251" t="s">
        <v>96</v>
      </c>
      <c r="T11" s="251" t="s">
        <v>1352</v>
      </c>
      <c r="U11" s="251" t="s">
        <v>546</v>
      </c>
      <c r="V11" s="253" t="s">
        <v>1353</v>
      </c>
    </row>
    <row r="12" spans="1:30" ht="14.25" customHeight="1">
      <c r="A12" s="14">
        <v>8</v>
      </c>
      <c r="B12" s="15" t="s">
        <v>510</v>
      </c>
      <c r="C12" s="272" t="s">
        <v>455</v>
      </c>
      <c r="D12" s="17"/>
      <c r="E12" s="16" t="e">
        <f>ROUND(D12*$C$2,3)*#REF!</f>
        <v>#REF!</v>
      </c>
      <c r="F12" s="19">
        <f>T33</f>
        <v>4.28</v>
      </c>
      <c r="G12" s="165"/>
      <c r="H12" s="165"/>
      <c r="J12" s="192"/>
      <c r="K12" s="193"/>
      <c r="L12" s="194"/>
      <c r="M12" s="251" t="s">
        <v>1354</v>
      </c>
      <c r="N12" s="251" t="s">
        <v>16</v>
      </c>
      <c r="O12" s="251"/>
      <c r="P12" s="252"/>
      <c r="Q12" s="746"/>
      <c r="R12" s="252" t="s">
        <v>95</v>
      </c>
      <c r="S12" s="252" t="s">
        <v>97</v>
      </c>
      <c r="T12" s="251" t="s">
        <v>1355</v>
      </c>
      <c r="U12" s="197" t="s">
        <v>924</v>
      </c>
      <c r="V12" s="224"/>
    </row>
    <row r="13" spans="1:30" ht="14.25" customHeight="1">
      <c r="A13" s="14">
        <v>9</v>
      </c>
      <c r="B13" s="15" t="s">
        <v>510</v>
      </c>
      <c r="C13" s="272" t="s">
        <v>456</v>
      </c>
      <c r="D13" s="17"/>
      <c r="E13" s="16" t="e">
        <f>ROUND(D13*$C$2,3)*#REF!</f>
        <v>#REF!</v>
      </c>
      <c r="F13" s="19">
        <f>T33</f>
        <v>4.28</v>
      </c>
      <c r="G13" s="165"/>
      <c r="H13" s="165"/>
      <c r="J13" s="192"/>
      <c r="K13" s="193"/>
      <c r="L13" s="194"/>
      <c r="M13" s="251" t="s">
        <v>20</v>
      </c>
      <c r="N13" s="251" t="s">
        <v>19</v>
      </c>
      <c r="O13" s="252"/>
      <c r="P13" s="252"/>
      <c r="Q13" s="746"/>
      <c r="R13" s="252" t="s">
        <v>1351</v>
      </c>
      <c r="S13" s="252"/>
      <c r="T13" s="251" t="s">
        <v>18</v>
      </c>
      <c r="U13" s="197"/>
      <c r="V13" s="224"/>
    </row>
    <row r="14" spans="1:30" ht="14.25" customHeight="1">
      <c r="A14" s="14">
        <v>10</v>
      </c>
      <c r="B14" s="15" t="s">
        <v>510</v>
      </c>
      <c r="C14" s="272" t="s">
        <v>457</v>
      </c>
      <c r="D14" s="17"/>
      <c r="E14" s="16" t="e">
        <f>ROUND(D14*$C$2,3)*#REF!</f>
        <v>#REF!</v>
      </c>
      <c r="F14" s="19">
        <f>T33</f>
        <v>4.28</v>
      </c>
      <c r="G14" s="165"/>
      <c r="H14" s="165"/>
      <c r="J14" s="192"/>
      <c r="K14" s="193"/>
      <c r="L14" s="194"/>
      <c r="M14" s="251" t="s">
        <v>1074</v>
      </c>
      <c r="N14" s="251" t="s">
        <v>1072</v>
      </c>
      <c r="O14" s="252"/>
      <c r="P14" s="252"/>
      <c r="Q14" s="746"/>
      <c r="R14" s="252" t="s">
        <v>21</v>
      </c>
      <c r="S14" s="252"/>
      <c r="T14" s="251" t="s">
        <v>1347</v>
      </c>
      <c r="U14" s="197"/>
      <c r="V14" s="224"/>
    </row>
    <row r="15" spans="1:30" ht="14.25" customHeight="1">
      <c r="A15" s="14">
        <v>11</v>
      </c>
      <c r="B15" s="15" t="s">
        <v>511</v>
      </c>
      <c r="C15" s="273" t="s">
        <v>458</v>
      </c>
      <c r="D15" s="17"/>
      <c r="E15" s="16" t="e">
        <f>ROUND(D15*$C$2,3)*#REF!</f>
        <v>#REF!</v>
      </c>
      <c r="F15" s="19">
        <f>R33</f>
        <v>4.75</v>
      </c>
      <c r="G15" s="165"/>
      <c r="H15" s="165"/>
      <c r="J15" s="192"/>
      <c r="K15" s="193"/>
      <c r="L15" s="194"/>
      <c r="M15" s="251" t="s">
        <v>1075</v>
      </c>
      <c r="N15" s="251" t="s">
        <v>1073</v>
      </c>
      <c r="O15" s="252"/>
      <c r="P15" s="252"/>
      <c r="Q15" s="746"/>
      <c r="R15" s="252"/>
      <c r="S15" s="252"/>
      <c r="T15" s="251" t="s">
        <v>21</v>
      </c>
      <c r="U15" s="197"/>
      <c r="V15" s="224"/>
    </row>
    <row r="16" spans="1:30" ht="14.25" customHeight="1">
      <c r="A16" s="275">
        <v>12</v>
      </c>
      <c r="B16" s="248" t="s">
        <v>512</v>
      </c>
      <c r="C16" s="248" t="s">
        <v>1570</v>
      </c>
      <c r="D16" s="276"/>
      <c r="E16" s="277" t="e">
        <f>ROUND(D16*$C$2,3)*#REF!</f>
        <v>#REF!</v>
      </c>
      <c r="F16" s="287">
        <f>M33</f>
        <v>4.75</v>
      </c>
      <c r="G16" s="165"/>
      <c r="H16" s="165"/>
      <c r="J16" s="192"/>
      <c r="K16" s="193"/>
      <c r="L16" s="194"/>
      <c r="M16" s="195"/>
      <c r="N16" s="251"/>
      <c r="O16" s="252"/>
      <c r="P16" s="252"/>
      <c r="Q16" s="746"/>
      <c r="R16" s="252"/>
      <c r="S16" s="252"/>
      <c r="T16" s="251" t="s">
        <v>319</v>
      </c>
      <c r="U16" s="197"/>
      <c r="V16" s="224"/>
    </row>
    <row r="17" spans="1:34" ht="13.5" customHeight="1" thickBot="1">
      <c r="A17" s="14">
        <v>13</v>
      </c>
      <c r="B17" s="15" t="s">
        <v>512</v>
      </c>
      <c r="C17" s="273" t="s">
        <v>1283</v>
      </c>
      <c r="D17" s="17"/>
      <c r="E17" s="16" t="e">
        <f>ROUND(D17*$C$2,3)*#REF!</f>
        <v>#REF!</v>
      </c>
      <c r="F17" s="287">
        <f>M33</f>
        <v>4.75</v>
      </c>
      <c r="G17" s="165"/>
      <c r="H17" s="165"/>
      <c r="J17" s="192"/>
      <c r="K17" s="193"/>
      <c r="L17" s="194"/>
      <c r="M17" s="196"/>
      <c r="N17" s="196"/>
      <c r="O17" s="196"/>
      <c r="P17" s="196"/>
      <c r="Q17" s="747"/>
      <c r="R17" s="196"/>
      <c r="S17" s="196"/>
      <c r="T17" s="195"/>
      <c r="U17" s="197"/>
      <c r="V17" s="224"/>
    </row>
    <row r="18" spans="1:34" ht="16.2" thickTop="1">
      <c r="A18" s="275">
        <v>14</v>
      </c>
      <c r="B18" s="248" t="s">
        <v>512</v>
      </c>
      <c r="C18" s="248" t="s">
        <v>1209</v>
      </c>
      <c r="D18" s="276"/>
      <c r="E18" s="277" t="e">
        <f>ROUND(D18*$C$2,3)*#REF!</f>
        <v>#REF!</v>
      </c>
      <c r="F18" s="287">
        <f>M33</f>
        <v>4.75</v>
      </c>
      <c r="G18" s="165"/>
      <c r="H18" s="165"/>
      <c r="J18" s="198" t="s">
        <v>986</v>
      </c>
      <c r="K18" s="199"/>
      <c r="L18" s="808">
        <v>18.154666666666667</v>
      </c>
      <c r="M18" s="808">
        <v>18.154666666666667</v>
      </c>
      <c r="N18" s="808">
        <v>17.231333333333335</v>
      </c>
      <c r="O18" s="808">
        <v>24.081333333333337</v>
      </c>
      <c r="P18" s="808">
        <v>18.154666666666667</v>
      </c>
      <c r="Q18" s="808">
        <v>16.283333333333335</v>
      </c>
      <c r="R18" s="808">
        <v>18.154666666666667</v>
      </c>
      <c r="S18" s="808">
        <v>17.231333333333335</v>
      </c>
      <c r="T18" s="808">
        <v>16.283333333333335</v>
      </c>
      <c r="U18" s="809">
        <v>16.074000000000002</v>
      </c>
      <c r="V18" s="809">
        <v>16.074000000000002</v>
      </c>
    </row>
    <row r="19" spans="1:34" s="299" customFormat="1" ht="15.6">
      <c r="A19" s="408">
        <v>15</v>
      </c>
      <c r="B19" s="404" t="s">
        <v>512</v>
      </c>
      <c r="C19" s="409" t="s">
        <v>3</v>
      </c>
      <c r="D19" s="405"/>
      <c r="E19" s="406" t="e">
        <f>ROUND(D19*$C$2,3)*#REF!</f>
        <v>#REF!</v>
      </c>
      <c r="F19" s="410">
        <f>+M33</f>
        <v>4.75</v>
      </c>
      <c r="J19" s="387" t="s">
        <v>1304</v>
      </c>
      <c r="K19" s="388"/>
      <c r="L19" s="810">
        <v>544.64</v>
      </c>
      <c r="M19" s="810">
        <v>544.64</v>
      </c>
      <c r="N19" s="811">
        <v>516.94000000000005</v>
      </c>
      <c r="O19" s="810">
        <v>722.44</v>
      </c>
      <c r="P19" s="810">
        <v>544.64</v>
      </c>
      <c r="Q19" s="810">
        <v>488.5</v>
      </c>
      <c r="R19" s="810">
        <v>544.64</v>
      </c>
      <c r="S19" s="810">
        <v>516.94000000000005</v>
      </c>
      <c r="T19" s="810">
        <v>488.5</v>
      </c>
      <c r="U19" s="810">
        <v>482.22</v>
      </c>
      <c r="V19" s="810">
        <v>482.22</v>
      </c>
    </row>
    <row r="20" spans="1:34" ht="15.6">
      <c r="A20" s="14">
        <v>16</v>
      </c>
      <c r="B20" s="15" t="s">
        <v>512</v>
      </c>
      <c r="C20" s="273" t="s">
        <v>1448</v>
      </c>
      <c r="D20" s="17"/>
      <c r="E20" s="16" t="e">
        <f>ROUND(D20*$C$2,3)*#REF!</f>
        <v>#REF!</v>
      </c>
      <c r="F20" s="287">
        <f>+M33</f>
        <v>4.75</v>
      </c>
      <c r="G20" s="165"/>
      <c r="H20" s="165"/>
      <c r="J20" s="200" t="s">
        <v>22</v>
      </c>
      <c r="K20" s="201"/>
      <c r="L20" s="812">
        <v>6535.68</v>
      </c>
      <c r="M20" s="812">
        <v>6535.68</v>
      </c>
      <c r="N20" s="812">
        <v>6203.28</v>
      </c>
      <c r="O20" s="812">
        <v>8669.2800000000007</v>
      </c>
      <c r="P20" s="812">
        <v>6535.68</v>
      </c>
      <c r="Q20" s="812">
        <v>5862</v>
      </c>
      <c r="R20" s="812">
        <v>6535.68</v>
      </c>
      <c r="S20" s="812">
        <v>6203.28</v>
      </c>
      <c r="T20" s="812">
        <v>5862</v>
      </c>
      <c r="U20" s="812">
        <v>5786.64</v>
      </c>
      <c r="V20" s="812">
        <v>5786.64</v>
      </c>
    </row>
    <row r="21" spans="1:34" ht="15.6">
      <c r="A21" s="14">
        <v>17</v>
      </c>
      <c r="B21" s="15" t="s">
        <v>512</v>
      </c>
      <c r="C21" s="273" t="s">
        <v>797</v>
      </c>
      <c r="D21" s="17"/>
      <c r="E21" s="16" t="e">
        <f>ROUND(D21*$C$2,3)*#REF!</f>
        <v>#REF!</v>
      </c>
      <c r="F21" s="287">
        <f>+M33</f>
        <v>4.75</v>
      </c>
      <c r="G21" s="165"/>
      <c r="H21" s="165"/>
      <c r="J21" s="200" t="s">
        <v>299</v>
      </c>
      <c r="K21" s="201"/>
      <c r="L21" s="812">
        <v>0</v>
      </c>
      <c r="M21" s="812">
        <v>0</v>
      </c>
      <c r="N21" s="812">
        <v>0</v>
      </c>
      <c r="O21" s="812">
        <v>0</v>
      </c>
      <c r="P21" s="812">
        <v>0</v>
      </c>
      <c r="Q21" s="812">
        <v>0</v>
      </c>
      <c r="R21" s="812">
        <v>0</v>
      </c>
      <c r="S21" s="812">
        <v>0</v>
      </c>
      <c r="T21" s="812">
        <v>0</v>
      </c>
      <c r="U21" s="812">
        <v>0</v>
      </c>
      <c r="V21" s="813">
        <v>0</v>
      </c>
      <c r="AA21" s="227">
        <v>163</v>
      </c>
      <c r="AB21" s="227">
        <f>((564000+500000+50000+70500+750000)/25000)+8+21</f>
        <v>106.38</v>
      </c>
      <c r="AC21" s="227">
        <f>((346000+500000+43250+50000+750000)/25000)+8+21</f>
        <v>96.57</v>
      </c>
      <c r="AD21" s="227">
        <f>((298000+500000+50000+37250+750000)/25000)+8+21</f>
        <v>94.41</v>
      </c>
      <c r="AE21" s="227">
        <f>((380000+47500+500000+50000+750000)/25000)+8+21+10</f>
        <v>108.1</v>
      </c>
      <c r="AF21" s="227">
        <f>((297000+500000+50000+37125+750000)/25000)+8+21+10</f>
        <v>104.36499999999999</v>
      </c>
      <c r="AG21" s="227">
        <f>((270000+500000+50000+33750+750000)/25000)+8+21+10</f>
        <v>103.15</v>
      </c>
      <c r="AH21" s="226">
        <f>((234000+500000+50000+29250+750000)/25000)+8+21+10</f>
        <v>101.53</v>
      </c>
    </row>
    <row r="22" spans="1:34" ht="15.6">
      <c r="A22" s="14">
        <v>18</v>
      </c>
      <c r="B22" s="15" t="s">
        <v>513</v>
      </c>
      <c r="C22" s="273" t="s">
        <v>795</v>
      </c>
      <c r="D22" s="17"/>
      <c r="E22" s="16" t="e">
        <f>ROUND(D22*$C$2,3)*#REF!</f>
        <v>#REF!</v>
      </c>
      <c r="F22" s="19">
        <f>$N$33</f>
        <v>4.5199999999999996</v>
      </c>
      <c r="G22" s="165"/>
      <c r="H22" s="165"/>
      <c r="J22" s="200" t="s">
        <v>23</v>
      </c>
      <c r="K22" s="201"/>
      <c r="L22" s="812">
        <v>0</v>
      </c>
      <c r="M22" s="812">
        <v>0</v>
      </c>
      <c r="N22" s="812">
        <v>0</v>
      </c>
      <c r="O22" s="812">
        <v>0</v>
      </c>
      <c r="P22" s="812">
        <v>0</v>
      </c>
      <c r="Q22" s="812">
        <v>0</v>
      </c>
      <c r="R22" s="812">
        <v>0</v>
      </c>
      <c r="S22" s="812">
        <v>0</v>
      </c>
      <c r="T22" s="812">
        <v>0</v>
      </c>
      <c r="U22" s="812">
        <v>0</v>
      </c>
      <c r="V22" s="813">
        <v>0</v>
      </c>
    </row>
    <row r="23" spans="1:34" ht="15.6">
      <c r="A23" s="14">
        <v>19</v>
      </c>
      <c r="B23" s="15" t="s">
        <v>513</v>
      </c>
      <c r="C23" s="273" t="s">
        <v>1110</v>
      </c>
      <c r="D23" s="17"/>
      <c r="E23" s="16" t="e">
        <f>ROUND(D23*$C$2,3)*#REF!</f>
        <v>#REF!</v>
      </c>
      <c r="F23" s="19">
        <f>$N$33</f>
        <v>4.5199999999999996</v>
      </c>
      <c r="G23" s="165"/>
      <c r="H23" s="165"/>
      <c r="J23" s="200" t="s">
        <v>24</v>
      </c>
      <c r="K23" s="201"/>
      <c r="L23" s="812">
        <v>544.64</v>
      </c>
      <c r="M23" s="812">
        <v>544.64</v>
      </c>
      <c r="N23" s="812">
        <v>516.93999999999994</v>
      </c>
      <c r="O23" s="812">
        <v>722.44</v>
      </c>
      <c r="P23" s="812">
        <v>544.64</v>
      </c>
      <c r="Q23" s="812">
        <v>488.5</v>
      </c>
      <c r="R23" s="812">
        <v>544.64</v>
      </c>
      <c r="S23" s="812">
        <v>516.93999999999994</v>
      </c>
      <c r="T23" s="812">
        <v>488.5</v>
      </c>
      <c r="U23" s="812">
        <v>482.22</v>
      </c>
      <c r="V23" s="812">
        <v>482.22</v>
      </c>
    </row>
    <row r="24" spans="1:34" s="736" customFormat="1" ht="15.6">
      <c r="A24" s="731">
        <v>20</v>
      </c>
      <c r="B24" s="732" t="s">
        <v>513</v>
      </c>
      <c r="C24" s="732" t="s">
        <v>796</v>
      </c>
      <c r="D24" s="733"/>
      <c r="E24" s="734" t="e">
        <f>ROUND(D24*$C$2,3)*#REF!</f>
        <v>#REF!</v>
      </c>
      <c r="F24" s="735">
        <f>$N$33</f>
        <v>4.5199999999999996</v>
      </c>
      <c r="J24" s="737" t="s">
        <v>25</v>
      </c>
      <c r="K24" s="738"/>
      <c r="L24" s="814">
        <v>470</v>
      </c>
      <c r="M24" s="814">
        <v>470</v>
      </c>
      <c r="N24" s="814">
        <v>470</v>
      </c>
      <c r="O24" s="814">
        <v>470</v>
      </c>
      <c r="P24" s="814">
        <v>470</v>
      </c>
      <c r="Q24" s="814">
        <v>470</v>
      </c>
      <c r="R24" s="814">
        <v>470</v>
      </c>
      <c r="S24" s="814">
        <v>470</v>
      </c>
      <c r="T24" s="814">
        <v>470</v>
      </c>
      <c r="U24" s="814">
        <v>470</v>
      </c>
      <c r="V24" s="814">
        <v>470</v>
      </c>
    </row>
    <row r="25" spans="1:34" ht="15.6">
      <c r="A25" s="14">
        <v>21</v>
      </c>
      <c r="B25" s="15" t="s">
        <v>513</v>
      </c>
      <c r="C25" s="273" t="s">
        <v>923</v>
      </c>
      <c r="D25" s="17"/>
      <c r="E25" s="16" t="e">
        <f>ROUND(D25*$C$2,3)*#REF!</f>
        <v>#REF!</v>
      </c>
      <c r="F25" s="19">
        <f>$N$33</f>
        <v>4.5199999999999996</v>
      </c>
      <c r="G25" s="165"/>
      <c r="H25" s="165"/>
      <c r="J25" s="200" t="s">
        <v>26</v>
      </c>
      <c r="K25" s="201"/>
      <c r="L25" s="815">
        <v>794.08</v>
      </c>
      <c r="M25" s="815">
        <v>794.08</v>
      </c>
      <c r="N25" s="816">
        <v>753.69</v>
      </c>
      <c r="O25" s="816">
        <v>1053.31</v>
      </c>
      <c r="P25" s="815">
        <v>794.08</v>
      </c>
      <c r="Q25" s="815">
        <v>712.23</v>
      </c>
      <c r="R25" s="815">
        <v>794.08</v>
      </c>
      <c r="S25" s="816">
        <v>753.69</v>
      </c>
      <c r="T25" s="815">
        <v>712.22811999999999</v>
      </c>
      <c r="U25" s="815">
        <v>703.07</v>
      </c>
      <c r="V25" s="815">
        <v>703.07</v>
      </c>
    </row>
    <row r="26" spans="1:34" ht="15.6">
      <c r="A26" s="14">
        <v>22</v>
      </c>
      <c r="B26" s="15" t="s">
        <v>514</v>
      </c>
      <c r="C26" s="273" t="s">
        <v>1282</v>
      </c>
      <c r="D26" s="17"/>
      <c r="E26" s="16" t="e">
        <f>ROUND(D26*$C$2,3)*#REF!</f>
        <v>#REF!</v>
      </c>
      <c r="F26" s="19">
        <f>L33</f>
        <v>4.75</v>
      </c>
      <c r="G26" s="165"/>
      <c r="H26" s="165"/>
      <c r="J26" s="200" t="s">
        <v>27</v>
      </c>
      <c r="K26" s="201"/>
      <c r="L26" s="815">
        <v>544.64</v>
      </c>
      <c r="M26" s="815">
        <v>544.64</v>
      </c>
      <c r="N26" s="815">
        <v>516.94000000000005</v>
      </c>
      <c r="O26" s="815">
        <v>722.44</v>
      </c>
      <c r="P26" s="815">
        <v>544.64</v>
      </c>
      <c r="Q26" s="815">
        <v>488.5</v>
      </c>
      <c r="R26" s="815">
        <v>544.64</v>
      </c>
      <c r="S26" s="815">
        <v>516.94000000000005</v>
      </c>
      <c r="T26" s="815">
        <v>488.5</v>
      </c>
      <c r="U26" s="815">
        <v>482.22</v>
      </c>
      <c r="V26" s="815">
        <v>482.22</v>
      </c>
    </row>
    <row r="27" spans="1:34" ht="15.6">
      <c r="A27" s="14">
        <v>23</v>
      </c>
      <c r="B27" s="15" t="s">
        <v>515</v>
      </c>
      <c r="C27" s="273" t="s">
        <v>1281</v>
      </c>
      <c r="D27" s="17"/>
      <c r="E27" s="16" t="e">
        <f>ROUND(D27*$C$2,3)*#REF!</f>
        <v>#REF!</v>
      </c>
      <c r="F27" s="19">
        <f>$T$33</f>
        <v>4.28</v>
      </c>
      <c r="G27" s="165"/>
      <c r="H27" s="165"/>
      <c r="J27" s="200"/>
      <c r="K27" s="201"/>
      <c r="L27" s="812">
        <v>0</v>
      </c>
      <c r="M27" s="812">
        <v>0</v>
      </c>
      <c r="N27" s="812">
        <v>0</v>
      </c>
      <c r="O27" s="812">
        <v>0</v>
      </c>
      <c r="P27" s="812">
        <v>0</v>
      </c>
      <c r="Q27" s="812">
        <v>0</v>
      </c>
      <c r="R27" s="812">
        <v>0</v>
      </c>
      <c r="S27" s="812">
        <v>0</v>
      </c>
      <c r="T27" s="812">
        <v>0</v>
      </c>
      <c r="U27" s="812">
        <v>0</v>
      </c>
      <c r="V27" s="813">
        <v>0</v>
      </c>
      <c r="AA27" s="237">
        <f>ROUND(AA20/24,2)</f>
        <v>0</v>
      </c>
      <c r="AB27" s="237">
        <f>ROUND(AB20/24,2)</f>
        <v>0</v>
      </c>
      <c r="AC27" s="237">
        <f>ROUND(AC20/24,2)</f>
        <v>0</v>
      </c>
      <c r="AD27" s="236">
        <f>ROUND(AD20/24,2)</f>
        <v>0</v>
      </c>
    </row>
    <row r="28" spans="1:34" ht="15.6">
      <c r="A28" s="14">
        <v>24</v>
      </c>
      <c r="B28" s="288" t="s">
        <v>516</v>
      </c>
      <c r="C28" s="446" t="s">
        <v>467</v>
      </c>
      <c r="D28" s="289"/>
      <c r="E28" s="290" t="e">
        <f>ROUND(D28*$C$2,3)*#REF!</f>
        <v>#REF!</v>
      </c>
      <c r="F28" s="291">
        <f>P33</f>
        <v>4.75</v>
      </c>
      <c r="G28" s="165"/>
      <c r="H28" s="165"/>
      <c r="J28" s="200" t="s">
        <v>300</v>
      </c>
      <c r="K28" s="201"/>
      <c r="L28" s="812">
        <v>0</v>
      </c>
      <c r="M28" s="812">
        <v>0</v>
      </c>
      <c r="N28" s="812">
        <v>0</v>
      </c>
      <c r="O28" s="812">
        <v>0</v>
      </c>
      <c r="P28" s="812">
        <v>0</v>
      </c>
      <c r="Q28" s="812">
        <v>0</v>
      </c>
      <c r="R28" s="812">
        <v>0</v>
      </c>
      <c r="S28" s="812">
        <v>0</v>
      </c>
      <c r="T28" s="812">
        <v>0</v>
      </c>
      <c r="U28" s="812">
        <v>0</v>
      </c>
      <c r="V28" s="813">
        <v>0</v>
      </c>
    </row>
    <row r="29" spans="1:34" ht="15.6">
      <c r="A29" s="14">
        <v>25</v>
      </c>
      <c r="B29" s="15" t="s">
        <v>517</v>
      </c>
      <c r="C29" s="273" t="s">
        <v>1278</v>
      </c>
      <c r="D29" s="17"/>
      <c r="E29" s="16" t="e">
        <f>ROUND(D29*$C$2,3)*#REF!</f>
        <v>#REF!</v>
      </c>
      <c r="F29" s="19">
        <f>Q33</f>
        <v>4.28</v>
      </c>
      <c r="G29" s="165"/>
      <c r="H29" s="165"/>
      <c r="J29" s="200" t="s">
        <v>28</v>
      </c>
      <c r="K29" s="201"/>
      <c r="L29" s="812">
        <v>8889.0400000000009</v>
      </c>
      <c r="M29" s="812">
        <v>8889.0400000000009</v>
      </c>
      <c r="N29" s="812">
        <v>8460.85</v>
      </c>
      <c r="O29" s="812">
        <v>11637.47</v>
      </c>
      <c r="P29" s="812">
        <v>8889.0400000000009</v>
      </c>
      <c r="Q29" s="812">
        <v>8021.23</v>
      </c>
      <c r="R29" s="812">
        <v>8889.0400000000009</v>
      </c>
      <c r="S29" s="812">
        <v>8460.85</v>
      </c>
      <c r="T29" s="812">
        <v>8021.23</v>
      </c>
      <c r="U29" s="812">
        <v>7924.15</v>
      </c>
      <c r="V29" s="812">
        <v>7924.15</v>
      </c>
    </row>
    <row r="30" spans="1:34" ht="15.6">
      <c r="A30" s="14">
        <v>26</v>
      </c>
      <c r="B30" s="15" t="s">
        <v>1411</v>
      </c>
      <c r="C30" s="273" t="s">
        <v>1279</v>
      </c>
      <c r="D30" s="17"/>
      <c r="E30" s="16" t="e">
        <f>ROUND(D30*$C$2,3)*#REF!</f>
        <v>#REF!</v>
      </c>
      <c r="F30" s="19">
        <f>O33</f>
        <v>6.22</v>
      </c>
      <c r="G30" s="165"/>
      <c r="H30" s="165"/>
      <c r="J30" s="200" t="s">
        <v>29</v>
      </c>
      <c r="K30" s="201"/>
      <c r="L30" s="812">
        <v>740.75</v>
      </c>
      <c r="M30" s="812">
        <v>740.75</v>
      </c>
      <c r="N30" s="812">
        <v>705.07</v>
      </c>
      <c r="O30" s="812">
        <v>969.79</v>
      </c>
      <c r="P30" s="812">
        <v>740.75</v>
      </c>
      <c r="Q30" s="812">
        <v>668.44</v>
      </c>
      <c r="R30" s="812">
        <v>740.75</v>
      </c>
      <c r="S30" s="812">
        <v>705.07</v>
      </c>
      <c r="T30" s="812">
        <v>668.44</v>
      </c>
      <c r="U30" s="812">
        <v>660.35</v>
      </c>
      <c r="V30" s="812">
        <v>660.35</v>
      </c>
    </row>
    <row r="31" spans="1:34" ht="17.399999999999999">
      <c r="A31" s="14">
        <v>27</v>
      </c>
      <c r="B31" s="15" t="s">
        <v>1182</v>
      </c>
      <c r="C31" s="273" t="s">
        <v>867</v>
      </c>
      <c r="D31" s="17"/>
      <c r="E31" s="16" t="e">
        <f>ROUND(D31*$C$2,3)*#REF!</f>
        <v>#REF!</v>
      </c>
      <c r="F31" s="19">
        <f>O33</f>
        <v>6.22</v>
      </c>
      <c r="G31" s="165"/>
      <c r="H31" s="165"/>
      <c r="J31" s="202" t="s">
        <v>30</v>
      </c>
      <c r="K31" s="203"/>
      <c r="L31" s="817">
        <v>2.11</v>
      </c>
      <c r="M31" s="817">
        <v>2.11</v>
      </c>
      <c r="N31" s="817">
        <v>2.11</v>
      </c>
      <c r="O31" s="817">
        <v>2.11</v>
      </c>
      <c r="P31" s="817">
        <v>2.11</v>
      </c>
      <c r="Q31" s="817">
        <v>2.11</v>
      </c>
      <c r="R31" s="817">
        <v>2.11</v>
      </c>
      <c r="S31" s="817">
        <v>2.11</v>
      </c>
      <c r="T31" s="817">
        <v>2.11</v>
      </c>
      <c r="U31" s="817">
        <v>2.11</v>
      </c>
      <c r="V31" s="817">
        <v>2.1</v>
      </c>
    </row>
    <row r="32" spans="1:34" ht="15.6">
      <c r="A32" s="11">
        <v>28</v>
      </c>
      <c r="B32" s="12" t="s">
        <v>1183</v>
      </c>
      <c r="C32" s="274" t="s">
        <v>1280</v>
      </c>
      <c r="D32" s="18"/>
      <c r="E32" s="16" t="e">
        <f>ROUND(D32*$C$2,3)*#REF!</f>
        <v>#REF!</v>
      </c>
      <c r="F32" s="19">
        <f>O33</f>
        <v>6.22</v>
      </c>
      <c r="G32" s="165"/>
      <c r="H32" s="165"/>
      <c r="J32" s="200" t="s">
        <v>31</v>
      </c>
      <c r="K32" s="201"/>
      <c r="L32" s="812">
        <v>1149.19</v>
      </c>
      <c r="M32" s="812">
        <v>1149.19</v>
      </c>
      <c r="N32" s="812">
        <v>1090.74</v>
      </c>
      <c r="O32" s="812">
        <v>1524.35</v>
      </c>
      <c r="P32" s="812">
        <v>1149.19</v>
      </c>
      <c r="Q32" s="812">
        <v>1030.74</v>
      </c>
      <c r="R32" s="812">
        <v>1149.19</v>
      </c>
      <c r="S32" s="812">
        <v>1090.74</v>
      </c>
      <c r="T32" s="812">
        <v>1030.74</v>
      </c>
      <c r="U32" s="812">
        <v>1017.48</v>
      </c>
      <c r="V32" s="812">
        <v>1012.66</v>
      </c>
    </row>
    <row r="33" spans="1:24" ht="17.399999999999999">
      <c r="A33" s="5">
        <v>29</v>
      </c>
      <c r="B33" s="15" t="s">
        <v>1568</v>
      </c>
      <c r="C33" s="273" t="s">
        <v>1567</v>
      </c>
      <c r="D33" s="17"/>
      <c r="E33" s="16" t="e">
        <f>ROUND(D33*$C$2,3)*#REF!</f>
        <v>#REF!</v>
      </c>
      <c r="F33" s="19">
        <f>R33</f>
        <v>4.75</v>
      </c>
      <c r="G33" s="165"/>
      <c r="H33" s="165"/>
      <c r="J33" s="202" t="s">
        <v>32</v>
      </c>
      <c r="K33" s="203"/>
      <c r="L33" s="818">
        <v>4.75</v>
      </c>
      <c r="M33" s="818">
        <v>4.75</v>
      </c>
      <c r="N33" s="818">
        <v>4.5199999999999996</v>
      </c>
      <c r="O33" s="818">
        <v>6.22</v>
      </c>
      <c r="P33" s="818">
        <v>4.75</v>
      </c>
      <c r="Q33" s="818">
        <v>4.28</v>
      </c>
      <c r="R33" s="818">
        <v>4.75</v>
      </c>
      <c r="S33" s="818">
        <v>4.5199999999999996</v>
      </c>
      <c r="T33" s="818">
        <v>4.28</v>
      </c>
      <c r="U33" s="818">
        <v>4.2300000000000004</v>
      </c>
      <c r="V33" s="818">
        <v>4.2300000000000004</v>
      </c>
      <c r="X33" s="247"/>
    </row>
    <row r="34" spans="1:24" ht="18" thickBot="1">
      <c r="A34" s="5">
        <v>30</v>
      </c>
      <c r="G34" s="165"/>
      <c r="H34" s="165"/>
      <c r="J34" s="204"/>
      <c r="K34" s="205"/>
      <c r="L34" s="806"/>
      <c r="M34" s="806"/>
      <c r="N34" s="806"/>
      <c r="O34" s="806"/>
      <c r="P34" s="806"/>
      <c r="Q34" s="806"/>
      <c r="R34" s="806"/>
      <c r="S34" s="806"/>
      <c r="T34" s="806"/>
      <c r="U34" s="807"/>
      <c r="V34" s="807"/>
    </row>
    <row r="35" spans="1:24" ht="16.2" thickTop="1">
      <c r="A35" s="5">
        <v>31</v>
      </c>
      <c r="G35" s="165"/>
      <c r="H35" s="165"/>
      <c r="K35" s="206"/>
      <c r="L35" s="206"/>
      <c r="M35" s="206"/>
      <c r="N35" s="206"/>
      <c r="O35" s="206"/>
      <c r="P35" s="206"/>
      <c r="Q35" s="748"/>
      <c r="R35" s="206"/>
      <c r="S35" s="207"/>
      <c r="T35" s="207"/>
      <c r="U35" s="207"/>
      <c r="V35" s="207"/>
    </row>
    <row r="36" spans="1:24">
      <c r="A36" s="5">
        <v>32</v>
      </c>
      <c r="G36" s="165"/>
      <c r="H36" s="165"/>
    </row>
    <row r="37" spans="1:24">
      <c r="A37" s="5">
        <v>33</v>
      </c>
      <c r="G37" s="165"/>
      <c r="H37" s="165"/>
      <c r="Q37" s="749" t="s">
        <v>1710</v>
      </c>
    </row>
    <row r="38" spans="1:24">
      <c r="A38" s="56" t="s">
        <v>1482</v>
      </c>
      <c r="B38" s="56"/>
      <c r="C38" s="56"/>
      <c r="D38" s="56"/>
      <c r="E38" s="56"/>
      <c r="F38" s="56"/>
      <c r="G38" s="165"/>
      <c r="H38" s="165"/>
      <c r="S38" s="269"/>
      <c r="T38" s="269"/>
      <c r="U38" s="269"/>
      <c r="V38" s="269"/>
    </row>
    <row r="39" spans="1:24" ht="15">
      <c r="A39" s="5"/>
      <c r="E39" s="85"/>
      <c r="G39" s="165"/>
      <c r="H39" s="165"/>
      <c r="K39" s="225" t="str">
        <f>FORMATO!$C$8</f>
        <v>PAJAN, AGOSTO DE 2025</v>
      </c>
      <c r="S39" s="269"/>
      <c r="T39" s="269"/>
      <c r="U39" s="269"/>
      <c r="V39" s="302"/>
    </row>
    <row r="40" spans="1:24" ht="15">
      <c r="A40" s="57" t="s">
        <v>494</v>
      </c>
      <c r="D40" s="58" t="s">
        <v>1483</v>
      </c>
      <c r="E40" s="59" t="s">
        <v>1484</v>
      </c>
      <c r="F40" s="59" t="s">
        <v>1485</v>
      </c>
      <c r="G40" s="165"/>
      <c r="H40" s="165"/>
      <c r="K40" s="208" t="s">
        <v>131</v>
      </c>
      <c r="L40" s="208"/>
      <c r="M40" s="208"/>
      <c r="O40" s="208" t="s">
        <v>131</v>
      </c>
      <c r="P40" s="269"/>
      <c r="Q40" s="741"/>
      <c r="R40" s="269"/>
      <c r="S40" s="269"/>
      <c r="T40" s="269"/>
      <c r="U40" s="269"/>
      <c r="V40" s="269"/>
    </row>
    <row r="41" spans="1:24" ht="15.6">
      <c r="A41" s="408">
        <v>1</v>
      </c>
      <c r="B41" s="404" t="s">
        <v>428</v>
      </c>
      <c r="C41" s="408" t="s">
        <v>427</v>
      </c>
      <c r="D41" s="405"/>
      <c r="E41" s="406"/>
      <c r="F41" s="407">
        <v>0.25</v>
      </c>
      <c r="G41" s="165"/>
      <c r="H41" s="165"/>
      <c r="K41" s="191"/>
      <c r="L41" s="191"/>
      <c r="M41" s="191"/>
      <c r="N41" s="301"/>
      <c r="O41" s="191" t="s">
        <v>131</v>
      </c>
      <c r="P41" s="209"/>
      <c r="Q41" s="750"/>
      <c r="R41" s="209"/>
      <c r="S41" s="210"/>
      <c r="T41" s="269"/>
      <c r="U41" s="269"/>
      <c r="V41" s="269"/>
    </row>
    <row r="42" spans="1:24">
      <c r="A42" s="14">
        <v>2</v>
      </c>
      <c r="B42" s="404" t="s">
        <v>429</v>
      </c>
      <c r="C42" s="14" t="s">
        <v>430</v>
      </c>
      <c r="D42" s="405"/>
      <c r="E42" s="406"/>
      <c r="F42" s="407">
        <v>0.03</v>
      </c>
      <c r="G42" s="165"/>
      <c r="H42" s="165"/>
      <c r="S42" s="269"/>
      <c r="T42" s="269"/>
      <c r="U42" s="269"/>
      <c r="V42" s="269"/>
    </row>
    <row r="43" spans="1:24">
      <c r="A43" s="14">
        <v>3</v>
      </c>
      <c r="B43" s="404" t="s">
        <v>431</v>
      </c>
      <c r="C43" s="14" t="s">
        <v>432</v>
      </c>
      <c r="D43" s="405"/>
      <c r="E43" s="406"/>
      <c r="F43" s="407">
        <v>7.0000000000000001E-3</v>
      </c>
      <c r="G43" s="165"/>
      <c r="H43" s="165"/>
      <c r="J43">
        <f>F6*8</f>
        <v>33.840000000000003</v>
      </c>
      <c r="S43" s="269"/>
      <c r="T43" s="269"/>
      <c r="U43" s="269"/>
      <c r="V43" s="269"/>
    </row>
    <row r="44" spans="1:24">
      <c r="A44" s="14">
        <v>4</v>
      </c>
      <c r="B44" s="404" t="s">
        <v>431</v>
      </c>
      <c r="C44" s="14" t="s">
        <v>433</v>
      </c>
      <c r="D44" s="405"/>
      <c r="E44" s="406"/>
      <c r="F44" s="407">
        <v>1.0999999999999999E-2</v>
      </c>
      <c r="G44" s="165"/>
      <c r="H44" s="165"/>
      <c r="S44" s="303"/>
      <c r="T44" s="303"/>
      <c r="U44" s="303"/>
    </row>
    <row r="45" spans="1:24" ht="15.6">
      <c r="A45" s="14">
        <v>5</v>
      </c>
      <c r="B45" s="404" t="s">
        <v>429</v>
      </c>
      <c r="C45" s="14" t="s">
        <v>434</v>
      </c>
      <c r="D45" s="405"/>
      <c r="E45" s="406"/>
      <c r="F45" s="407">
        <v>0.08</v>
      </c>
      <c r="G45" s="165"/>
      <c r="H45" s="165"/>
      <c r="S45" s="981" t="str">
        <f>FORMATO!$H$4</f>
        <v>FIRMA</v>
      </c>
      <c r="T45" s="981"/>
      <c r="U45" s="981"/>
    </row>
    <row r="46" spans="1:24">
      <c r="A46" s="14">
        <v>6</v>
      </c>
      <c r="B46" s="404" t="s">
        <v>435</v>
      </c>
      <c r="C46" s="14" t="s">
        <v>436</v>
      </c>
      <c r="D46" s="405"/>
      <c r="E46" s="406"/>
      <c r="F46" s="407">
        <v>0.42799999999999999</v>
      </c>
      <c r="G46" s="165"/>
      <c r="H46" s="165"/>
    </row>
    <row r="47" spans="1:24">
      <c r="A47" s="14">
        <v>7</v>
      </c>
      <c r="B47" s="441" t="s">
        <v>448</v>
      </c>
      <c r="C47" s="14" t="s">
        <v>437</v>
      </c>
      <c r="D47" s="405"/>
      <c r="E47" s="406"/>
      <c r="F47" s="407">
        <v>0.57099999999999995</v>
      </c>
      <c r="G47" s="165"/>
      <c r="H47" s="165"/>
    </row>
    <row r="48" spans="1:24">
      <c r="A48" s="14">
        <v>8</v>
      </c>
      <c r="B48" s="441" t="s">
        <v>448</v>
      </c>
      <c r="C48" s="14" t="s">
        <v>438</v>
      </c>
      <c r="D48" s="405"/>
      <c r="E48" s="406"/>
      <c r="F48" s="407">
        <v>0.57099999999999995</v>
      </c>
      <c r="G48" s="165"/>
      <c r="H48" s="165"/>
    </row>
    <row r="49" spans="1:22">
      <c r="A49" s="14">
        <v>9</v>
      </c>
      <c r="B49" s="404" t="s">
        <v>440</v>
      </c>
      <c r="C49" s="14" t="s">
        <v>439</v>
      </c>
      <c r="D49" s="405"/>
      <c r="E49" s="406"/>
      <c r="F49" s="407">
        <v>0.14000000000000001</v>
      </c>
      <c r="G49" s="165"/>
      <c r="H49" s="165"/>
    </row>
    <row r="50" spans="1:22">
      <c r="A50" s="14">
        <v>10</v>
      </c>
      <c r="B50" s="404" t="s">
        <v>431</v>
      </c>
      <c r="C50" s="14" t="s">
        <v>441</v>
      </c>
      <c r="D50" s="405"/>
      <c r="E50" s="406"/>
      <c r="F50" s="407">
        <v>7.0000000000000001E-3</v>
      </c>
      <c r="G50" s="165"/>
      <c r="H50" s="165"/>
    </row>
    <row r="51" spans="1:22">
      <c r="A51" s="172">
        <v>11</v>
      </c>
      <c r="B51" s="404" t="s">
        <v>429</v>
      </c>
      <c r="C51" s="172" t="s">
        <v>442</v>
      </c>
      <c r="D51" s="405"/>
      <c r="E51" s="406"/>
      <c r="F51" s="407">
        <v>0.3</v>
      </c>
      <c r="G51" s="165"/>
      <c r="H51" s="165"/>
    </row>
    <row r="52" spans="1:22">
      <c r="A52" s="172">
        <v>12</v>
      </c>
      <c r="B52" s="404" t="s">
        <v>443</v>
      </c>
      <c r="C52" s="172" t="s">
        <v>444</v>
      </c>
      <c r="D52" s="405"/>
      <c r="E52" s="406"/>
      <c r="F52" s="407">
        <v>0.2</v>
      </c>
      <c r="G52" s="165"/>
      <c r="H52" s="165"/>
      <c r="L52" s="269"/>
      <c r="M52" s="269"/>
      <c r="N52" s="269"/>
      <c r="O52" s="269"/>
      <c r="P52" s="269"/>
      <c r="Q52" s="741"/>
      <c r="R52" s="269"/>
      <c r="S52" s="314"/>
      <c r="T52" s="269"/>
      <c r="U52" s="269"/>
      <c r="V52" s="302"/>
    </row>
    <row r="53" spans="1:22">
      <c r="A53" s="172">
        <v>13</v>
      </c>
      <c r="B53" s="404" t="s">
        <v>443</v>
      </c>
      <c r="C53" s="172" t="s">
        <v>445</v>
      </c>
      <c r="D53" s="17"/>
      <c r="E53" s="16"/>
      <c r="F53" s="19">
        <v>4.2000000000000003E-2</v>
      </c>
      <c r="G53" s="165"/>
      <c r="H53" s="165"/>
      <c r="L53" s="306"/>
      <c r="N53" s="306"/>
      <c r="S53" s="314"/>
      <c r="T53" s="314"/>
      <c r="U53" s="314"/>
      <c r="V53" s="314"/>
    </row>
    <row r="54" spans="1:22">
      <c r="A54" s="172">
        <v>14</v>
      </c>
      <c r="B54" s="404" t="s">
        <v>443</v>
      </c>
      <c r="C54" s="172" t="s">
        <v>447</v>
      </c>
      <c r="D54" s="17"/>
      <c r="E54" s="16"/>
      <c r="F54" s="19">
        <v>4.2000000000000003E-2</v>
      </c>
      <c r="G54" s="165"/>
      <c r="H54" s="165"/>
    </row>
    <row r="55" spans="1:22">
      <c r="A55" s="172">
        <v>15</v>
      </c>
      <c r="B55" s="404" t="s">
        <v>429</v>
      </c>
      <c r="C55" s="471" t="s">
        <v>1777</v>
      </c>
      <c r="D55" s="17"/>
      <c r="E55" s="16"/>
      <c r="F55" s="19">
        <v>2.5000000000000001E-2</v>
      </c>
      <c r="G55" s="165"/>
      <c r="H55" s="165"/>
      <c r="S55" s="269"/>
      <c r="T55" s="269"/>
      <c r="U55" s="269"/>
      <c r="V55" s="269"/>
    </row>
    <row r="56" spans="1:22">
      <c r="A56" s="172">
        <v>16</v>
      </c>
      <c r="B56" s="404"/>
      <c r="C56" s="172" t="s">
        <v>1698</v>
      </c>
      <c r="D56" s="17"/>
      <c r="E56" s="16"/>
      <c r="F56" s="19">
        <v>0.3</v>
      </c>
      <c r="G56" s="165"/>
      <c r="H56" s="165"/>
      <c r="S56" s="269"/>
      <c r="T56" s="269"/>
      <c r="U56" s="269"/>
      <c r="V56" s="269"/>
    </row>
    <row r="57" spans="1:22">
      <c r="A57" s="172">
        <v>17</v>
      </c>
      <c r="B57" s="404" t="s">
        <v>429</v>
      </c>
      <c r="C57" s="172" t="s">
        <v>1757</v>
      </c>
      <c r="D57" s="405"/>
      <c r="E57" s="406"/>
      <c r="F57" s="407">
        <v>1.0999999999999999E-2</v>
      </c>
      <c r="G57" s="165"/>
      <c r="H57" s="165"/>
      <c r="S57" s="269"/>
      <c r="T57" s="269"/>
      <c r="U57" s="269"/>
      <c r="V57" s="269"/>
    </row>
    <row r="58" spans="1:22">
      <c r="A58" s="172">
        <v>18</v>
      </c>
      <c r="B58" s="404" t="s">
        <v>429</v>
      </c>
      <c r="C58" s="471" t="s">
        <v>1799</v>
      </c>
      <c r="D58" s="405"/>
      <c r="E58" s="406"/>
      <c r="F58" s="407">
        <v>1.0999999999999999E-2</v>
      </c>
      <c r="G58" s="165"/>
      <c r="H58" s="165"/>
      <c r="S58" s="269"/>
      <c r="T58" s="269"/>
      <c r="U58" s="269"/>
      <c r="V58" s="269"/>
    </row>
    <row r="59" spans="1:22">
      <c r="A59" s="172">
        <v>19</v>
      </c>
      <c r="B59" s="404" t="s">
        <v>428</v>
      </c>
      <c r="C59" s="408" t="s">
        <v>1758</v>
      </c>
      <c r="D59" s="405"/>
      <c r="E59" s="406"/>
      <c r="F59" s="407">
        <v>0.25</v>
      </c>
      <c r="G59" s="165"/>
      <c r="H59" s="165"/>
      <c r="S59" s="269"/>
      <c r="T59" s="269"/>
      <c r="U59" s="269"/>
      <c r="V59" s="269"/>
    </row>
    <row r="60" spans="1:22">
      <c r="A60" s="56" t="s">
        <v>1482</v>
      </c>
      <c r="B60" s="56"/>
      <c r="C60" s="56"/>
      <c r="D60" s="56"/>
      <c r="E60" s="56"/>
      <c r="F60" s="56"/>
      <c r="G60" s="165"/>
      <c r="H60" s="165"/>
      <c r="S60" s="269"/>
      <c r="T60" s="269"/>
      <c r="U60" s="269"/>
      <c r="V60" s="302"/>
    </row>
    <row r="61" spans="1:22">
      <c r="A61" s="165"/>
      <c r="B61" s="165"/>
      <c r="C61" s="165"/>
      <c r="D61" s="165"/>
      <c r="E61" s="165"/>
      <c r="F61" s="165"/>
      <c r="G61" s="165"/>
      <c r="H61" s="165"/>
    </row>
    <row r="62" spans="1:22">
      <c r="A62" s="165"/>
      <c r="B62" s="165"/>
      <c r="C62" s="165"/>
      <c r="D62" s="165"/>
      <c r="E62" s="165"/>
      <c r="F62" s="165"/>
      <c r="G62" s="165"/>
      <c r="H62" s="165"/>
    </row>
    <row r="63" spans="1:22">
      <c r="A63" s="165"/>
      <c r="B63" s="165"/>
      <c r="C63" s="165"/>
      <c r="D63" s="165"/>
      <c r="E63" s="165"/>
      <c r="F63" s="165"/>
      <c r="G63" s="165"/>
      <c r="H63" s="165"/>
    </row>
    <row r="64" spans="1:22">
      <c r="A64" s="165"/>
      <c r="B64" s="165"/>
      <c r="C64" s="165"/>
      <c r="D64" s="165"/>
      <c r="E64" s="165"/>
      <c r="F64" s="165"/>
      <c r="G64" s="165"/>
      <c r="H64" s="165"/>
    </row>
    <row r="65" spans="1:8">
      <c r="A65" s="165"/>
      <c r="B65" s="165"/>
      <c r="C65" s="165"/>
      <c r="D65" s="165"/>
      <c r="E65" s="165"/>
      <c r="F65" s="165"/>
      <c r="G65" s="165"/>
      <c r="H65" s="165"/>
    </row>
    <row r="66" spans="1:8">
      <c r="A66" s="165"/>
      <c r="B66" s="165"/>
      <c r="C66" s="165"/>
      <c r="D66" s="165"/>
      <c r="E66" s="165"/>
      <c r="F66" s="165"/>
      <c r="G66" s="165"/>
      <c r="H66" s="165"/>
    </row>
    <row r="67" spans="1:8">
      <c r="A67" s="165"/>
      <c r="B67" s="165"/>
      <c r="C67" s="165"/>
      <c r="D67" s="165"/>
      <c r="E67" s="165"/>
      <c r="F67" s="165"/>
      <c r="G67" s="165"/>
      <c r="H67" s="165"/>
    </row>
    <row r="68" spans="1:8">
      <c r="A68" s="165"/>
      <c r="B68" s="165"/>
      <c r="C68" s="165"/>
      <c r="D68" s="165"/>
      <c r="E68" s="165"/>
      <c r="F68" s="165"/>
      <c r="G68" s="165"/>
      <c r="H68" s="165"/>
    </row>
    <row r="69" spans="1:8">
      <c r="A69" s="165"/>
      <c r="B69" s="165"/>
      <c r="C69" s="165"/>
      <c r="D69" s="165"/>
      <c r="E69" s="165"/>
      <c r="F69" s="165"/>
      <c r="G69" s="165"/>
      <c r="H69" s="165"/>
    </row>
    <row r="70" spans="1:8">
      <c r="A70" s="165"/>
      <c r="B70" s="165"/>
      <c r="C70" s="165"/>
      <c r="D70" s="165"/>
      <c r="E70" s="165"/>
      <c r="F70" s="165"/>
      <c r="G70" s="165"/>
      <c r="H70" s="165"/>
    </row>
    <row r="71" spans="1:8">
      <c r="A71" s="165"/>
      <c r="B71" s="165"/>
      <c r="C71" s="165"/>
      <c r="D71" s="165"/>
      <c r="E71" s="165"/>
      <c r="F71" s="165"/>
      <c r="G71" s="165"/>
      <c r="H71" s="165"/>
    </row>
    <row r="72" spans="1:8">
      <c r="A72" s="165"/>
      <c r="B72" s="165"/>
      <c r="C72" s="165"/>
      <c r="D72" s="165"/>
      <c r="E72" s="165"/>
      <c r="F72" s="165"/>
      <c r="G72" s="165"/>
      <c r="H72" s="165"/>
    </row>
    <row r="73" spans="1:8">
      <c r="A73" s="165"/>
      <c r="B73" s="165"/>
      <c r="C73" s="165"/>
      <c r="D73" s="165"/>
      <c r="E73" s="165"/>
      <c r="F73" s="165"/>
      <c r="G73" s="165"/>
      <c r="H73" s="165"/>
    </row>
    <row r="74" spans="1:8">
      <c r="A74" s="165"/>
      <c r="B74" s="165"/>
      <c r="C74" s="165"/>
      <c r="D74" s="165"/>
      <c r="E74" s="165"/>
      <c r="F74" s="165"/>
      <c r="G74" s="165"/>
      <c r="H74" s="165"/>
    </row>
    <row r="75" spans="1:8">
      <c r="A75" s="165"/>
      <c r="B75" s="165"/>
      <c r="C75" s="165"/>
      <c r="D75" s="165"/>
      <c r="E75" s="165"/>
      <c r="F75" s="165"/>
      <c r="G75" s="165"/>
      <c r="H75" s="165"/>
    </row>
    <row r="76" spans="1:8">
      <c r="A76" s="165"/>
      <c r="B76" s="165"/>
      <c r="C76" s="165"/>
      <c r="D76" s="165"/>
      <c r="E76" s="165"/>
      <c r="F76" s="165"/>
      <c r="G76" s="165"/>
      <c r="H76" s="165"/>
    </row>
    <row r="77" spans="1:8">
      <c r="A77" s="165"/>
      <c r="B77" s="165"/>
      <c r="C77" s="165"/>
      <c r="D77" s="165"/>
      <c r="E77" s="165"/>
      <c r="F77" s="165"/>
      <c r="G77" s="165"/>
      <c r="H77" s="165"/>
    </row>
    <row r="78" spans="1:8">
      <c r="A78" s="165"/>
      <c r="B78" s="165"/>
      <c r="C78" s="165"/>
      <c r="D78" s="165"/>
      <c r="E78" s="165"/>
      <c r="F78" s="165"/>
      <c r="G78" s="165"/>
      <c r="H78" s="165"/>
    </row>
    <row r="79" spans="1:8">
      <c r="A79" s="165"/>
      <c r="B79" s="165"/>
      <c r="C79" s="165"/>
      <c r="D79" s="165"/>
      <c r="E79" s="165"/>
      <c r="F79" s="165"/>
      <c r="G79" s="165"/>
      <c r="H79" s="165"/>
    </row>
    <row r="80" spans="1:8">
      <c r="A80" s="165"/>
      <c r="B80" s="165"/>
      <c r="C80" s="165"/>
      <c r="D80" s="165"/>
      <c r="E80" s="165"/>
      <c r="F80" s="165"/>
      <c r="G80" s="165"/>
      <c r="H80" s="165"/>
    </row>
    <row r="81" spans="1:8">
      <c r="A81" s="165"/>
      <c r="B81" s="165"/>
      <c r="C81" s="165"/>
      <c r="D81" s="165"/>
      <c r="E81" s="165"/>
      <c r="F81" s="165"/>
      <c r="G81" s="165"/>
      <c r="H81" s="165"/>
    </row>
    <row r="82" spans="1:8">
      <c r="A82" s="165"/>
      <c r="B82" s="165"/>
      <c r="C82" s="165"/>
      <c r="D82" s="165"/>
      <c r="E82" s="165"/>
      <c r="F82" s="165"/>
      <c r="G82" s="165"/>
      <c r="H82" s="165"/>
    </row>
    <row r="83" spans="1:8">
      <c r="A83" s="165"/>
      <c r="B83" s="165"/>
      <c r="C83" s="165"/>
      <c r="D83" s="165"/>
      <c r="E83" s="165"/>
      <c r="F83" s="165"/>
      <c r="G83" s="165"/>
      <c r="H83" s="165"/>
    </row>
    <row r="84" spans="1:8">
      <c r="A84" s="165"/>
      <c r="B84" s="165"/>
      <c r="C84" s="165"/>
      <c r="D84" s="165"/>
      <c r="E84" s="165"/>
      <c r="F84" s="165"/>
      <c r="G84" s="165"/>
      <c r="H84" s="165"/>
    </row>
    <row r="85" spans="1:8">
      <c r="A85" s="165"/>
      <c r="B85" s="165"/>
      <c r="C85" s="165"/>
      <c r="D85" s="165"/>
      <c r="E85" s="165"/>
      <c r="F85" s="165"/>
      <c r="G85" s="165"/>
      <c r="H85" s="165"/>
    </row>
    <row r="86" spans="1:8">
      <c r="A86" s="165"/>
      <c r="B86" s="165"/>
      <c r="C86" s="165"/>
      <c r="D86" s="165"/>
      <c r="E86" s="165"/>
      <c r="F86" s="165"/>
      <c r="G86" s="165"/>
      <c r="H86" s="165"/>
    </row>
    <row r="87" spans="1:8">
      <c r="A87" s="165"/>
      <c r="B87" s="165"/>
      <c r="C87" s="165"/>
      <c r="D87" s="165"/>
      <c r="E87" s="165"/>
      <c r="F87" s="165"/>
      <c r="G87" s="165"/>
      <c r="H87" s="165"/>
    </row>
    <row r="88" spans="1:8">
      <c r="A88" s="165"/>
      <c r="B88" s="165"/>
      <c r="C88" s="165"/>
      <c r="D88" s="165"/>
      <c r="E88" s="165"/>
      <c r="F88" s="165"/>
      <c r="G88" s="165"/>
      <c r="H88" s="165"/>
    </row>
    <row r="89" spans="1:8">
      <c r="A89" s="165"/>
      <c r="B89" s="165"/>
      <c r="C89" s="165"/>
      <c r="D89" s="165"/>
      <c r="E89" s="165"/>
      <c r="F89" s="165"/>
      <c r="G89" s="165"/>
      <c r="H89" s="165"/>
    </row>
    <row r="90" spans="1:8">
      <c r="A90" s="165"/>
      <c r="B90" s="165"/>
      <c r="C90" s="165"/>
      <c r="D90" s="165"/>
      <c r="E90" s="165"/>
      <c r="F90" s="165"/>
      <c r="G90" s="165"/>
      <c r="H90" s="165"/>
    </row>
    <row r="91" spans="1:8">
      <c r="A91" s="165"/>
      <c r="B91" s="165"/>
      <c r="C91" s="165"/>
      <c r="D91" s="165"/>
      <c r="E91" s="165"/>
      <c r="F91" s="165"/>
      <c r="G91" s="165"/>
      <c r="H91" s="165"/>
    </row>
    <row r="92" spans="1:8">
      <c r="A92" s="165"/>
      <c r="B92" s="165"/>
      <c r="C92" s="165"/>
      <c r="D92" s="165"/>
      <c r="E92" s="165"/>
      <c r="F92" s="165"/>
      <c r="G92" s="165"/>
      <c r="H92" s="165"/>
    </row>
    <row r="93" spans="1:8">
      <c r="A93" s="165"/>
      <c r="B93" s="165"/>
      <c r="C93" s="165"/>
      <c r="D93" s="165"/>
      <c r="E93" s="165"/>
      <c r="F93" s="165"/>
      <c r="G93" s="165"/>
      <c r="H93" s="165"/>
    </row>
    <row r="94" spans="1:8">
      <c r="A94" s="165"/>
      <c r="B94" s="165"/>
      <c r="C94" s="165"/>
      <c r="D94" s="165"/>
      <c r="E94" s="165"/>
      <c r="F94" s="165"/>
      <c r="G94" s="165"/>
      <c r="H94" s="165"/>
    </row>
    <row r="95" spans="1:8">
      <c r="A95" s="165"/>
      <c r="B95" s="165"/>
      <c r="C95" s="165"/>
      <c r="D95" s="165"/>
      <c r="E95" s="165"/>
      <c r="F95" s="165"/>
      <c r="G95" s="165"/>
      <c r="H95" s="165"/>
    </row>
    <row r="96" spans="1:8">
      <c r="A96" s="165"/>
      <c r="B96" s="165"/>
      <c r="C96" s="165"/>
      <c r="D96" s="165"/>
      <c r="E96" s="165"/>
      <c r="F96" s="165"/>
      <c r="G96" s="165"/>
      <c r="H96" s="165"/>
    </row>
  </sheetData>
  <mergeCells count="2">
    <mergeCell ref="J6:V6"/>
    <mergeCell ref="S45:U45"/>
  </mergeCells>
  <phoneticPr fontId="0" type="noConversion"/>
  <pageMargins left="0.09" right="0.19" top="1.04" bottom="0.52" header="0" footer="0"/>
  <pageSetup scale="69" orientation="portrait" r:id="rId1"/>
  <headerFooter alignWithMargins="0"/>
  <rowBreaks count="1" manualBreakCount="1">
    <brk id="45" min="9" max="20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">
    <tabColor indexed="47"/>
  </sheetPr>
  <dimension ref="A1:AJ60"/>
  <sheetViews>
    <sheetView zoomScaleNormal="100" workbookViewId="0">
      <selection activeCell="C6" sqref="C6"/>
    </sheetView>
  </sheetViews>
  <sheetFormatPr baseColWidth="10" defaultRowHeight="13.2"/>
  <cols>
    <col min="1" max="1" width="5.88671875" customWidth="1"/>
    <col min="2" max="2" width="18.109375" customWidth="1"/>
    <col min="17" max="17" width="12" customWidth="1"/>
    <col min="18" max="18" width="14.44140625" customWidth="1"/>
    <col min="19" max="19" width="27.44140625" customWidth="1"/>
    <col min="20" max="20" width="28.33203125" customWidth="1"/>
    <col min="21" max="21" width="14" customWidth="1"/>
    <col min="22" max="22" width="14.5546875" customWidth="1"/>
    <col min="24" max="24" width="11.5546875" bestFit="1" customWidth="1"/>
    <col min="27" max="27" width="11.5546875" bestFit="1" customWidth="1"/>
  </cols>
  <sheetData>
    <row r="1" spans="1:36">
      <c r="B1" s="3" t="s">
        <v>500</v>
      </c>
      <c r="C1" s="3" t="s">
        <v>507</v>
      </c>
    </row>
    <row r="2" spans="1:36" ht="24.6">
      <c r="B2" s="178" t="s">
        <v>352</v>
      </c>
      <c r="C2" s="7"/>
      <c r="P2" s="258"/>
      <c r="Q2" s="268"/>
      <c r="R2" s="268"/>
      <c r="S2" s="307"/>
      <c r="T2" s="268"/>
      <c r="U2" s="268"/>
      <c r="V2" s="6"/>
    </row>
    <row r="3" spans="1:36" ht="16.5" customHeight="1">
      <c r="B3" s="179" t="s">
        <v>176</v>
      </c>
      <c r="C3" s="174"/>
      <c r="D3" s="175"/>
      <c r="P3" s="304"/>
      <c r="Q3" s="4"/>
      <c r="R3" s="4"/>
      <c r="S3" s="4"/>
      <c r="T3" s="4"/>
      <c r="U3" s="324"/>
      <c r="V3" s="61"/>
    </row>
    <row r="4" spans="1:36" ht="22.5" customHeight="1">
      <c r="A4" s="5">
        <v>2</v>
      </c>
      <c r="B4" s="66" t="s">
        <v>165</v>
      </c>
      <c r="D4" s="8"/>
      <c r="E4" s="9"/>
      <c r="G4" s="190" t="s">
        <v>1612</v>
      </c>
      <c r="H4" s="7" t="s">
        <v>780</v>
      </c>
      <c r="P4" s="308" t="s">
        <v>781</v>
      </c>
      <c r="Q4" s="309"/>
      <c r="R4" s="309"/>
      <c r="S4" s="325"/>
      <c r="T4" s="325"/>
      <c r="U4" s="312" t="s">
        <v>779</v>
      </c>
      <c r="V4" s="321"/>
    </row>
    <row r="5" spans="1:36" ht="26.25" customHeight="1">
      <c r="A5" s="5">
        <v>3</v>
      </c>
      <c r="B5" s="66" t="s">
        <v>461</v>
      </c>
      <c r="C5" s="297"/>
      <c r="D5" s="296"/>
      <c r="E5" s="8"/>
      <c r="F5" s="8"/>
      <c r="G5" s="9"/>
      <c r="J5" s="297" t="s">
        <v>995</v>
      </c>
      <c r="O5" t="s">
        <v>131</v>
      </c>
      <c r="P5" s="308"/>
      <c r="Q5" s="309"/>
      <c r="R5" s="4"/>
      <c r="S5" s="326"/>
      <c r="T5" s="326"/>
      <c r="U5" s="320" t="s">
        <v>93</v>
      </c>
      <c r="V5" s="322"/>
    </row>
    <row r="6" spans="1:36" ht="13.5" customHeight="1">
      <c r="A6" s="5"/>
      <c r="B6" s="66" t="s">
        <v>1600</v>
      </c>
      <c r="D6" s="8"/>
      <c r="E6" s="8"/>
      <c r="F6" s="8"/>
      <c r="G6" s="9"/>
      <c r="J6" s="7" t="s">
        <v>882</v>
      </c>
      <c r="O6" t="s">
        <v>131</v>
      </c>
      <c r="P6" s="259"/>
      <c r="Q6" s="62"/>
      <c r="R6" s="323" t="str">
        <f>$C$9</f>
        <v>MANTENIMIENTO INTEGRAL DE LA COMPAÑIA DE CUERPO DE BOMBERO CASCOL PERTENECIENTE AL CANTON PAJAN</v>
      </c>
      <c r="S6" s="327"/>
      <c r="T6" s="327"/>
      <c r="U6" s="328"/>
      <c r="V6" s="329"/>
    </row>
    <row r="7" spans="1:36" ht="16.5" customHeight="1">
      <c r="B7" s="66" t="s">
        <v>464</v>
      </c>
      <c r="C7" s="7"/>
      <c r="G7" s="989"/>
      <c r="H7" s="989"/>
      <c r="I7" s="989"/>
      <c r="J7" s="989"/>
      <c r="K7" s="989"/>
      <c r="L7" s="989"/>
      <c r="M7" s="989"/>
      <c r="N7" s="989"/>
      <c r="P7" s="258"/>
      <c r="Q7" s="984"/>
      <c r="R7" s="984"/>
      <c r="S7" s="984"/>
      <c r="T7" s="984"/>
      <c r="U7" s="984"/>
      <c r="V7" s="985"/>
    </row>
    <row r="8" spans="1:36" ht="19.5" customHeight="1">
      <c r="A8" s="5">
        <v>5</v>
      </c>
      <c r="B8" s="66" t="s">
        <v>497</v>
      </c>
      <c r="C8" s="452" t="s">
        <v>1933</v>
      </c>
      <c r="D8" s="9"/>
      <c r="P8" s="986" t="s">
        <v>106</v>
      </c>
      <c r="Q8" s="987"/>
      <c r="R8" s="987"/>
      <c r="S8" s="987"/>
      <c r="T8" s="987"/>
      <c r="U8" s="987"/>
      <c r="V8" s="988"/>
    </row>
    <row r="9" spans="1:36" ht="14.25" customHeight="1">
      <c r="A9" s="5"/>
      <c r="B9" s="66" t="s">
        <v>462</v>
      </c>
      <c r="C9" s="445" t="s">
        <v>1934</v>
      </c>
      <c r="D9" s="4"/>
      <c r="P9" s="304"/>
      <c r="Q9" s="324"/>
      <c r="R9" s="324"/>
      <c r="S9" s="220"/>
      <c r="T9" s="220"/>
      <c r="U9" s="331"/>
      <c r="V9" s="332"/>
    </row>
    <row r="10" spans="1:36" ht="13.5" customHeight="1">
      <c r="A10" s="5"/>
      <c r="B10" s="173" t="s">
        <v>1396</v>
      </c>
      <c r="C10" s="270" t="s">
        <v>1870</v>
      </c>
      <c r="D10" s="4"/>
      <c r="P10" s="304"/>
      <c r="Q10" s="220"/>
      <c r="R10" s="220"/>
      <c r="S10" s="220"/>
      <c r="T10" s="220"/>
      <c r="U10" s="331"/>
      <c r="V10" s="332"/>
    </row>
    <row r="11" spans="1:36" ht="19.5" customHeight="1">
      <c r="A11" s="5"/>
      <c r="B11" s="180" t="s">
        <v>1133</v>
      </c>
      <c r="C11" s="181" t="s">
        <v>979</v>
      </c>
      <c r="D11" s="182" t="s">
        <v>980</v>
      </c>
      <c r="E11" s="181" t="s">
        <v>981</v>
      </c>
      <c r="F11" s="183" t="s">
        <v>982</v>
      </c>
      <c r="P11" s="347"/>
      <c r="Q11" s="348"/>
      <c r="R11" s="349"/>
      <c r="S11" s="349"/>
      <c r="T11" s="347"/>
      <c r="U11" s="350"/>
      <c r="V11" s="351"/>
    </row>
    <row r="12" spans="1:36" ht="15.6">
      <c r="B12" s="178"/>
      <c r="C12" s="176"/>
      <c r="P12" s="240"/>
      <c r="Q12" s="192"/>
      <c r="R12" s="206"/>
      <c r="S12" s="206"/>
      <c r="T12" s="240"/>
      <c r="U12" s="241" t="s">
        <v>107</v>
      </c>
      <c r="V12" s="333"/>
    </row>
    <row r="13" spans="1:36" ht="17.399999999999999">
      <c r="B13" s="177" t="s">
        <v>166</v>
      </c>
      <c r="C13" s="174"/>
      <c r="D13" s="175"/>
      <c r="I13" s="443"/>
      <c r="J13" s="512" t="s">
        <v>1740</v>
      </c>
      <c r="P13" s="352" t="s">
        <v>94</v>
      </c>
      <c r="Q13" s="353" t="s">
        <v>1201</v>
      </c>
      <c r="R13" s="354"/>
      <c r="S13" s="355"/>
      <c r="T13" s="239" t="s">
        <v>1611</v>
      </c>
      <c r="U13" s="356"/>
      <c r="V13" s="357"/>
    </row>
    <row r="14" spans="1:36" ht="15.6">
      <c r="B14" s="66" t="s">
        <v>167</v>
      </c>
      <c r="C14" s="189" t="s">
        <v>459</v>
      </c>
      <c r="D14" s="189"/>
      <c r="E14" s="189"/>
      <c r="F14" s="189"/>
      <c r="J14" s="260" t="s">
        <v>1676</v>
      </c>
      <c r="K14" s="442" t="s">
        <v>131</v>
      </c>
      <c r="P14" s="342"/>
      <c r="Q14" s="343" t="s">
        <v>131</v>
      </c>
      <c r="R14" s="344"/>
      <c r="S14" s="330"/>
      <c r="T14" s="345"/>
      <c r="U14" s="345"/>
      <c r="V14" s="346"/>
    </row>
    <row r="15" spans="1:36" ht="15.6">
      <c r="B15" s="66" t="s">
        <v>1455</v>
      </c>
      <c r="C15" s="189"/>
      <c r="D15" s="189"/>
      <c r="E15" s="189"/>
      <c r="F15" s="189"/>
      <c r="J15" s="260" t="s">
        <v>1600</v>
      </c>
      <c r="P15" s="214"/>
      <c r="Q15" s="215"/>
      <c r="R15" s="213"/>
      <c r="S15" s="213"/>
      <c r="T15" s="214"/>
      <c r="U15" s="216"/>
      <c r="V15" s="334"/>
    </row>
    <row r="16" spans="1:36" ht="15.6">
      <c r="B16" s="66" t="s">
        <v>1456</v>
      </c>
      <c r="C16" s="189"/>
      <c r="D16" s="189"/>
      <c r="E16" s="189"/>
      <c r="F16" s="189"/>
      <c r="J16" s="512" t="s">
        <v>464</v>
      </c>
      <c r="P16" s="335"/>
      <c r="Q16" s="217" t="s">
        <v>842</v>
      </c>
      <c r="R16" s="218"/>
      <c r="S16" s="213"/>
      <c r="T16" s="230" t="e">
        <f>T$33*X16</f>
        <v>#REF!</v>
      </c>
      <c r="U16" s="358">
        <v>3</v>
      </c>
      <c r="V16" s="359"/>
      <c r="X16">
        <f>3/15</f>
        <v>0.2</v>
      </c>
      <c r="AJ16" t="s">
        <v>842</v>
      </c>
    </row>
    <row r="17" spans="2:36" ht="15.75" customHeight="1">
      <c r="B17" s="66" t="s">
        <v>497</v>
      </c>
      <c r="C17" s="189" t="s">
        <v>1823</v>
      </c>
      <c r="D17" s="189"/>
      <c r="E17" s="189"/>
      <c r="F17" s="189"/>
      <c r="P17" s="335"/>
      <c r="Q17" s="217" t="s">
        <v>843</v>
      </c>
      <c r="R17" s="218"/>
      <c r="S17" s="213"/>
      <c r="T17" s="230" t="e">
        <f>T$33*X17</f>
        <v>#REF!</v>
      </c>
      <c r="U17" s="358">
        <v>4</v>
      </c>
      <c r="V17" s="359"/>
      <c r="X17">
        <f>4/15</f>
        <v>0.26666666666666666</v>
      </c>
      <c r="Y17" s="229"/>
      <c r="AJ17" t="s">
        <v>843</v>
      </c>
    </row>
    <row r="18" spans="2:36" ht="15.75" customHeight="1">
      <c r="B18" s="66" t="s">
        <v>165</v>
      </c>
      <c r="C18" s="189"/>
      <c r="D18" s="189"/>
      <c r="E18" s="189"/>
      <c r="F18" s="189"/>
      <c r="J18" s="512" t="s">
        <v>1742</v>
      </c>
      <c r="P18" s="335"/>
      <c r="Q18" s="217" t="s">
        <v>844</v>
      </c>
      <c r="R18" s="218"/>
      <c r="S18" s="213"/>
      <c r="T18" s="230" t="e">
        <f>U18*#REF!/100</f>
        <v>#REF!</v>
      </c>
      <c r="U18" s="358">
        <v>0</v>
      </c>
      <c r="V18" s="359"/>
      <c r="AA18" s="379"/>
      <c r="AJ18" t="s">
        <v>844</v>
      </c>
    </row>
    <row r="19" spans="2:36" ht="15.6">
      <c r="B19" s="173" t="s">
        <v>688</v>
      </c>
      <c r="C19" s="189"/>
      <c r="D19" s="189"/>
      <c r="E19" s="189"/>
      <c r="F19" s="189"/>
      <c r="P19" s="335"/>
      <c r="Q19" s="217" t="s">
        <v>845</v>
      </c>
      <c r="R19" s="218"/>
      <c r="S19" s="213"/>
      <c r="T19" s="230" t="e">
        <f>U19*#REF!/100</f>
        <v>#REF!</v>
      </c>
      <c r="U19" s="358">
        <v>0</v>
      </c>
      <c r="V19" s="359"/>
      <c r="AA19" s="379"/>
      <c r="AJ19" t="s">
        <v>845</v>
      </c>
    </row>
    <row r="20" spans="2:36" ht="15.6">
      <c r="B20" s="180" t="s">
        <v>1133</v>
      </c>
      <c r="C20" s="181" t="s">
        <v>1390</v>
      </c>
      <c r="D20" s="182" t="s">
        <v>1302</v>
      </c>
      <c r="E20" s="181" t="s">
        <v>1303</v>
      </c>
      <c r="F20" s="183" t="s">
        <v>1425</v>
      </c>
      <c r="P20" s="335"/>
      <c r="Q20" s="217" t="s">
        <v>292</v>
      </c>
      <c r="R20" s="218"/>
      <c r="S20" s="213"/>
      <c r="T20" s="230" t="e">
        <f>U20*#REF!/100</f>
        <v>#REF!</v>
      </c>
      <c r="U20" s="358">
        <v>0</v>
      </c>
      <c r="V20" s="359"/>
      <c r="AA20" s="379"/>
      <c r="AJ20" t="s">
        <v>292</v>
      </c>
    </row>
    <row r="21" spans="2:36" ht="15.6">
      <c r="B21" s="178"/>
      <c r="C21" s="176"/>
      <c r="P21" s="335"/>
      <c r="Q21" s="217" t="s">
        <v>293</v>
      </c>
      <c r="R21" s="218"/>
      <c r="S21" s="213"/>
      <c r="T21" s="230" t="e">
        <f>U21*#REF!/100</f>
        <v>#REF!</v>
      </c>
      <c r="U21" s="358">
        <v>0</v>
      </c>
      <c r="V21" s="359"/>
      <c r="AA21" s="379"/>
      <c r="AJ21" t="s">
        <v>293</v>
      </c>
    </row>
    <row r="22" spans="2:36" ht="17.399999999999999">
      <c r="B22" s="179" t="s">
        <v>168</v>
      </c>
      <c r="C22" s="174"/>
      <c r="D22" s="175"/>
      <c r="P22" s="335"/>
      <c r="Q22" s="217" t="s">
        <v>294</v>
      </c>
      <c r="R22" s="218"/>
      <c r="S22" s="213"/>
      <c r="T22" s="230" t="e">
        <f>U22*#REF!/100</f>
        <v>#REF!</v>
      </c>
      <c r="U22" s="358">
        <v>0</v>
      </c>
      <c r="V22" s="359"/>
      <c r="AA22" s="379"/>
      <c r="AJ22" t="s">
        <v>294</v>
      </c>
    </row>
    <row r="23" spans="2:36" ht="15.6">
      <c r="B23" s="66" t="s">
        <v>169</v>
      </c>
      <c r="C23" s="189"/>
      <c r="P23" s="335"/>
      <c r="Q23" s="217" t="s">
        <v>295</v>
      </c>
      <c r="R23" s="218"/>
      <c r="S23" s="213"/>
      <c r="T23" s="230" t="e">
        <f>T$33*X23</f>
        <v>#REF!</v>
      </c>
      <c r="U23" s="358">
        <v>1</v>
      </c>
      <c r="V23" s="359"/>
      <c r="X23">
        <f>1/15</f>
        <v>6.6666666666666666E-2</v>
      </c>
      <c r="AA23" s="379"/>
      <c r="AJ23" t="s">
        <v>295</v>
      </c>
    </row>
    <row r="24" spans="2:36" ht="15.6">
      <c r="B24" s="66" t="s">
        <v>170</v>
      </c>
      <c r="C24" s="189" t="s">
        <v>460</v>
      </c>
      <c r="P24" s="335"/>
      <c r="Q24" s="217" t="s">
        <v>296</v>
      </c>
      <c r="R24" s="218"/>
      <c r="S24" s="213"/>
      <c r="T24" s="230" t="e">
        <f>T$33*X24</f>
        <v>#REF!</v>
      </c>
      <c r="U24" s="358">
        <v>1.5</v>
      </c>
      <c r="V24" s="359"/>
      <c r="X24">
        <f>1.5/15</f>
        <v>0.1</v>
      </c>
      <c r="AA24" s="379"/>
      <c r="AJ24" t="s">
        <v>296</v>
      </c>
    </row>
    <row r="25" spans="2:36" ht="15.6">
      <c r="B25" s="66" t="s">
        <v>171</v>
      </c>
      <c r="C25" s="189"/>
      <c r="P25" s="214"/>
      <c r="Q25" s="215" t="s">
        <v>297</v>
      </c>
      <c r="R25" s="213"/>
      <c r="S25" s="213"/>
      <c r="T25" s="230" t="e">
        <f>T$33*X25</f>
        <v>#REF!</v>
      </c>
      <c r="U25" s="358">
        <v>0.5</v>
      </c>
      <c r="V25" s="359"/>
      <c r="X25">
        <f>0.5/15</f>
        <v>3.3333333333333333E-2</v>
      </c>
      <c r="AA25" s="379"/>
      <c r="AJ25" t="s">
        <v>297</v>
      </c>
    </row>
    <row r="26" spans="2:36" ht="15.6">
      <c r="B26" s="66" t="s">
        <v>172</v>
      </c>
      <c r="C26" s="189"/>
      <c r="P26" s="335"/>
      <c r="Q26" s="217"/>
      <c r="R26" s="218"/>
      <c r="S26" s="213"/>
      <c r="T26" s="230"/>
      <c r="U26" s="358"/>
      <c r="V26" s="359"/>
      <c r="AA26" s="379"/>
      <c r="AJ26" t="s">
        <v>131</v>
      </c>
    </row>
    <row r="27" spans="2:36" ht="15.6">
      <c r="B27" s="66"/>
      <c r="C27" s="189"/>
      <c r="P27" s="335"/>
      <c r="Q27" s="217"/>
      <c r="R27" s="218"/>
      <c r="S27" s="213"/>
      <c r="T27" s="230"/>
      <c r="U27" s="358"/>
      <c r="V27" s="359"/>
      <c r="AA27" s="379"/>
      <c r="AJ27" t="s">
        <v>707</v>
      </c>
    </row>
    <row r="28" spans="2:36" ht="15.6">
      <c r="B28" s="66"/>
      <c r="C28" s="189"/>
      <c r="P28" s="335"/>
      <c r="Q28" s="217"/>
      <c r="R28" s="218"/>
      <c r="S28" s="213"/>
      <c r="T28" s="230"/>
      <c r="U28" s="358"/>
      <c r="V28" s="359"/>
      <c r="AA28" s="379"/>
      <c r="AJ28" t="s">
        <v>298</v>
      </c>
    </row>
    <row r="29" spans="2:36" ht="15.6">
      <c r="B29" s="66"/>
      <c r="C29" s="189"/>
      <c r="P29" s="214"/>
      <c r="Q29" s="215"/>
      <c r="R29" s="213"/>
      <c r="S29" s="213"/>
      <c r="T29" s="230"/>
      <c r="U29" s="358"/>
      <c r="V29" s="359"/>
      <c r="AA29" s="379"/>
    </row>
    <row r="30" spans="2:36" ht="15.6">
      <c r="B30" s="173" t="s">
        <v>173</v>
      </c>
      <c r="C30" s="189"/>
      <c r="P30" s="335"/>
      <c r="Q30" s="217" t="s">
        <v>707</v>
      </c>
      <c r="R30" s="218"/>
      <c r="S30" s="213"/>
      <c r="T30" s="230" t="e">
        <f>T$33*X30</f>
        <v>#REF!</v>
      </c>
      <c r="U30" s="358">
        <v>5</v>
      </c>
      <c r="V30" s="359"/>
      <c r="X30">
        <f>5/15</f>
        <v>0.33333333333333331</v>
      </c>
      <c r="AA30" s="379"/>
    </row>
    <row r="31" spans="2:36" ht="15.6">
      <c r="B31" s="180" t="s">
        <v>703</v>
      </c>
      <c r="C31" s="181" t="s">
        <v>1390</v>
      </c>
      <c r="D31" s="182" t="s">
        <v>503</v>
      </c>
      <c r="E31" s="181" t="s">
        <v>174</v>
      </c>
      <c r="F31" s="183" t="s">
        <v>175</v>
      </c>
      <c r="P31" s="335"/>
      <c r="Q31" s="217" t="s">
        <v>131</v>
      </c>
      <c r="R31" s="218"/>
      <c r="S31" s="213"/>
      <c r="T31" s="230"/>
      <c r="U31" s="358" t="s">
        <v>131</v>
      </c>
      <c r="V31" s="359"/>
      <c r="AA31" s="379"/>
    </row>
    <row r="32" spans="2:36" ht="15.6">
      <c r="C32" s="176"/>
      <c r="P32" s="335"/>
      <c r="Q32" s="217" t="s">
        <v>108</v>
      </c>
      <c r="R32" s="218"/>
      <c r="S32" s="213"/>
      <c r="T32" s="230" t="e">
        <f>SUM(T16:T30)</f>
        <v>#REF!</v>
      </c>
      <c r="U32" s="358">
        <f>SUM(U16:U30)</f>
        <v>15</v>
      </c>
      <c r="V32" s="359"/>
      <c r="X32">
        <f>SUM(X16:X30)</f>
        <v>1</v>
      </c>
      <c r="AA32" s="379"/>
    </row>
    <row r="33" spans="1:27" ht="15.6">
      <c r="P33" s="214"/>
      <c r="Q33" s="215"/>
      <c r="R33" s="213"/>
      <c r="S33" s="213"/>
      <c r="T33" s="231" t="e">
        <f>T57</f>
        <v>#REF!</v>
      </c>
      <c r="U33" s="219"/>
      <c r="V33" s="336"/>
      <c r="AA33" s="379"/>
    </row>
    <row r="34" spans="1:27" ht="15.6">
      <c r="P34" s="214"/>
      <c r="Q34" s="217" t="s">
        <v>109</v>
      </c>
      <c r="R34" s="213"/>
      <c r="S34" s="213"/>
      <c r="T34" s="230" t="e">
        <f>T59</f>
        <v>#REF!</v>
      </c>
      <c r="U34" s="219"/>
      <c r="V34" s="336"/>
      <c r="AA34" s="379"/>
    </row>
    <row r="35" spans="1:27" ht="15.6">
      <c r="P35" s="214"/>
      <c r="Q35" s="217" t="s">
        <v>110</v>
      </c>
      <c r="R35" s="213"/>
      <c r="S35" s="213"/>
      <c r="T35" s="360" t="e">
        <f>T32/T34</f>
        <v>#REF!</v>
      </c>
      <c r="U35" s="219"/>
      <c r="V35" s="336"/>
      <c r="AA35" s="379"/>
    </row>
    <row r="36" spans="1:27" ht="13.95" customHeight="1">
      <c r="A36" s="5">
        <v>8</v>
      </c>
      <c r="B36" s="67"/>
      <c r="C36" s="72"/>
      <c r="D36" s="6"/>
      <c r="P36" s="337"/>
      <c r="Q36" s="338"/>
      <c r="R36" s="339"/>
      <c r="S36" s="339"/>
      <c r="T36" s="337"/>
      <c r="U36" s="340"/>
      <c r="V36" s="341"/>
      <c r="AA36" s="379"/>
    </row>
    <row r="37" spans="1:27" s="86" customFormat="1" ht="22.95" customHeight="1">
      <c r="B37" s="89" t="s">
        <v>505</v>
      </c>
      <c r="C37" s="87">
        <v>0.2</v>
      </c>
      <c r="D37" s="88"/>
      <c r="Q37" s="330"/>
      <c r="R37" s="330"/>
      <c r="S37" s="330"/>
      <c r="T37" s="330"/>
      <c r="U37" s="330"/>
      <c r="V37" s="330"/>
      <c r="AA37" s="379"/>
    </row>
    <row r="38" spans="1:27" ht="15.6">
      <c r="Q38" s="212" t="str">
        <f>C8</f>
        <v>PAJAN, AGOSTO DE 2025</v>
      </c>
      <c r="R38" s="212"/>
      <c r="S38" s="212"/>
      <c r="T38" s="212"/>
      <c r="U38" s="220"/>
      <c r="V38" s="220"/>
      <c r="AA38" s="4"/>
    </row>
    <row r="39" spans="1:27" ht="15.6">
      <c r="A39" s="1"/>
      <c r="C39" s="1"/>
      <c r="Q39" s="212"/>
      <c r="R39" s="212"/>
      <c r="S39" s="212"/>
      <c r="T39" s="221"/>
      <c r="U39" s="220"/>
      <c r="V39" s="220"/>
    </row>
    <row r="40" spans="1:27" ht="15.6">
      <c r="A40" s="1"/>
      <c r="B40" s="71" t="s">
        <v>708</v>
      </c>
      <c r="R40" s="212"/>
      <c r="S40" s="212"/>
      <c r="T40" s="221"/>
      <c r="U40" s="220"/>
      <c r="V40" s="220"/>
    </row>
    <row r="41" spans="1:27" ht="16.2" thickBot="1">
      <c r="A41" s="2"/>
      <c r="C41" s="2"/>
      <c r="R41" s="212"/>
      <c r="S41" s="212"/>
      <c r="T41" s="221"/>
      <c r="U41" s="220"/>
      <c r="V41" s="220"/>
    </row>
    <row r="42" spans="1:27" ht="24.6" customHeight="1" thickTop="1">
      <c r="A42" s="73"/>
      <c r="B42" s="74" t="s">
        <v>703</v>
      </c>
      <c r="C42" s="74"/>
      <c r="D42" s="74"/>
      <c r="E42" s="75" t="s">
        <v>1134</v>
      </c>
      <c r="R42" s="212"/>
      <c r="S42" s="212"/>
      <c r="T42" s="221"/>
      <c r="U42" s="220"/>
      <c r="V42" s="220"/>
    </row>
    <row r="43" spans="1:27" ht="15.6">
      <c r="A43" s="76"/>
      <c r="B43" s="68"/>
      <c r="C43" s="68"/>
      <c r="D43" s="68"/>
      <c r="E43" s="77"/>
      <c r="R43" s="212"/>
      <c r="S43" s="221" t="s">
        <v>131</v>
      </c>
      <c r="T43" s="212"/>
      <c r="U43" s="220"/>
      <c r="V43" s="220"/>
    </row>
    <row r="44" spans="1:27" ht="15.6">
      <c r="A44" s="78"/>
      <c r="B44" s="69" t="s">
        <v>704</v>
      </c>
      <c r="C44" s="69"/>
      <c r="D44" s="69"/>
      <c r="E44" s="79">
        <v>0.15</v>
      </c>
      <c r="R44" s="212"/>
      <c r="S44" s="212"/>
      <c r="T44" s="212"/>
      <c r="U44" s="220"/>
      <c r="V44" s="220"/>
    </row>
    <row r="45" spans="1:27" ht="15.6">
      <c r="A45" s="78"/>
      <c r="B45" s="69" t="s">
        <v>705</v>
      </c>
      <c r="C45" s="69"/>
      <c r="D45" s="69"/>
      <c r="E45" s="79">
        <v>0</v>
      </c>
      <c r="R45" s="211"/>
      <c r="S45" s="212"/>
      <c r="T45" s="222" t="str">
        <f>H4</f>
        <v>FIRMA</v>
      </c>
      <c r="U45" s="223"/>
      <c r="V45" s="223"/>
    </row>
    <row r="46" spans="1:27">
      <c r="A46" s="78"/>
      <c r="B46" s="69" t="s">
        <v>706</v>
      </c>
      <c r="C46" s="69"/>
      <c r="D46" s="69"/>
      <c r="E46" s="79">
        <v>0</v>
      </c>
    </row>
    <row r="47" spans="1:27">
      <c r="A47" s="78"/>
      <c r="B47" s="69"/>
      <c r="C47" s="69"/>
      <c r="D47" s="69"/>
      <c r="E47" s="79">
        <v>0</v>
      </c>
      <c r="G47" s="620"/>
      <c r="H47" s="983" t="s">
        <v>1827</v>
      </c>
      <c r="I47" s="983"/>
      <c r="J47" s="983"/>
      <c r="K47" s="983"/>
      <c r="L47" s="983"/>
      <c r="M47" s="983"/>
      <c r="N47" s="983"/>
      <c r="O47" s="983"/>
      <c r="P47" s="983"/>
      <c r="Q47" s="60"/>
      <c r="R47" s="60"/>
      <c r="S47" s="60"/>
    </row>
    <row r="48" spans="1:27" ht="12.75" customHeight="1">
      <c r="A48" s="78"/>
      <c r="B48" s="69"/>
      <c r="C48" s="69"/>
      <c r="D48" s="69"/>
      <c r="E48" s="79">
        <v>0</v>
      </c>
      <c r="G48" s="621"/>
      <c r="H48" s="982" t="s">
        <v>1826</v>
      </c>
      <c r="I48" s="982"/>
      <c r="J48" s="982"/>
      <c r="K48" s="982"/>
      <c r="L48" s="982"/>
      <c r="M48" s="982"/>
      <c r="N48" s="982"/>
      <c r="O48" s="982"/>
      <c r="P48" s="982"/>
      <c r="Q48" s="615"/>
      <c r="R48" s="615"/>
      <c r="S48" s="615"/>
    </row>
    <row r="49" spans="1:20">
      <c r="A49" s="78"/>
      <c r="B49" s="69"/>
      <c r="C49" s="69"/>
      <c r="D49" s="69"/>
      <c r="E49" s="79">
        <v>0</v>
      </c>
    </row>
    <row r="50" spans="1:20">
      <c r="A50" s="78"/>
      <c r="B50" s="69"/>
      <c r="C50" s="69"/>
      <c r="D50" s="69"/>
      <c r="E50" s="79">
        <v>0</v>
      </c>
    </row>
    <row r="51" spans="1:20">
      <c r="A51" s="78"/>
      <c r="B51" s="69"/>
      <c r="C51" s="69"/>
      <c r="D51" s="69"/>
      <c r="E51" s="79">
        <v>0</v>
      </c>
      <c r="H51" s="983" t="s">
        <v>1828</v>
      </c>
      <c r="I51" s="983"/>
      <c r="J51" s="983"/>
      <c r="K51" s="983"/>
      <c r="L51" s="983"/>
      <c r="M51" s="983"/>
      <c r="N51" s="983"/>
      <c r="O51" s="983"/>
      <c r="P51" s="983"/>
    </row>
    <row r="52" spans="1:20">
      <c r="A52" s="78"/>
      <c r="B52" s="69"/>
      <c r="C52" s="69"/>
      <c r="D52" s="69"/>
      <c r="E52" s="79">
        <v>0</v>
      </c>
      <c r="H52" s="982" t="s">
        <v>1829</v>
      </c>
      <c r="I52" s="982"/>
      <c r="J52" s="982"/>
      <c r="K52" s="982"/>
      <c r="L52" s="982"/>
      <c r="M52" s="982"/>
      <c r="N52" s="982"/>
      <c r="O52" s="982"/>
      <c r="P52" s="982"/>
    </row>
    <row r="53" spans="1:20">
      <c r="A53" s="78"/>
      <c r="B53" s="69"/>
      <c r="C53" s="69"/>
      <c r="D53" s="69"/>
      <c r="E53" s="79">
        <v>0</v>
      </c>
    </row>
    <row r="54" spans="1:20">
      <c r="A54" s="78"/>
      <c r="B54" s="69"/>
      <c r="C54" s="69"/>
      <c r="D54" s="69"/>
      <c r="E54" s="79">
        <v>0</v>
      </c>
    </row>
    <row r="55" spans="1:20">
      <c r="A55" s="80"/>
      <c r="B55" s="70" t="s">
        <v>707</v>
      </c>
      <c r="C55" s="70"/>
      <c r="D55" s="70"/>
      <c r="E55" s="81">
        <v>0</v>
      </c>
      <c r="G55">
        <v>5</v>
      </c>
    </row>
    <row r="56" spans="1:20" s="60" customFormat="1" ht="24" customHeight="1" thickBot="1">
      <c r="A56" s="82"/>
      <c r="B56" s="83" t="s">
        <v>506</v>
      </c>
      <c r="C56" s="83"/>
      <c r="D56" s="83"/>
      <c r="E56" s="84">
        <f>SUM(E44:E55)</f>
        <v>0.15</v>
      </c>
      <c r="H56" s="982" t="s">
        <v>1802</v>
      </c>
      <c r="I56" s="982"/>
      <c r="J56" s="982"/>
      <c r="K56" s="982"/>
      <c r="L56" s="982"/>
      <c r="M56" s="982"/>
      <c r="N56" s="982"/>
      <c r="O56" s="982"/>
      <c r="P56" s="982"/>
      <c r="T56" s="282" t="e">
        <f>#REF!</f>
        <v>#REF!</v>
      </c>
    </row>
    <row r="57" spans="1:20" ht="32.25" customHeight="1" thickTop="1">
      <c r="T57" s="283" t="e">
        <f>T56-(T56/1.15)</f>
        <v>#REF!</v>
      </c>
    </row>
    <row r="59" spans="1:20" ht="17.399999999999999">
      <c r="T59" s="283" t="e">
        <f>(T56-T57)</f>
        <v>#REF!</v>
      </c>
    </row>
    <row r="60" spans="1:20" ht="17.399999999999999">
      <c r="T60" s="283" t="e">
        <f>T59*0.25</f>
        <v>#REF!</v>
      </c>
    </row>
  </sheetData>
  <mergeCells count="8">
    <mergeCell ref="H56:P56"/>
    <mergeCell ref="H51:P51"/>
    <mergeCell ref="H52:P52"/>
    <mergeCell ref="Q7:V7"/>
    <mergeCell ref="P8:V8"/>
    <mergeCell ref="H47:P47"/>
    <mergeCell ref="H48:P48"/>
    <mergeCell ref="G7:N7"/>
  </mergeCells>
  <phoneticPr fontId="0" type="noConversion"/>
  <pageMargins left="1.35" right="0.24" top="1.92" bottom="0.78740157480314965" header="0" footer="0"/>
  <pageSetup scale="73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PRESUPUESTO</vt:lpstr>
      <vt:lpstr>  ANALISIS  </vt:lpstr>
      <vt:lpstr>CANTIDADES</vt:lpstr>
      <vt:lpstr>CRONOGRAMAS</vt:lpstr>
      <vt:lpstr>MATERIALES</vt:lpstr>
      <vt:lpstr>MANO DE OBRA</vt:lpstr>
      <vt:lpstr>FORMATO</vt:lpstr>
      <vt:lpstr>'  ANALISIS  '!Área_de_impresión</vt:lpstr>
      <vt:lpstr>CANTIDADES!Área_de_impresión</vt:lpstr>
      <vt:lpstr>CRONOGRAMAS!Área_de_impresión</vt:lpstr>
      <vt:lpstr>FORMATO!Área_de_impresión</vt:lpstr>
      <vt:lpstr>'MANO DE OBRA'!Área_de_impresión</vt:lpstr>
      <vt:lpstr>PRESUPUESTO!Área_de_impresión</vt:lpstr>
      <vt:lpstr>PRESUPUESTO!Títulos_a_imprimir</vt:lpstr>
    </vt:vector>
  </TitlesOfParts>
  <Company>SC-COMP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SC-COMP</dc:creator>
  <cp:lastModifiedBy>𝒜𝓃𝑔𝑒𝓁 ✟</cp:lastModifiedBy>
  <cp:lastPrinted>2025-08-20T19:09:55Z</cp:lastPrinted>
  <dcterms:created xsi:type="dcterms:W3CDTF">2000-06-24T19:44:35Z</dcterms:created>
  <dcterms:modified xsi:type="dcterms:W3CDTF">2025-09-15T16:55:25Z</dcterms:modified>
</cp:coreProperties>
</file>